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4B1E7CDD-0A12-45D4-A8B5-6C618518C027}" xr6:coauthVersionLast="45" xr6:coauthVersionMax="47" xr10:uidLastSave="{00000000-0000-0000-0000-000000000000}"/>
  <bookViews>
    <workbookView xWindow="-120" yWindow="-120" windowWidth="29040" windowHeight="15840" activeTab="2" xr2:uid="{2EA072F4-62CE-45F6-8797-FBD7616D2DDD}"/>
  </bookViews>
  <sheets>
    <sheet name="Cover" sheetId="3" r:id="rId1"/>
    <sheet name="Regions" sheetId="2" r:id="rId2"/>
    <sheet name="UC_DH_dwelling" sheetId="1" r:id="rId3"/>
    <sheet name="Dwelling_Data" sheetId="4" r:id="rId4"/>
    <sheet name="Fuel_Data" sheetId="5" r:id="rId5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2" hidden="1">UC_DH_dwelling!#REF!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0" i="1" l="1"/>
  <c r="G11" i="1"/>
  <c r="G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O11" i="1"/>
  <c r="O10" i="1"/>
  <c r="O9" i="1"/>
  <c r="N9" i="1" l="1"/>
  <c r="N10" i="1" l="1"/>
  <c r="N11" i="1"/>
  <c r="M11" i="1"/>
  <c r="C11" i="1"/>
  <c r="M10" i="1"/>
  <c r="C10" i="1"/>
  <c r="M9" i="1"/>
  <c r="C9" i="1"/>
  <c r="N93" i="5" l="1"/>
  <c r="M93" i="5"/>
  <c r="L93" i="5"/>
  <c r="N92" i="5"/>
  <c r="M92" i="5"/>
  <c r="L92" i="5"/>
  <c r="N91" i="5"/>
  <c r="M91" i="5"/>
  <c r="L91" i="5"/>
  <c r="N90" i="5"/>
  <c r="M90" i="5"/>
  <c r="L90" i="5"/>
  <c r="N89" i="5"/>
  <c r="M89" i="5"/>
  <c r="L89" i="5"/>
  <c r="N88" i="5"/>
  <c r="M88" i="5"/>
  <c r="L88" i="5"/>
  <c r="N87" i="5"/>
  <c r="M87" i="5"/>
  <c r="L87" i="5"/>
  <c r="N86" i="5"/>
  <c r="M86" i="5"/>
  <c r="L86" i="5"/>
  <c r="N85" i="5"/>
  <c r="M85" i="5"/>
  <c r="L85" i="5"/>
  <c r="N84" i="5"/>
  <c r="M84" i="5"/>
  <c r="L84" i="5"/>
  <c r="N83" i="5"/>
  <c r="M83" i="5"/>
  <c r="L83" i="5"/>
  <c r="N82" i="5"/>
  <c r="M82" i="5"/>
  <c r="L82" i="5"/>
  <c r="N81" i="5"/>
  <c r="M81" i="5"/>
  <c r="L81" i="5"/>
  <c r="N80" i="5"/>
  <c r="M80" i="5"/>
  <c r="L80" i="5"/>
  <c r="N79" i="5"/>
  <c r="M79" i="5"/>
  <c r="L79" i="5"/>
  <c r="N78" i="5"/>
  <c r="M78" i="5"/>
  <c r="L78" i="5"/>
  <c r="N77" i="5"/>
  <c r="M77" i="5"/>
  <c r="L77" i="5"/>
  <c r="N76" i="5"/>
  <c r="M76" i="5"/>
  <c r="L76" i="5"/>
  <c r="N75" i="5"/>
  <c r="M75" i="5"/>
  <c r="L75" i="5"/>
  <c r="N74" i="5"/>
  <c r="M74" i="5"/>
  <c r="L74" i="5"/>
  <c r="N73" i="5"/>
  <c r="M73" i="5"/>
  <c r="L73" i="5"/>
  <c r="N72" i="5"/>
  <c r="M72" i="5"/>
  <c r="L72" i="5"/>
  <c r="N71" i="5"/>
  <c r="M71" i="5"/>
  <c r="L71" i="5"/>
  <c r="N70" i="5"/>
  <c r="M70" i="5"/>
  <c r="L70" i="5"/>
  <c r="N69" i="5"/>
  <c r="M69" i="5"/>
  <c r="L69" i="5"/>
  <c r="N68" i="5"/>
  <c r="M68" i="5"/>
  <c r="L68" i="5"/>
  <c r="N62" i="5"/>
  <c r="M62" i="5"/>
  <c r="L62" i="5"/>
  <c r="N61" i="5"/>
  <c r="M61" i="5"/>
  <c r="L61" i="5"/>
  <c r="N60" i="5"/>
  <c r="M60" i="5"/>
  <c r="L60" i="5"/>
  <c r="N59" i="5"/>
  <c r="M59" i="5"/>
  <c r="L59" i="5"/>
  <c r="N58" i="5"/>
  <c r="M58" i="5"/>
  <c r="L58" i="5"/>
  <c r="N57" i="5"/>
  <c r="M57" i="5"/>
  <c r="L57" i="5"/>
  <c r="N56" i="5"/>
  <c r="M56" i="5"/>
  <c r="L56" i="5"/>
  <c r="N55" i="5"/>
  <c r="M55" i="5"/>
  <c r="L55" i="5"/>
  <c r="N54" i="5"/>
  <c r="M54" i="5"/>
  <c r="L54" i="5"/>
  <c r="N53" i="5"/>
  <c r="M53" i="5"/>
  <c r="L53" i="5"/>
  <c r="N52" i="5"/>
  <c r="M52" i="5"/>
  <c r="L52" i="5"/>
  <c r="N51" i="5"/>
  <c r="M51" i="5"/>
  <c r="L51" i="5"/>
  <c r="N50" i="5"/>
  <c r="M50" i="5"/>
  <c r="L50" i="5"/>
  <c r="N49" i="5"/>
  <c r="M49" i="5"/>
  <c r="L49" i="5"/>
  <c r="N48" i="5"/>
  <c r="M48" i="5"/>
  <c r="L48" i="5"/>
  <c r="N47" i="5"/>
  <c r="M47" i="5"/>
  <c r="L47" i="5"/>
  <c r="N46" i="5"/>
  <c r="M46" i="5"/>
  <c r="L46" i="5"/>
  <c r="N45" i="5"/>
  <c r="M45" i="5"/>
  <c r="L45" i="5"/>
  <c r="N44" i="5"/>
  <c r="M44" i="5"/>
  <c r="L44" i="5"/>
  <c r="N43" i="5"/>
  <c r="M43" i="5"/>
  <c r="L43" i="5"/>
  <c r="N42" i="5"/>
  <c r="M42" i="5"/>
  <c r="L42" i="5"/>
  <c r="N41" i="5"/>
  <c r="M41" i="5"/>
  <c r="L41" i="5"/>
  <c r="N40" i="5"/>
  <c r="M40" i="5"/>
  <c r="L40" i="5"/>
  <c r="N39" i="5"/>
  <c r="M39" i="5"/>
  <c r="L39" i="5"/>
  <c r="N38" i="5"/>
  <c r="M38" i="5"/>
  <c r="L38" i="5"/>
  <c r="N37" i="5"/>
  <c r="M37" i="5"/>
  <c r="L37" i="5"/>
  <c r="L7" i="5"/>
  <c r="M7" i="5"/>
  <c r="N7" i="5"/>
  <c r="L8" i="5"/>
  <c r="M8" i="5"/>
  <c r="N8" i="5"/>
  <c r="L9" i="5"/>
  <c r="M9" i="5"/>
  <c r="N9" i="5"/>
  <c r="L10" i="5"/>
  <c r="M10" i="5"/>
  <c r="N10" i="5"/>
  <c r="L11" i="5"/>
  <c r="M11" i="5"/>
  <c r="N11" i="5"/>
  <c r="L12" i="5"/>
  <c r="M12" i="5"/>
  <c r="N12" i="5"/>
  <c r="L13" i="5"/>
  <c r="M13" i="5"/>
  <c r="N13" i="5"/>
  <c r="L14" i="5"/>
  <c r="M14" i="5"/>
  <c r="N14" i="5"/>
  <c r="L15" i="5"/>
  <c r="M15" i="5"/>
  <c r="N15" i="5"/>
  <c r="L16" i="5"/>
  <c r="M16" i="5"/>
  <c r="N16" i="5"/>
  <c r="L17" i="5"/>
  <c r="M17" i="5"/>
  <c r="N17" i="5"/>
  <c r="L18" i="5"/>
  <c r="M18" i="5"/>
  <c r="N18" i="5"/>
  <c r="L19" i="5"/>
  <c r="M19" i="5"/>
  <c r="N19" i="5"/>
  <c r="L20" i="5"/>
  <c r="M20" i="5"/>
  <c r="N20" i="5"/>
  <c r="L21" i="5"/>
  <c r="M21" i="5"/>
  <c r="N21" i="5"/>
  <c r="L22" i="5"/>
  <c r="M22" i="5"/>
  <c r="N22" i="5"/>
  <c r="L23" i="5"/>
  <c r="M23" i="5"/>
  <c r="N23" i="5"/>
  <c r="L24" i="5"/>
  <c r="M24" i="5"/>
  <c r="N24" i="5"/>
  <c r="L25" i="5"/>
  <c r="M25" i="5"/>
  <c r="N25" i="5"/>
  <c r="L26" i="5"/>
  <c r="M26" i="5"/>
  <c r="N26" i="5"/>
  <c r="L27" i="5"/>
  <c r="M27" i="5"/>
  <c r="N27" i="5"/>
  <c r="L28" i="5"/>
  <c r="M28" i="5"/>
  <c r="N28" i="5"/>
  <c r="L29" i="5"/>
  <c r="M29" i="5"/>
  <c r="N29" i="5"/>
  <c r="L30" i="5"/>
  <c r="M30" i="5"/>
  <c r="N30" i="5"/>
  <c r="L31" i="5"/>
  <c r="M31" i="5"/>
  <c r="N31" i="5"/>
  <c r="L6" i="5"/>
  <c r="M6" i="5"/>
  <c r="N6" i="5"/>
  <c r="AA32" i="4"/>
  <c r="Z32" i="4"/>
  <c r="Y32" i="4"/>
  <c r="AA31" i="4"/>
  <c r="Z31" i="4"/>
  <c r="Y31" i="4"/>
  <c r="AA30" i="4"/>
  <c r="Z30" i="4"/>
  <c r="Y30" i="4"/>
  <c r="AA29" i="4"/>
  <c r="Z29" i="4"/>
  <c r="Y29" i="4"/>
  <c r="AA28" i="4"/>
  <c r="Z28" i="4"/>
  <c r="Y28" i="4"/>
  <c r="AA27" i="4"/>
  <c r="Z27" i="4"/>
  <c r="Y27" i="4"/>
  <c r="AA26" i="4"/>
  <c r="Z26" i="4"/>
  <c r="Y26" i="4"/>
  <c r="AA25" i="4"/>
  <c r="Z25" i="4"/>
  <c r="Y25" i="4"/>
  <c r="AA24" i="4"/>
  <c r="Z24" i="4"/>
  <c r="Y24" i="4"/>
  <c r="AA23" i="4"/>
  <c r="Z23" i="4"/>
  <c r="Y23" i="4"/>
  <c r="AA22" i="4"/>
  <c r="Z22" i="4"/>
  <c r="Y22" i="4"/>
  <c r="AA21" i="4"/>
  <c r="Z21" i="4"/>
  <c r="Y21" i="4"/>
  <c r="AA20" i="4"/>
  <c r="Z20" i="4"/>
  <c r="Y20" i="4"/>
  <c r="AA19" i="4"/>
  <c r="Z19" i="4"/>
  <c r="Y19" i="4"/>
  <c r="AA18" i="4"/>
  <c r="Z18" i="4"/>
  <c r="Y18" i="4"/>
  <c r="AA17" i="4"/>
  <c r="Z17" i="4"/>
  <c r="Y17" i="4"/>
  <c r="AA16" i="4"/>
  <c r="Z16" i="4"/>
  <c r="Y16" i="4"/>
  <c r="AA15" i="4"/>
  <c r="Z15" i="4"/>
  <c r="Y15" i="4"/>
  <c r="AA14" i="4"/>
  <c r="Z14" i="4"/>
  <c r="Y14" i="4"/>
  <c r="AA13" i="4"/>
  <c r="Z13" i="4"/>
  <c r="Y13" i="4"/>
  <c r="AA12" i="4"/>
  <c r="Z12" i="4"/>
  <c r="Y12" i="4"/>
  <c r="AA11" i="4"/>
  <c r="Z11" i="4"/>
  <c r="Y11" i="4"/>
  <c r="AA10" i="4"/>
  <c r="Z10" i="4"/>
  <c r="Y10" i="4"/>
  <c r="AA9" i="4"/>
  <c r="Z9" i="4"/>
  <c r="Y9" i="4"/>
  <c r="AA8" i="4"/>
  <c r="Z8" i="4"/>
  <c r="Y8" i="4"/>
  <c r="AA7" i="4"/>
  <c r="Z7" i="4"/>
  <c r="Y7" i="4"/>
  <c r="AA6" i="4"/>
  <c r="Z6" i="4"/>
  <c r="Y6" i="4"/>
  <c r="Q19" i="4"/>
  <c r="P6" i="4"/>
  <c r="R32" i="4"/>
  <c r="Q32" i="4"/>
  <c r="P32" i="4"/>
  <c r="R31" i="4"/>
  <c r="Q31" i="4"/>
  <c r="P31" i="4"/>
  <c r="R30" i="4"/>
  <c r="Q30" i="4"/>
  <c r="P30" i="4"/>
  <c r="R29" i="4"/>
  <c r="Q29" i="4"/>
  <c r="P29" i="4"/>
  <c r="R28" i="4"/>
  <c r="Q28" i="4"/>
  <c r="P28" i="4"/>
  <c r="R27" i="4"/>
  <c r="Q27" i="4"/>
  <c r="P27" i="4"/>
  <c r="R26" i="4"/>
  <c r="Q26" i="4"/>
  <c r="P26" i="4"/>
  <c r="R25" i="4"/>
  <c r="Q25" i="4"/>
  <c r="P25" i="4"/>
  <c r="R24" i="4"/>
  <c r="Q24" i="4"/>
  <c r="P24" i="4"/>
  <c r="R23" i="4"/>
  <c r="Q23" i="4"/>
  <c r="P23" i="4"/>
  <c r="R22" i="4"/>
  <c r="Q22" i="4"/>
  <c r="P22" i="4"/>
  <c r="R21" i="4"/>
  <c r="Q21" i="4"/>
  <c r="P21" i="4"/>
  <c r="R20" i="4"/>
  <c r="Q20" i="4"/>
  <c r="P20" i="4"/>
  <c r="R19" i="4"/>
  <c r="P19" i="4"/>
  <c r="R18" i="4"/>
  <c r="Q18" i="4"/>
  <c r="P18" i="4"/>
  <c r="R17" i="4"/>
  <c r="Q17" i="4"/>
  <c r="P17" i="4"/>
  <c r="R16" i="4"/>
  <c r="Q16" i="4"/>
  <c r="P16" i="4"/>
  <c r="R15" i="4"/>
  <c r="Q15" i="4"/>
  <c r="P15" i="4"/>
  <c r="R14" i="4"/>
  <c r="Q14" i="4"/>
  <c r="P14" i="4"/>
  <c r="R13" i="4"/>
  <c r="Q13" i="4"/>
  <c r="P13" i="4"/>
  <c r="R12" i="4"/>
  <c r="Q12" i="4"/>
  <c r="P12" i="4"/>
  <c r="R11" i="4"/>
  <c r="Q11" i="4"/>
  <c r="P11" i="4"/>
  <c r="R10" i="4"/>
  <c r="Q10" i="4"/>
  <c r="P10" i="4"/>
  <c r="R9" i="4"/>
  <c r="Q9" i="4"/>
  <c r="P9" i="4"/>
  <c r="R8" i="4"/>
  <c r="Q8" i="4"/>
  <c r="P8" i="4"/>
  <c r="R7" i="4"/>
  <c r="Q7" i="4"/>
  <c r="P7" i="4"/>
  <c r="R6" i="4"/>
  <c r="Q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6" i="4"/>
  <c r="C3" i="2" l="1" a="1"/>
  <c r="C3" i="2" s="1"/>
  <c r="D3" i="2" a="1"/>
  <c r="D3" i="2" s="1"/>
  <c r="J3" i="2" a="1"/>
  <c r="J3" i="2"/>
  <c r="K3" i="2" a="1"/>
  <c r="K3" i="2" s="1"/>
  <c r="N3" i="2" a="1"/>
  <c r="N3" i="2"/>
  <c r="O3" i="2" a="1"/>
  <c r="O3" i="2" s="1"/>
  <c r="P3" i="2" a="1"/>
  <c r="P3" i="2" s="1"/>
  <c r="R3" i="2" a="1"/>
  <c r="R3" i="2"/>
  <c r="S3" i="2" a="1"/>
  <c r="S3" i="2" s="1"/>
  <c r="V3" i="2" a="1"/>
  <c r="V3" i="2"/>
  <c r="W3" i="2" a="1"/>
  <c r="W3" i="2" s="1"/>
  <c r="X3" i="2" a="1"/>
  <c r="X3" i="2" s="1"/>
  <c r="Z3" i="2" a="1"/>
  <c r="Z3" i="2"/>
  <c r="AA3" i="2" a="1"/>
  <c r="AA3" i="2" s="1"/>
  <c r="AD3" i="2" a="1"/>
  <c r="AD3" i="2"/>
  <c r="E5" i="2"/>
  <c r="E7" i="2" s="1"/>
  <c r="F5" i="2"/>
  <c r="F6" i="2" s="1"/>
  <c r="G5" i="2"/>
  <c r="G3" i="2" s="1" a="1"/>
  <c r="G3" i="2" s="1"/>
  <c r="H5" i="2"/>
  <c r="H3" i="2" s="1" a="1"/>
  <c r="H3" i="2" s="1"/>
  <c r="I5" i="2"/>
  <c r="I3" i="2" s="1" a="1"/>
  <c r="I3" i="2" s="1"/>
  <c r="J5" i="2"/>
  <c r="K5" i="2"/>
  <c r="L5" i="2"/>
  <c r="L3" i="2" s="1" a="1"/>
  <c r="L3" i="2" s="1"/>
  <c r="M5" i="2"/>
  <c r="M3" i="2" s="1" a="1"/>
  <c r="M3" i="2" s="1"/>
  <c r="N5" i="2"/>
  <c r="N6" i="2" s="1"/>
  <c r="O5" i="2"/>
  <c r="O6" i="2" s="1"/>
  <c r="P5" i="2"/>
  <c r="Q5" i="2"/>
  <c r="Q3" i="2" s="1" a="1"/>
  <c r="Q3" i="2" s="1"/>
  <c r="R5" i="2"/>
  <c r="S5" i="2"/>
  <c r="T5" i="2"/>
  <c r="T3" i="2" s="1" a="1"/>
  <c r="T3" i="2" s="1"/>
  <c r="U5" i="2"/>
  <c r="U3" i="2" s="1" a="1"/>
  <c r="U3" i="2" s="1"/>
  <c r="V5" i="2"/>
  <c r="V6" i="2" s="1"/>
  <c r="W5" i="2"/>
  <c r="W6" i="2" s="1"/>
  <c r="X5" i="2"/>
  <c r="Y5" i="2"/>
  <c r="Y3" i="2" s="1" a="1"/>
  <c r="Y3" i="2" s="1"/>
  <c r="Z5" i="2"/>
  <c r="AA5" i="2"/>
  <c r="AB5" i="2"/>
  <c r="AB3" i="2" s="1" a="1"/>
  <c r="AB3" i="2" s="1"/>
  <c r="AC5" i="2"/>
  <c r="AC3" i="2" s="1" a="1"/>
  <c r="AC3" i="2" s="1"/>
  <c r="AD5" i="2"/>
  <c r="AD6" i="2" s="1"/>
  <c r="C6" i="2"/>
  <c r="D6" i="2"/>
  <c r="H6" i="2"/>
  <c r="I6" i="2"/>
  <c r="J6" i="2"/>
  <c r="K6" i="2"/>
  <c r="P6" i="2"/>
  <c r="Q6" i="2"/>
  <c r="R6" i="2"/>
  <c r="S6" i="2"/>
  <c r="X6" i="2"/>
  <c r="Y6" i="2"/>
  <c r="Z6" i="2"/>
  <c r="AA6" i="2"/>
  <c r="C7" i="2"/>
  <c r="D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F3" i="2" l="1" a="1"/>
  <c r="F3" i="2" s="1"/>
  <c r="E3" i="2" a="1"/>
  <c r="E3" i="2" s="1"/>
  <c r="G6" i="2"/>
  <c r="AC6" i="2"/>
  <c r="U6" i="2"/>
  <c r="M6" i="2"/>
  <c r="E6" i="2"/>
  <c r="AB6" i="2"/>
  <c r="T6" i="2"/>
  <c r="L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<sst xmlns="http://schemas.openxmlformats.org/spreadsheetml/2006/main" count="398" uniqueCount="122">
  <si>
    <t>~UC_Sets: T_E:</t>
  </si>
  <si>
    <t>UC_N</t>
  </si>
  <si>
    <t>LimType</t>
  </si>
  <si>
    <t>UC_Desc</t>
  </si>
  <si>
    <t>Att</t>
  </si>
  <si>
    <t>Apt</t>
  </si>
  <si>
    <t>Det</t>
  </si>
  <si>
    <t>Dwelling type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</si>
  <si>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</si>
  <si>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</si>
  <si>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IE-WW</t>
  </si>
  <si>
    <t>Wexford</t>
  </si>
  <si>
    <t>IE-WX</t>
  </si>
  <si>
    <t>Westmeath</t>
  </si>
  <si>
    <t>IE-WH</t>
  </si>
  <si>
    <t>Waterford</t>
  </si>
  <si>
    <t>IE-WD</t>
  </si>
  <si>
    <t>Tipperary</t>
  </si>
  <si>
    <t>IE-TA</t>
  </si>
  <si>
    <t>Sligo</t>
  </si>
  <si>
    <t>IE-SO</t>
  </si>
  <si>
    <t>Roscommon</t>
  </si>
  <si>
    <t>IE-RN</t>
  </si>
  <si>
    <t>Offaly</t>
  </si>
  <si>
    <t>IE-OY</t>
  </si>
  <si>
    <t>Monaghan</t>
  </si>
  <si>
    <t>IE-MN</t>
  </si>
  <si>
    <t>Meath</t>
  </si>
  <si>
    <t>IE-MH</t>
  </si>
  <si>
    <t>Mayo</t>
  </si>
  <si>
    <t>IE-MO</t>
  </si>
  <si>
    <t>Louth</t>
  </si>
  <si>
    <t>IE-LH</t>
  </si>
  <si>
    <t>Longford</t>
  </si>
  <si>
    <t>IE-LD</t>
  </si>
  <si>
    <t>Limerick</t>
  </si>
  <si>
    <t>IE-LK</t>
  </si>
  <si>
    <t>Leitrim</t>
  </si>
  <si>
    <t>IE-LM</t>
  </si>
  <si>
    <t>Laois</t>
  </si>
  <si>
    <t>IE-LS</t>
  </si>
  <si>
    <t>Kilkenny</t>
  </si>
  <si>
    <t>IE-KK</t>
  </si>
  <si>
    <t>Kildare</t>
  </si>
  <si>
    <t>IE-KE</t>
  </si>
  <si>
    <t>Kerry</t>
  </si>
  <si>
    <t>IE-KY</t>
  </si>
  <si>
    <t>Galway</t>
  </si>
  <si>
    <t>IE-G</t>
  </si>
  <si>
    <t>Dublin</t>
  </si>
  <si>
    <t>IE-D</t>
  </si>
  <si>
    <t>Donegal</t>
  </si>
  <si>
    <t>IE-DL</t>
  </si>
  <si>
    <t>Cork</t>
  </si>
  <si>
    <t>IE-CO</t>
  </si>
  <si>
    <t>Clare</t>
  </si>
  <si>
    <t>IE-CE</t>
  </si>
  <si>
    <t>Cavan</t>
  </si>
  <si>
    <t>IE-CN</t>
  </si>
  <si>
    <t>Carlow</t>
  </si>
  <si>
    <t>IE-CW</t>
  </si>
  <si>
    <t>County name</t>
  </si>
  <si>
    <t>Code</t>
  </si>
  <si>
    <t>Multi-region</t>
  </si>
  <si>
    <t>Single-region</t>
  </si>
  <si>
    <t>National</t>
  </si>
  <si>
    <t>IE</t>
  </si>
  <si>
    <t>Development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</si>
  <si>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</si>
  <si>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</si>
  <si>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</si>
  <si>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</si>
  <si>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</si>
  <si>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</si>
  <si>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</si>
  <si>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</si>
  <si>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</si>
  <si>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</si>
  <si>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</si>
  <si>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</si>
  <si>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</si>
  <si>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Residential sector (RSD)</t>
  </si>
  <si>
    <t xml:space="preserve">Jason Mc Guire ( MaREI, jason.mcguire@ucc.ie) </t>
  </si>
  <si>
    <t xml:space="preserve">Olexandr Balyk ( MaREI, olexandr.balyk@ucc.ie) </t>
  </si>
  <si>
    <t xml:space="preserve">Limit the amount of dwellings types and fuel per heat demand density that district heating can serve </t>
  </si>
  <si>
    <t>Limiting district heating to dwelling type</t>
  </si>
  <si>
    <t>Data obtained from BER database in July 2022</t>
  </si>
  <si>
    <t>Countyname (group)</t>
  </si>
  <si>
    <t>Apartment</t>
  </si>
  <si>
    <t>Attached</t>
  </si>
  <si>
    <t>Detached</t>
  </si>
  <si>
    <t>Grand Total</t>
  </si>
  <si>
    <t>Limerick City and County</t>
  </si>
  <si>
    <t>Waterford City and County</t>
  </si>
  <si>
    <t>LOW HEAT DEMAND DENSITY</t>
  </si>
  <si>
    <t>MEDIUM HEAT DEMAND DENSITY</t>
  </si>
  <si>
    <t>HIGH HEAT DEMAND DENSITY</t>
  </si>
  <si>
    <t/>
  </si>
  <si>
    <t>Biomass</t>
  </si>
  <si>
    <t>Coal</t>
  </si>
  <si>
    <t>Electricity</t>
  </si>
  <si>
    <t>Heating Oil</t>
  </si>
  <si>
    <t>LPG</t>
  </si>
  <si>
    <t>Mains Gas</t>
  </si>
  <si>
    <t>Peat</t>
  </si>
  <si>
    <t>UC - Each Region/Period</t>
  </si>
  <si>
    <t>~UC_T:UC_COMPRD</t>
  </si>
  <si>
    <t>Pset_Set</t>
  </si>
  <si>
    <t>Pset_PN</t>
  </si>
  <si>
    <t>Pset_CI</t>
  </si>
  <si>
    <t>Pset_CO</t>
  </si>
  <si>
    <t>Cset_CN</t>
  </si>
  <si>
    <t>UC_FLO</t>
  </si>
  <si>
    <t>FT-RSDHET_1,FT-RSDHET_C</t>
  </si>
  <si>
    <t>FT-RSDHET_2</t>
  </si>
  <si>
    <t>FT-RSDHET_3</t>
  </si>
  <si>
    <t>YEAR</t>
  </si>
  <si>
    <t>UC_RHSRTS</t>
  </si>
  <si>
    <t>~UC_Sets: R_E:IE</t>
  </si>
  <si>
    <t>UC_RHSRTS~0</t>
  </si>
  <si>
    <t>Attribute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</si>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</sst>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%"/>
    <numFmt numFmtId="166" formatCode="0.0000"/>
  </numFmts>
  <fonts count="2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333333"/>
      <name val="Arial"/>
      <family val="2"/>
    </font>
    <font>
      <sz val="9"/>
      <color rgb="FF666666"/>
      <name val="Arial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6" fillId="0" borderId="0"/>
    <xf numFmtId="0" fontId="2" fillId="0" borderId="0"/>
    <xf numFmtId="0" fontId="8" fillId="0" borderId="0" applyNumberFormat="0" applyFill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/>
  </cellStyleXfs>
  <cellXfs count="65">
    <xf numFmtId="0" fontId="0" fillId="0" borderId="0" xfId="0"/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5" fillId="2" borderId="2" xfId="0" applyFont="1" applyFill="1" applyBorder="1"/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 applyProtection="1">
      <alignment horizontal="left" vertical="center"/>
      <protection locked="0"/>
    </xf>
    <xf numFmtId="0" fontId="2" fillId="4" borderId="0" xfId="1" applyFont="1" applyFill="1" applyAlignment="1">
      <alignment vertical="center"/>
    </xf>
    <xf numFmtId="0" fontId="2" fillId="5" borderId="0" xfId="1" applyFont="1" applyFill="1" applyAlignment="1">
      <alignment vertical="center"/>
    </xf>
    <xf numFmtId="0" fontId="2" fillId="0" borderId="0" xfId="2"/>
    <xf numFmtId="0" fontId="7" fillId="5" borderId="0" xfId="1" applyFont="1" applyFill="1" applyAlignment="1">
      <alignment vertical="center"/>
    </xf>
    <xf numFmtId="0" fontId="8" fillId="5" borderId="0" xfId="1" applyFont="1" applyFill="1" applyAlignment="1">
      <alignment vertical="center"/>
    </xf>
    <xf numFmtId="0" fontId="2" fillId="6" borderId="0" xfId="1" applyFont="1" applyFill="1" applyAlignment="1">
      <alignment vertical="center"/>
    </xf>
    <xf numFmtId="0" fontId="9" fillId="5" borderId="0" xfId="1" applyFont="1" applyFill="1" applyAlignment="1">
      <alignment vertical="center"/>
    </xf>
    <xf numFmtId="0" fontId="10" fillId="5" borderId="0" xfId="1" applyFont="1" applyFill="1" applyAlignment="1">
      <alignment vertical="center"/>
    </xf>
    <xf numFmtId="0" fontId="11" fillId="4" borderId="0" xfId="1" applyFont="1" applyFill="1" applyAlignment="1">
      <alignment vertical="center"/>
    </xf>
    <xf numFmtId="0" fontId="12" fillId="5" borderId="0" xfId="1" applyFont="1" applyFill="1" applyAlignment="1">
      <alignment vertical="center"/>
    </xf>
    <xf numFmtId="0" fontId="13" fillId="5" borderId="0" xfId="1" applyFont="1" applyFill="1" applyAlignment="1">
      <alignment vertical="center"/>
    </xf>
    <xf numFmtId="0" fontId="12" fillId="4" borderId="0" xfId="1" applyFont="1" applyFill="1" applyAlignment="1">
      <alignment vertical="center"/>
    </xf>
    <xf numFmtId="164" fontId="12" fillId="4" borderId="0" xfId="1" applyNumberFormat="1" applyFont="1" applyFill="1" applyAlignment="1">
      <alignment horizontal="left" vertical="center"/>
    </xf>
    <xf numFmtId="0" fontId="14" fillId="5" borderId="0" xfId="1" applyFont="1" applyFill="1" applyAlignment="1">
      <alignment vertical="center"/>
    </xf>
    <xf numFmtId="0" fontId="15" fillId="4" borderId="0" xfId="1" applyFont="1" applyFill="1" applyAlignment="1">
      <alignment vertical="center"/>
    </xf>
    <xf numFmtId="0" fontId="8" fillId="4" borderId="0" xfId="3" applyFill="1" applyAlignment="1">
      <alignment vertical="center"/>
    </xf>
    <xf numFmtId="0" fontId="16" fillId="0" borderId="0" xfId="0" quotePrefix="1" applyFont="1" applyAlignment="1">
      <alignment horizontal="left"/>
    </xf>
    <xf numFmtId="0" fontId="17" fillId="0" borderId="0" xfId="0" quotePrefix="1" applyFont="1" applyAlignment="1">
      <alignment horizontal="center"/>
    </xf>
    <xf numFmtId="0" fontId="17" fillId="0" borderId="0" xfId="0" quotePrefix="1" applyFont="1" applyAlignment="1">
      <alignment horizontal="left" vertical="top"/>
    </xf>
    <xf numFmtId="0" fontId="16" fillId="0" borderId="0" xfId="0" applyFont="1" applyAlignment="1">
      <alignment vertical="center"/>
    </xf>
    <xf numFmtId="165" fontId="0" fillId="0" borderId="0" xfId="5" applyNumberFormat="1" applyFont="1"/>
    <xf numFmtId="165" fontId="16" fillId="0" borderId="0" xfId="5" applyNumberFormat="1" applyFont="1" applyAlignment="1">
      <alignment vertical="center"/>
    </xf>
    <xf numFmtId="0" fontId="16" fillId="0" borderId="6" xfId="0" quotePrefix="1" applyFont="1" applyBorder="1" applyAlignment="1">
      <alignment horizontal="left"/>
    </xf>
    <xf numFmtId="0" fontId="17" fillId="0" borderId="0" xfId="0" quotePrefix="1" applyFont="1" applyBorder="1" applyAlignment="1">
      <alignment horizontal="center"/>
    </xf>
    <xf numFmtId="0" fontId="17" fillId="0" borderId="7" xfId="0" quotePrefix="1" applyFont="1" applyBorder="1" applyAlignment="1">
      <alignment horizontal="center"/>
    </xf>
    <xf numFmtId="0" fontId="17" fillId="0" borderId="6" xfId="0" quotePrefix="1" applyFont="1" applyBorder="1" applyAlignment="1">
      <alignment horizontal="left" vertical="top"/>
    </xf>
    <xf numFmtId="0" fontId="0" fillId="0" borderId="0" xfId="0" applyBorder="1"/>
    <xf numFmtId="0" fontId="16" fillId="0" borderId="0" xfId="0" applyFont="1" applyBorder="1" applyAlignment="1">
      <alignment vertical="center"/>
    </xf>
    <xf numFmtId="0" fontId="16" fillId="0" borderId="7" xfId="0" applyFont="1" applyBorder="1" applyAlignment="1">
      <alignment vertical="center"/>
    </xf>
    <xf numFmtId="0" fontId="17" fillId="0" borderId="8" xfId="0" quotePrefix="1" applyFont="1" applyBorder="1" applyAlignment="1">
      <alignment horizontal="left" vertical="top"/>
    </xf>
    <xf numFmtId="0" fontId="16" fillId="0" borderId="9" xfId="0" applyFont="1" applyBorder="1" applyAlignment="1">
      <alignment vertical="center"/>
    </xf>
    <xf numFmtId="0" fontId="16" fillId="0" borderId="10" xfId="0" applyFont="1" applyBorder="1" applyAlignment="1">
      <alignment vertical="center"/>
    </xf>
    <xf numFmtId="0" fontId="18" fillId="0" borderId="0" xfId="0" applyFont="1"/>
    <xf numFmtId="0" fontId="19" fillId="5" borderId="0" xfId="0" applyFont="1" applyFill="1"/>
    <xf numFmtId="0" fontId="19" fillId="9" borderId="0" xfId="0" applyFont="1" applyFill="1"/>
    <xf numFmtId="0" fontId="19" fillId="7" borderId="0" xfId="0" applyFont="1" applyFill="1"/>
    <xf numFmtId="166" fontId="0" fillId="0" borderId="0" xfId="0" applyNumberFormat="1"/>
    <xf numFmtId="0" fontId="0" fillId="0" borderId="3" xfId="0" applyFill="1" applyBorder="1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/>
    <xf numFmtId="0" fontId="3" fillId="0" borderId="0" xfId="0" applyFont="1" applyAlignment="1">
      <alignment horizontal="left" vertical="center"/>
    </xf>
    <xf numFmtId="2" fontId="0" fillId="0" borderId="0" xfId="0" applyNumberFormat="1" applyAlignment="1"/>
    <xf numFmtId="2" fontId="0" fillId="0" borderId="0" xfId="4" applyNumberFormat="1" applyFont="1" applyAlignment="1">
      <alignment horizontal="left"/>
    </xf>
    <xf numFmtId="9" fontId="0" fillId="0" borderId="0" xfId="5" applyFont="1"/>
    <xf numFmtId="0" fontId="0" fillId="7" borderId="0" xfId="0" applyFill="1"/>
    <xf numFmtId="0" fontId="12" fillId="4" borderId="0" xfId="1" applyFont="1" applyFill="1" applyAlignment="1">
      <alignment vertical="center"/>
    </xf>
    <xf numFmtId="0" fontId="7" fillId="4" borderId="0" xfId="1" applyFont="1" applyFill="1" applyAlignment="1">
      <alignment horizontal="center" vertical="center"/>
    </xf>
    <xf numFmtId="0" fontId="8" fillId="4" borderId="0" xfId="3" applyFill="1" applyAlignment="1">
      <alignment vertical="center"/>
    </xf>
    <xf numFmtId="0" fontId="12" fillId="4" borderId="0" xfId="1" applyFont="1" applyFill="1" applyAlignment="1">
      <alignment horizontal="left" vertical="center" wrapText="1"/>
    </xf>
    <xf numFmtId="0" fontId="0" fillId="8" borderId="0" xfId="0" applyFill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13" xfId="0" applyFill="1" applyBorder="1" applyAlignment="1">
      <alignment horizontal="center"/>
    </xf>
  </cellXfs>
  <cellStyles count="7">
    <cellStyle name="Comma" xfId="4" builtinId="3"/>
    <cellStyle name="Hyperlink 2" xfId="3" xr:uid="{BB0011A7-1A39-491F-B9B7-C0D5F250487E}"/>
    <cellStyle name="Normal" xfId="0" builtinId="0"/>
    <cellStyle name="Normal 2" xfId="1" xr:uid="{D5D6510F-8CE0-49FB-8CB2-ED088CC704F4}"/>
    <cellStyle name="Normal 3" xfId="2" xr:uid="{813B4BDE-0070-4EDA-988A-7FE3A14EE573}"/>
    <cellStyle name="Normal 3 2" xfId="6" xr:uid="{124214B4-3105-4EE3-A511-D47CF1EB98C0}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E7B0-8B75-4781-9582-335A3A74D8B5}">
  <sheetPr codeName="Sheet3"/>
  <dimension ref="A1:Z99"/>
  <sheetViews>
    <sheetView showGridLines="0" topLeftCell="A9" zoomScaleNormal="100" workbookViewId="0">
      <selection activeCell="B23" sqref="B23:D23"/>
    </sheetView>
  </sheetViews>
  <sheetFormatPr defaultColWidth="8.85546875" defaultRowHeight="15" x14ac:dyDescent="0.25"/>
  <cols>
    <col min="1" max="4" width="21.7109375" style="13" customWidth="1"/>
    <col min="5" max="6" width="14.140625" style="13" customWidth="1"/>
    <col min="7" max="7" width="12.140625" style="13" customWidth="1"/>
    <col min="8" max="10" width="8.140625" style="13" customWidth="1"/>
    <col min="11" max="11" width="9.7109375" style="13" customWidth="1"/>
    <col min="12" max="12" width="8.140625" style="13" customWidth="1"/>
    <col min="13" max="13" width="10" style="13" customWidth="1"/>
    <col min="14" max="14" width="11.42578125" style="13" customWidth="1"/>
    <col min="15" max="15" width="13.42578125" style="13" customWidth="1"/>
    <col min="16" max="16384" width="8.85546875" style="13"/>
  </cols>
  <sheetData>
    <row r="1" spans="1:26" x14ac:dyDescent="0.25">
      <c r="A1" s="11"/>
      <c r="B1" s="11"/>
      <c r="C1" s="11"/>
      <c r="D1" s="11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x14ac:dyDescent="0.25">
      <c r="A2" s="11"/>
      <c r="B2" s="11"/>
      <c r="C2" s="11"/>
      <c r="D2" s="11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x14ac:dyDescent="0.25">
      <c r="A3" s="11"/>
      <c r="B3" s="11"/>
      <c r="C3" s="11"/>
      <c r="D3" s="11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x14ac:dyDescent="0.25">
      <c r="A4" s="11"/>
      <c r="B4" s="11"/>
      <c r="C4" s="11"/>
      <c r="D4" s="11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x14ac:dyDescent="0.25">
      <c r="A5" s="11"/>
      <c r="B5" s="11"/>
      <c r="C5" s="11"/>
      <c r="D5" s="11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x14ac:dyDescent="0.25">
      <c r="A6" s="11"/>
      <c r="B6" s="11"/>
      <c r="C6" s="11"/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x14ac:dyDescent="0.25">
      <c r="A7" s="11"/>
      <c r="B7" s="11"/>
      <c r="C7" s="11"/>
      <c r="D7" s="11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x14ac:dyDescent="0.25">
      <c r="A8" s="11"/>
      <c r="B8" s="11"/>
      <c r="C8" s="11"/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x14ac:dyDescent="0.25">
      <c r="A9" s="11"/>
      <c r="B9" s="11"/>
      <c r="C9" s="11"/>
      <c r="D9" s="11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x14ac:dyDescent="0.25">
      <c r="A10" s="11"/>
      <c r="B10" s="11"/>
      <c r="C10" s="11"/>
      <c r="D10" s="11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x14ac:dyDescent="0.25">
      <c r="A11" s="11"/>
      <c r="B11" s="11"/>
      <c r="C11" s="11"/>
      <c r="D11" s="11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x14ac:dyDescent="0.25">
      <c r="A12" s="11"/>
      <c r="B12" s="11"/>
      <c r="C12" s="11"/>
      <c r="D12" s="11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x14ac:dyDescent="0.25">
      <c r="A13" s="11"/>
      <c r="B13" s="11"/>
      <c r="C13" s="11"/>
      <c r="D13" s="11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x14ac:dyDescent="0.25">
      <c r="A14" s="11"/>
      <c r="B14" s="11"/>
      <c r="C14" s="11"/>
      <c r="D14" s="11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x14ac:dyDescent="0.25">
      <c r="A15" s="11"/>
      <c r="B15" s="11"/>
      <c r="C15" s="11"/>
      <c r="D15" s="11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02.75" customHeight="1" x14ac:dyDescent="0.25">
      <c r="A16" s="58" t="s">
        <v>68</v>
      </c>
      <c r="B16" s="58"/>
      <c r="C16" s="58"/>
      <c r="D16" s="58"/>
      <c r="E16" s="14"/>
      <c r="F16" s="14"/>
      <c r="G16" s="15"/>
      <c r="H16" s="15"/>
      <c r="I16" s="15"/>
      <c r="J16" s="15"/>
      <c r="K16" s="15"/>
      <c r="L16" s="15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7.25" customHeight="1" x14ac:dyDescent="0.25">
      <c r="A17" s="16"/>
      <c r="B17" s="16"/>
      <c r="C17" s="16"/>
      <c r="D17" s="16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7.25" customHeight="1" x14ac:dyDescent="0.25">
      <c r="A18" s="16"/>
      <c r="B18" s="16"/>
      <c r="C18" s="16"/>
      <c r="D18" s="16"/>
      <c r="E18" s="17"/>
      <c r="F18" s="17"/>
      <c r="G18" s="18"/>
      <c r="H18" s="18"/>
      <c r="I18" s="18"/>
      <c r="J18" s="18"/>
      <c r="K18" s="18"/>
      <c r="L18" s="18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7.25" customHeight="1" x14ac:dyDescent="0.25">
      <c r="A19" s="19" t="s">
        <v>69</v>
      </c>
      <c r="B19" s="57" t="s">
        <v>80</v>
      </c>
      <c r="C19" s="57"/>
      <c r="D19" s="57"/>
      <c r="E19" s="20"/>
      <c r="F19" s="20"/>
      <c r="G19" s="21"/>
      <c r="H19" s="21"/>
      <c r="I19" s="21"/>
      <c r="J19" s="21"/>
      <c r="K19" s="21"/>
      <c r="L19" s="21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7.25" customHeight="1" x14ac:dyDescent="0.25">
      <c r="A20" s="19" t="s">
        <v>70</v>
      </c>
      <c r="B20" s="57" t="s">
        <v>81</v>
      </c>
      <c r="C20" s="57"/>
      <c r="D20" s="57"/>
      <c r="E20" s="20"/>
      <c r="F20" s="20"/>
      <c r="G20" s="21"/>
      <c r="H20" s="21"/>
      <c r="I20" s="21"/>
      <c r="J20" s="21"/>
      <c r="K20" s="21"/>
      <c r="L20" s="21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7.25" customHeight="1" x14ac:dyDescent="0.25">
      <c r="A21" s="19" t="s">
        <v>71</v>
      </c>
      <c r="B21" s="60" t="s">
        <v>84</v>
      </c>
      <c r="C21" s="60"/>
      <c r="D21" s="60"/>
      <c r="E21" s="20"/>
      <c r="F21" s="20"/>
      <c r="G21" s="21"/>
      <c r="H21" s="21"/>
      <c r="I21" s="21"/>
      <c r="J21" s="21"/>
      <c r="K21" s="21"/>
      <c r="L21" s="21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7.25" customHeight="1" x14ac:dyDescent="0.25">
      <c r="A22" s="19"/>
      <c r="B22" s="60"/>
      <c r="C22" s="60"/>
      <c r="D22" s="60"/>
      <c r="E22" s="20"/>
      <c r="F22" s="20"/>
      <c r="G22" s="21"/>
      <c r="H22" s="21"/>
      <c r="I22" s="21"/>
      <c r="J22" s="21"/>
      <c r="K22" s="21"/>
      <c r="L22" s="21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7.25" customHeight="1" x14ac:dyDescent="0.25">
      <c r="A23" s="19" t="s">
        <v>72</v>
      </c>
      <c r="B23" s="57" t="s">
        <v>82</v>
      </c>
      <c r="C23" s="57"/>
      <c r="D23" s="57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7.25" customHeight="1" x14ac:dyDescent="0.25">
      <c r="A24" s="19"/>
      <c r="B24" s="57" t="s">
        <v>83</v>
      </c>
      <c r="C24" s="57"/>
      <c r="D24" s="57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7.25" customHeight="1" x14ac:dyDescent="0.25">
      <c r="A25" s="19"/>
      <c r="B25" s="22"/>
      <c r="C25" s="22"/>
      <c r="D25" s="2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7.25" customHeight="1" x14ac:dyDescent="0.25">
      <c r="A26" s="19" t="s">
        <v>73</v>
      </c>
      <c r="B26" s="57" t="s">
        <v>82</v>
      </c>
      <c r="C26" s="57"/>
      <c r="D26" s="57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7.25" customHeight="1" x14ac:dyDescent="0.25">
      <c r="A27" s="19"/>
      <c r="B27" s="57" t="s">
        <v>83</v>
      </c>
      <c r="C27" s="57"/>
      <c r="D27" s="57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7.25" customHeight="1" x14ac:dyDescent="0.25">
      <c r="A28" s="19"/>
      <c r="B28" s="22"/>
      <c r="C28" s="22"/>
      <c r="D28" s="2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7.25" customHeight="1" x14ac:dyDescent="0.25">
      <c r="A29" s="19" t="s">
        <v>74</v>
      </c>
      <c r="B29" s="23">
        <v>1</v>
      </c>
      <c r="C29" s="22"/>
      <c r="D29" s="2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7.25" customHeight="1" x14ac:dyDescent="0.25">
      <c r="A30" s="19" t="s">
        <v>75</v>
      </c>
      <c r="B30" s="59" t="s">
        <v>76</v>
      </c>
      <c r="C30" s="57"/>
      <c r="D30" s="57"/>
      <c r="E30" s="24"/>
      <c r="F30" s="24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7.25" customHeight="1" x14ac:dyDescent="0.25">
      <c r="A31" s="19" t="s">
        <v>77</v>
      </c>
      <c r="B31" s="57" t="s">
        <v>78</v>
      </c>
      <c r="C31" s="57"/>
      <c r="D31" s="57"/>
      <c r="E31" s="24"/>
      <c r="F31" s="24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7.25" customHeight="1" x14ac:dyDescent="0.25">
      <c r="A32" s="25"/>
      <c r="B32" s="26" t="s">
        <v>79</v>
      </c>
      <c r="C32" s="25"/>
      <c r="D32" s="25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x14ac:dyDescent="0.25">
      <c r="A33" s="11"/>
      <c r="B33" s="11"/>
      <c r="C33" s="11"/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x14ac:dyDescent="0.25">
      <c r="A34" s="11"/>
      <c r="B34" s="11"/>
      <c r="C34" s="11"/>
      <c r="D34" s="11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x14ac:dyDescent="0.25">
      <c r="A35" s="11"/>
      <c r="B35" s="11"/>
      <c r="C35" s="11"/>
      <c r="D35" s="11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x14ac:dyDescent="0.25">
      <c r="A36" s="11"/>
      <c r="B36" s="11"/>
      <c r="C36" s="11"/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x14ac:dyDescent="0.25">
      <c r="A37" s="11"/>
      <c r="B37" s="11"/>
      <c r="C37" s="11"/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x14ac:dyDescent="0.25">
      <c r="A38" s="11"/>
      <c r="B38" s="11"/>
      <c r="C38" s="11"/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x14ac:dyDescent="0.25">
      <c r="A39" s="11"/>
      <c r="B39" s="11"/>
      <c r="C39" s="11"/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x14ac:dyDescent="0.25">
      <c r="A40" s="11"/>
      <c r="B40" s="11"/>
      <c r="C40" s="11"/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x14ac:dyDescent="0.25">
      <c r="A41" s="11"/>
      <c r="B41" s="11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x14ac:dyDescent="0.25">
      <c r="A42" s="11"/>
      <c r="B42" s="11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x14ac:dyDescent="0.2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x14ac:dyDescent="0.2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xr:uid="{2DBDD502-478C-4BE1-81A7-B4C6E3D83D3B}"/>
    <hyperlink ref="B32" r:id="rId2" xr:uid="{3A020840-CD2C-4035-A27A-768F3BAA954F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416A-93FB-47DC-AE22-6A4361BED7B1}">
  <sheetPr codeName="Sheet1"/>
  <dimension ref="A3:AD37"/>
  <sheetViews>
    <sheetView zoomScaleNormal="100" workbookViewId="0">
      <selection activeCell="A11" sqref="A11:B36"/>
    </sheetView>
  </sheetViews>
  <sheetFormatPr defaultColWidth="9.140625" defaultRowHeight="12.75" x14ac:dyDescent="0.2"/>
  <cols>
    <col min="1" max="1" width="12.140625" style="4" customWidth="1"/>
    <col min="2" max="2" width="11.7109375" style="4" customWidth="1"/>
    <col min="3" max="3" width="3.140625" style="4" bestFit="1" customWidth="1"/>
    <col min="4" max="4" width="8.5703125" style="4" bestFit="1" customWidth="1"/>
    <col min="5" max="5" width="6.42578125" style="4" bestFit="1" customWidth="1"/>
    <col min="6" max="6" width="4.85546875" style="4" bestFit="1" customWidth="1"/>
    <col min="7" max="7" width="5.7109375" style="4" bestFit="1" customWidth="1"/>
    <col min="8" max="8" width="5.85546875" style="4" bestFit="1" customWidth="1"/>
    <col min="9" max="9" width="5.42578125" style="4" bestFit="1" customWidth="1"/>
    <col min="10" max="11" width="5.7109375" style="4" bestFit="1" customWidth="1"/>
    <col min="12" max="12" width="6.5703125" style="4" bestFit="1" customWidth="1"/>
    <col min="13" max="13" width="6.140625" style="4" bestFit="1" customWidth="1"/>
    <col min="14" max="14" width="6.7109375" style="4" bestFit="1" customWidth="1"/>
    <col min="15" max="15" width="6.5703125" style="4" bestFit="1" customWidth="1"/>
    <col min="16" max="16" width="7.28515625" style="4" bestFit="1" customWidth="1"/>
    <col min="17" max="17" width="5.7109375" style="4" bestFit="1" customWidth="1"/>
    <col min="18" max="18" width="6.140625" style="4" bestFit="1" customWidth="1"/>
    <col min="19" max="19" width="5.7109375" style="4" bestFit="1" customWidth="1"/>
    <col min="20" max="20" width="5.5703125" style="4" bestFit="1" customWidth="1"/>
    <col min="21" max="21" width="5.85546875" style="4" bestFit="1" customWidth="1"/>
    <col min="22" max="22" width="6.7109375" style="4" bestFit="1" customWidth="1"/>
    <col min="23" max="23" width="4.85546875" style="4" bestFit="1" customWidth="1"/>
    <col min="24" max="24" width="7.5703125" style="4" customWidth="1"/>
    <col min="25" max="25" width="6.7109375" style="4" bestFit="1" customWidth="1"/>
    <col min="26" max="26" width="6.140625" style="4" bestFit="1" customWidth="1"/>
    <col min="27" max="28" width="6" style="4" bestFit="1" customWidth="1"/>
    <col min="29" max="29" width="5.7109375" style="4" bestFit="1" customWidth="1"/>
    <col min="30" max="30" width="6.7109375" style="4" bestFit="1" customWidth="1"/>
    <col min="31" max="16384" width="9.140625" style="4"/>
  </cols>
  <sheetData>
    <row r="3" spans="1:30" ht="15" x14ac:dyDescent="0.2">
      <c r="C3" s="9" t="str" cm="1">
        <f t="array" ref="C3">INDEX(C5:C7,$A$4)</f>
        <v>IE</v>
      </c>
      <c r="D3" s="9" t="str" cm="1">
        <f t="array" ref="D3">INDEX(D5:D7,$A$4)</f>
        <v>National</v>
      </c>
      <c r="E3" s="9" t="str" cm="1">
        <f t="array" ref="E3">INDEX(E5:E7,$A$4)</f>
        <v>IE-CW</v>
      </c>
      <c r="F3" s="9" t="str" cm="1">
        <f t="array" ref="F3">INDEX(F5:F7,$A$4)</f>
        <v>IE-D</v>
      </c>
      <c r="G3" s="9" t="str" cm="1">
        <f t="array" ref="G3">INDEX(G5:G7,$A$4)</f>
        <v>IE-KE</v>
      </c>
      <c r="H3" s="9" t="str" cm="1">
        <f t="array" ref="H3">INDEX(H5:H7,$A$4)</f>
        <v>IE-KK</v>
      </c>
      <c r="I3" s="9" t="str" cm="1">
        <f t="array" ref="I3">INDEX(I5:I7,$A$4)</f>
        <v>IE-LS</v>
      </c>
      <c r="J3" s="9" t="str" cm="1">
        <f t="array" ref="J3">INDEX(J5:J7,$A$4)</f>
        <v>IE-LD</v>
      </c>
      <c r="K3" s="9" t="str" cm="1">
        <f t="array" ref="K3">INDEX(K5:K7,$A$4)</f>
        <v>IE-LH</v>
      </c>
      <c r="L3" s="9" t="str" cm="1">
        <f t="array" ref="L3">INDEX(L5:L7,$A$4)</f>
        <v>IE-MH</v>
      </c>
      <c r="M3" s="9" t="str" cm="1">
        <f t="array" ref="M3">INDEX(M5:M7,$A$4)</f>
        <v>IE-OY</v>
      </c>
      <c r="N3" s="9" t="str" cm="1">
        <f t="array" ref="N3">INDEX(N5:N7,$A$4)</f>
        <v>IE-WH</v>
      </c>
      <c r="O3" s="9" t="str" cm="1">
        <f t="array" ref="O3">INDEX(O5:O7,$A$4)</f>
        <v>IE-WX</v>
      </c>
      <c r="P3" s="9" t="str" cm="1">
        <f t="array" ref="P3">INDEX(P5:P7,$A$4)</f>
        <v>IE-WW</v>
      </c>
      <c r="Q3" s="9" t="str" cm="1">
        <f t="array" ref="Q3">INDEX(Q5:Q7,$A$4)</f>
        <v>IE-CE</v>
      </c>
      <c r="R3" s="9" t="str" cm="1">
        <f t="array" ref="R3">INDEX(R5:R7,$A$4)</f>
        <v>IE-CO</v>
      </c>
      <c r="S3" s="9" t="str" cm="1">
        <f t="array" ref="S3">INDEX(S5:S7,$A$4)</f>
        <v>IE-KY</v>
      </c>
      <c r="T3" s="9" t="str" cm="1">
        <f t="array" ref="T3">INDEX(T5:T7,$A$4)</f>
        <v>IE-LK</v>
      </c>
      <c r="U3" s="9" t="str" cm="1">
        <f t="array" ref="U3">INDEX(U5:U7,$A$4)</f>
        <v>IE-TA</v>
      </c>
      <c r="V3" s="9" t="str" cm="1">
        <f t="array" ref="V3">INDEX(V5:V7,$A$4)</f>
        <v>IE-WD</v>
      </c>
      <c r="W3" s="9" t="str" cm="1">
        <f t="array" ref="W3">INDEX(W5:W7,$A$4)</f>
        <v>IE-G</v>
      </c>
      <c r="X3" s="9" t="str" cm="1">
        <f t="array" ref="X3">INDEX(X5:X7,$A$4)</f>
        <v>IE-LM</v>
      </c>
      <c r="Y3" s="9" t="str" cm="1">
        <f t="array" ref="Y3">INDEX(Y5:Y7,$A$4)</f>
        <v>IE-MO</v>
      </c>
      <c r="Z3" s="9" t="str" cm="1">
        <f t="array" ref="Z3">INDEX(Z5:Z7,$A$4)</f>
        <v>IE-RN</v>
      </c>
      <c r="AA3" s="9" t="str" cm="1">
        <f t="array" ref="AA3">INDEX(AA5:AA7,$A$4)</f>
        <v>IE-SO</v>
      </c>
      <c r="AB3" s="9" t="str" cm="1">
        <f t="array" ref="AB3">INDEX(AB5:AB7,$A$4)</f>
        <v>IE-CN</v>
      </c>
      <c r="AC3" s="9" t="str" cm="1">
        <f t="array" ref="AC3">INDEX(AC5:AC7,$A$4)</f>
        <v>IE-DL</v>
      </c>
      <c r="AD3" s="9" t="str" cm="1">
        <f t="array" ref="AD3">INDEX(AD5:AD7,$A$4)</f>
        <v>IE-MN</v>
      </c>
    </row>
    <row r="4" spans="1:30" x14ac:dyDescent="0.2">
      <c r="A4" s="4">
        <v>1</v>
      </c>
    </row>
    <row r="5" spans="1:30" ht="15" x14ac:dyDescent="0.2">
      <c r="A5" s="4" t="s">
        <v>67</v>
      </c>
      <c r="C5" s="10" t="s">
        <v>66</v>
      </c>
      <c r="D5" s="10" t="s">
        <v>65</v>
      </c>
      <c r="E5" s="9" t="str">
        <f>Regions!A11</f>
        <v>IE-CW</v>
      </c>
      <c r="F5" s="9" t="str">
        <f>Regions!A16</f>
        <v>IE-D</v>
      </c>
      <c r="G5" s="9" t="str">
        <f>Regions!A19</f>
        <v>IE-KE</v>
      </c>
      <c r="H5" s="9" t="str">
        <f>Regions!A20</f>
        <v>IE-KK</v>
      </c>
      <c r="I5" s="9" t="str">
        <f>Regions!A21</f>
        <v>IE-LS</v>
      </c>
      <c r="J5" s="9" t="str">
        <f>Regions!A24</f>
        <v>IE-LD</v>
      </c>
      <c r="K5" s="9" t="str">
        <f>Regions!A25</f>
        <v>IE-LH</v>
      </c>
      <c r="L5" s="9" t="str">
        <f>Regions!A27</f>
        <v>IE-MH</v>
      </c>
      <c r="M5" s="9" t="str">
        <f>Regions!A29</f>
        <v>IE-OY</v>
      </c>
      <c r="N5" s="9" t="str">
        <f>Regions!A34</f>
        <v>IE-WH</v>
      </c>
      <c r="O5" s="9" t="str">
        <f>Regions!A35</f>
        <v>IE-WX</v>
      </c>
      <c r="P5" s="9" t="str">
        <f>Regions!A36</f>
        <v>IE-WW</v>
      </c>
      <c r="Q5" s="9" t="str">
        <f>Regions!A13</f>
        <v>IE-CE</v>
      </c>
      <c r="R5" s="9" t="str">
        <f>Regions!A14</f>
        <v>IE-CO</v>
      </c>
      <c r="S5" s="9" t="str">
        <f>Regions!A18</f>
        <v>IE-KY</v>
      </c>
      <c r="T5" s="9" t="str">
        <f>Regions!A23</f>
        <v>IE-LK</v>
      </c>
      <c r="U5" s="9" t="str">
        <f>Regions!A32</f>
        <v>IE-TA</v>
      </c>
      <c r="V5" s="9" t="str">
        <f>Regions!A33</f>
        <v>IE-WD</v>
      </c>
      <c r="W5" s="9" t="str">
        <f>Regions!A17</f>
        <v>IE-G</v>
      </c>
      <c r="X5" s="9" t="str">
        <f>Regions!A22</f>
        <v>IE-LM</v>
      </c>
      <c r="Y5" s="9" t="str">
        <f>Regions!A26</f>
        <v>IE-MO</v>
      </c>
      <c r="Z5" s="9" t="str">
        <f>Regions!A30</f>
        <v>IE-RN</v>
      </c>
      <c r="AA5" s="9" t="str">
        <f>Regions!A31</f>
        <v>IE-SO</v>
      </c>
      <c r="AB5" s="9" t="str">
        <f>Regions!A12</f>
        <v>IE-CN</v>
      </c>
      <c r="AC5" s="9" t="str">
        <f>Regions!A15</f>
        <v>IE-DL</v>
      </c>
      <c r="AD5" s="9" t="str">
        <f>Regions!A28</f>
        <v>IE-MN</v>
      </c>
    </row>
    <row r="6" spans="1:30" ht="15" x14ac:dyDescent="0.2">
      <c r="A6" s="4" t="s">
        <v>64</v>
      </c>
      <c r="C6" s="9" t="str">
        <f>C5</f>
        <v>IE</v>
      </c>
      <c r="D6" s="9" t="str">
        <f t="shared" ref="D6:AD6" si="0">"*"&amp;D5</f>
        <v>*National</v>
      </c>
      <c r="E6" s="9" t="str">
        <f t="shared" si="0"/>
        <v>*IE-CW</v>
      </c>
      <c r="F6" s="9" t="str">
        <f t="shared" si="0"/>
        <v>*IE-D</v>
      </c>
      <c r="G6" s="9" t="str">
        <f t="shared" si="0"/>
        <v>*IE-KE</v>
      </c>
      <c r="H6" s="9" t="str">
        <f t="shared" si="0"/>
        <v>*IE-KK</v>
      </c>
      <c r="I6" s="9" t="str">
        <f t="shared" si="0"/>
        <v>*IE-LS</v>
      </c>
      <c r="J6" s="9" t="str">
        <f t="shared" si="0"/>
        <v>*IE-LD</v>
      </c>
      <c r="K6" s="9" t="str">
        <f t="shared" si="0"/>
        <v>*IE-LH</v>
      </c>
      <c r="L6" s="9" t="str">
        <f t="shared" si="0"/>
        <v>*IE-MH</v>
      </c>
      <c r="M6" s="9" t="str">
        <f t="shared" si="0"/>
        <v>*IE-OY</v>
      </c>
      <c r="N6" s="9" t="str">
        <f t="shared" si="0"/>
        <v>*IE-WH</v>
      </c>
      <c r="O6" s="9" t="str">
        <f t="shared" si="0"/>
        <v>*IE-WX</v>
      </c>
      <c r="P6" s="9" t="str">
        <f t="shared" si="0"/>
        <v>*IE-WW</v>
      </c>
      <c r="Q6" s="9" t="str">
        <f t="shared" si="0"/>
        <v>*IE-CE</v>
      </c>
      <c r="R6" s="9" t="str">
        <f t="shared" si="0"/>
        <v>*IE-CO</v>
      </c>
      <c r="S6" s="9" t="str">
        <f t="shared" si="0"/>
        <v>*IE-KY</v>
      </c>
      <c r="T6" s="9" t="str">
        <f t="shared" si="0"/>
        <v>*IE-LK</v>
      </c>
      <c r="U6" s="9" t="str">
        <f t="shared" si="0"/>
        <v>*IE-TA</v>
      </c>
      <c r="V6" s="9" t="str">
        <f t="shared" si="0"/>
        <v>*IE-WD</v>
      </c>
      <c r="W6" s="9" t="str">
        <f t="shared" si="0"/>
        <v>*IE-G</v>
      </c>
      <c r="X6" s="9" t="str">
        <f t="shared" si="0"/>
        <v>*IE-LM</v>
      </c>
      <c r="Y6" s="9" t="str">
        <f t="shared" si="0"/>
        <v>*IE-MO</v>
      </c>
      <c r="Z6" s="9" t="str">
        <f t="shared" si="0"/>
        <v>*IE-RN</v>
      </c>
      <c r="AA6" s="9" t="str">
        <f t="shared" si="0"/>
        <v>*IE-SO</v>
      </c>
      <c r="AB6" s="9" t="str">
        <f t="shared" si="0"/>
        <v>*IE-CN</v>
      </c>
      <c r="AC6" s="9" t="str">
        <f t="shared" si="0"/>
        <v>*IE-DL</v>
      </c>
      <c r="AD6" s="9" t="str">
        <f t="shared" si="0"/>
        <v>*IE-MN</v>
      </c>
    </row>
    <row r="7" spans="1:30" ht="15" x14ac:dyDescent="0.2">
      <c r="A7" s="4" t="s">
        <v>63</v>
      </c>
      <c r="C7" s="9" t="str">
        <f>"*"&amp;C5</f>
        <v>*IE</v>
      </c>
      <c r="D7" s="9" t="str">
        <f t="shared" ref="D7:AD7" si="1">D5</f>
        <v>National</v>
      </c>
      <c r="E7" s="9" t="str">
        <f t="shared" si="1"/>
        <v>IE-CW</v>
      </c>
      <c r="F7" s="9" t="str">
        <f t="shared" si="1"/>
        <v>IE-D</v>
      </c>
      <c r="G7" s="9" t="str">
        <f t="shared" si="1"/>
        <v>IE-KE</v>
      </c>
      <c r="H7" s="9" t="str">
        <f t="shared" si="1"/>
        <v>IE-KK</v>
      </c>
      <c r="I7" s="9" t="str">
        <f t="shared" si="1"/>
        <v>IE-LS</v>
      </c>
      <c r="J7" s="9" t="str">
        <f t="shared" si="1"/>
        <v>IE-LD</v>
      </c>
      <c r="K7" s="9" t="str">
        <f t="shared" si="1"/>
        <v>IE-LH</v>
      </c>
      <c r="L7" s="9" t="str">
        <f t="shared" si="1"/>
        <v>IE-MH</v>
      </c>
      <c r="M7" s="9" t="str">
        <f t="shared" si="1"/>
        <v>IE-OY</v>
      </c>
      <c r="N7" s="9" t="str">
        <f t="shared" si="1"/>
        <v>IE-WH</v>
      </c>
      <c r="O7" s="9" t="str">
        <f t="shared" si="1"/>
        <v>IE-WX</v>
      </c>
      <c r="P7" s="9" t="str">
        <f t="shared" si="1"/>
        <v>IE-WW</v>
      </c>
      <c r="Q7" s="9" t="str">
        <f t="shared" si="1"/>
        <v>IE-CE</v>
      </c>
      <c r="R7" s="9" t="str">
        <f t="shared" si="1"/>
        <v>IE-CO</v>
      </c>
      <c r="S7" s="9" t="str">
        <f t="shared" si="1"/>
        <v>IE-KY</v>
      </c>
      <c r="T7" s="9" t="str">
        <f t="shared" si="1"/>
        <v>IE-LK</v>
      </c>
      <c r="U7" s="9" t="str">
        <f t="shared" si="1"/>
        <v>IE-TA</v>
      </c>
      <c r="V7" s="9" t="str">
        <f t="shared" si="1"/>
        <v>IE-WD</v>
      </c>
      <c r="W7" s="9" t="str">
        <f t="shared" si="1"/>
        <v>IE-G</v>
      </c>
      <c r="X7" s="9" t="str">
        <f t="shared" si="1"/>
        <v>IE-LM</v>
      </c>
      <c r="Y7" s="9" t="str">
        <f t="shared" si="1"/>
        <v>IE-MO</v>
      </c>
      <c r="Z7" s="9" t="str">
        <f t="shared" si="1"/>
        <v>IE-RN</v>
      </c>
      <c r="AA7" s="9" t="str">
        <f t="shared" si="1"/>
        <v>IE-SO</v>
      </c>
      <c r="AB7" s="9" t="str">
        <f t="shared" si="1"/>
        <v>IE-CN</v>
      </c>
      <c r="AC7" s="9" t="str">
        <f t="shared" si="1"/>
        <v>IE-DL</v>
      </c>
      <c r="AD7" s="9" t="str">
        <f t="shared" si="1"/>
        <v>IE-MN</v>
      </c>
    </row>
    <row r="10" spans="1:30" ht="15.75" thickBot="1" x14ac:dyDescent="0.3">
      <c r="A10" s="8" t="s">
        <v>62</v>
      </c>
      <c r="B10" s="8" t="s">
        <v>61</v>
      </c>
    </row>
    <row r="11" spans="1:30" x14ac:dyDescent="0.2">
      <c r="A11" s="7" t="s">
        <v>60</v>
      </c>
      <c r="B11" s="7" t="s">
        <v>59</v>
      </c>
    </row>
    <row r="12" spans="1:30" x14ac:dyDescent="0.2">
      <c r="A12" s="6" t="s">
        <v>58</v>
      </c>
      <c r="B12" s="6" t="s">
        <v>57</v>
      </c>
    </row>
    <row r="13" spans="1:30" x14ac:dyDescent="0.2">
      <c r="A13" s="6" t="s">
        <v>56</v>
      </c>
      <c r="B13" s="6" t="s">
        <v>55</v>
      </c>
    </row>
    <row r="14" spans="1:30" x14ac:dyDescent="0.2">
      <c r="A14" s="6" t="s">
        <v>54</v>
      </c>
      <c r="B14" s="6" t="s">
        <v>53</v>
      </c>
    </row>
    <row r="15" spans="1:30" x14ac:dyDescent="0.2">
      <c r="A15" s="6" t="s">
        <v>52</v>
      </c>
      <c r="B15" s="6" t="s">
        <v>51</v>
      </c>
    </row>
    <row r="16" spans="1:30" x14ac:dyDescent="0.2">
      <c r="A16" s="6" t="s">
        <v>50</v>
      </c>
      <c r="B16" s="6" t="s">
        <v>49</v>
      </c>
    </row>
    <row r="17" spans="1:2" x14ac:dyDescent="0.2">
      <c r="A17" s="6" t="s">
        <v>48</v>
      </c>
      <c r="B17" s="6" t="s">
        <v>47</v>
      </c>
    </row>
    <row r="18" spans="1:2" x14ac:dyDescent="0.2">
      <c r="A18" s="6" t="s">
        <v>46</v>
      </c>
      <c r="B18" s="6" t="s">
        <v>45</v>
      </c>
    </row>
    <row r="19" spans="1:2" x14ac:dyDescent="0.2">
      <c r="A19" s="6" t="s">
        <v>44</v>
      </c>
      <c r="B19" s="6" t="s">
        <v>43</v>
      </c>
    </row>
    <row r="20" spans="1:2" x14ac:dyDescent="0.2">
      <c r="A20" s="6" t="s">
        <v>42</v>
      </c>
      <c r="B20" s="6" t="s">
        <v>41</v>
      </c>
    </row>
    <row r="21" spans="1:2" x14ac:dyDescent="0.2">
      <c r="A21" s="6" t="s">
        <v>40</v>
      </c>
      <c r="B21" s="6" t="s">
        <v>39</v>
      </c>
    </row>
    <row r="22" spans="1:2" x14ac:dyDescent="0.2">
      <c r="A22" s="6" t="s">
        <v>38</v>
      </c>
      <c r="B22" s="6" t="s">
        <v>37</v>
      </c>
    </row>
    <row r="23" spans="1:2" x14ac:dyDescent="0.2">
      <c r="A23" s="6" t="s">
        <v>36</v>
      </c>
      <c r="B23" s="6" t="s">
        <v>35</v>
      </c>
    </row>
    <row r="24" spans="1:2" x14ac:dyDescent="0.2">
      <c r="A24" s="6" t="s">
        <v>34</v>
      </c>
      <c r="B24" s="6" t="s">
        <v>33</v>
      </c>
    </row>
    <row r="25" spans="1:2" x14ac:dyDescent="0.2">
      <c r="A25" s="6" t="s">
        <v>32</v>
      </c>
      <c r="B25" s="6" t="s">
        <v>31</v>
      </c>
    </row>
    <row r="26" spans="1:2" x14ac:dyDescent="0.2">
      <c r="A26" s="6" t="s">
        <v>30</v>
      </c>
      <c r="B26" s="6" t="s">
        <v>29</v>
      </c>
    </row>
    <row r="27" spans="1:2" x14ac:dyDescent="0.2">
      <c r="A27" s="6" t="s">
        <v>28</v>
      </c>
      <c r="B27" s="6" t="s">
        <v>27</v>
      </c>
    </row>
    <row r="28" spans="1:2" x14ac:dyDescent="0.2">
      <c r="A28" s="6" t="s">
        <v>26</v>
      </c>
      <c r="B28" s="6" t="s">
        <v>25</v>
      </c>
    </row>
    <row r="29" spans="1:2" x14ac:dyDescent="0.2">
      <c r="A29" s="6" t="s">
        <v>24</v>
      </c>
      <c r="B29" s="6" t="s">
        <v>23</v>
      </c>
    </row>
    <row r="30" spans="1:2" x14ac:dyDescent="0.2">
      <c r="A30" s="6" t="s">
        <v>22</v>
      </c>
      <c r="B30" s="6" t="s">
        <v>21</v>
      </c>
    </row>
    <row r="31" spans="1:2" x14ac:dyDescent="0.2">
      <c r="A31" s="6" t="s">
        <v>20</v>
      </c>
      <c r="B31" s="6" t="s">
        <v>19</v>
      </c>
    </row>
    <row r="32" spans="1:2" x14ac:dyDescent="0.2">
      <c r="A32" s="6" t="s">
        <v>18</v>
      </c>
      <c r="B32" s="6" t="s">
        <v>17</v>
      </c>
    </row>
    <row r="33" spans="1:2" x14ac:dyDescent="0.2">
      <c r="A33" s="6" t="s">
        <v>16</v>
      </c>
      <c r="B33" s="6" t="s">
        <v>15</v>
      </c>
    </row>
    <row r="34" spans="1:2" x14ac:dyDescent="0.2">
      <c r="A34" s="6" t="s">
        <v>14</v>
      </c>
      <c r="B34" s="6" t="s">
        <v>13</v>
      </c>
    </row>
    <row r="35" spans="1:2" x14ac:dyDescent="0.2">
      <c r="A35" s="6" t="s">
        <v>12</v>
      </c>
      <c r="B35" s="6" t="s">
        <v>11</v>
      </c>
    </row>
    <row r="36" spans="1:2" x14ac:dyDescent="0.2">
      <c r="A36" s="6" t="s">
        <v>10</v>
      </c>
      <c r="B36" s="6" t="s">
        <v>9</v>
      </c>
    </row>
    <row r="37" spans="1:2" ht="15" x14ac:dyDescent="0.25">
      <c r="A37" s="5" t="s">
        <v>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4644-E1CE-4A77-88F5-320229FB7B63}">
  <sheetPr codeName="Sheet2">
    <tabColor theme="9" tint="0.39997558519241921"/>
  </sheetPr>
  <dimension ref="A1:AQ15"/>
  <sheetViews>
    <sheetView tabSelected="1" zoomScaleNormal="100" workbookViewId="0">
      <selection activeCell="J5" sqref="J5"/>
    </sheetView>
  </sheetViews>
  <sheetFormatPr defaultRowHeight="12.75" x14ac:dyDescent="0.2"/>
  <cols>
    <col min="1" max="1" width="13.140625" style="1" customWidth="1"/>
    <col min="2" max="2" width="10.140625" style="1" customWidth="1"/>
    <col min="3" max="3" width="14.85546875" style="1" customWidth="1"/>
    <col min="4" max="4" width="10.85546875" style="1" customWidth="1"/>
    <col min="5" max="5" width="26.7109375" style="1" customWidth="1"/>
    <col min="6" max="6" width="8.7109375" style="1" customWidth="1"/>
    <col min="7" max="7" width="15.7109375" style="1" customWidth="1"/>
    <col min="8" max="8" width="8.7109375" style="52" customWidth="1"/>
    <col min="9" max="9" width="12.7109375" style="1" customWidth="1"/>
    <col min="10" max="10" width="12.7109375" style="52" customWidth="1"/>
    <col min="11" max="11" width="8.7109375" style="1" customWidth="1"/>
    <col min="12" max="12" width="8.7109375" customWidth="1"/>
    <col min="13" max="13" width="62.85546875" style="1" customWidth="1"/>
    <col min="14" max="41" width="8.7109375" style="1" customWidth="1"/>
    <col min="42" max="42" width="12.28515625" style="1" customWidth="1"/>
    <col min="43" max="16384" width="9.140625" style="1"/>
  </cols>
  <sheetData>
    <row r="1" spans="1:43" ht="21" x14ac:dyDescent="0.2">
      <c r="A1" s="3" t="s">
        <v>85</v>
      </c>
    </row>
    <row r="4" spans="1:43" x14ac:dyDescent="0.2">
      <c r="A4" s="4" t="s">
        <v>105</v>
      </c>
      <c r="B4" s="4"/>
      <c r="C4" s="4"/>
      <c r="D4" s="4"/>
      <c r="E4" s="4"/>
      <c r="F4" s="4"/>
      <c r="G4" s="4"/>
      <c r="H4" s="51"/>
      <c r="I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</row>
    <row r="5" spans="1:43" ht="15" x14ac:dyDescent="0.25">
      <c r="A5" s="4"/>
      <c r="B5" s="4"/>
      <c r="C5" s="43" t="s">
        <v>118</v>
      </c>
      <c r="D5" s="4"/>
      <c r="E5" s="4"/>
      <c r="F5" s="4"/>
      <c r="G5" s="51"/>
      <c r="H5" s="51"/>
      <c r="I5" s="51"/>
      <c r="K5" s="51"/>
      <c r="L5" s="51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</row>
    <row r="6" spans="1:43" ht="15" x14ac:dyDescent="0.25">
      <c r="A6" s="4"/>
      <c r="B6" s="4"/>
      <c r="C6" s="43" t="s">
        <v>0</v>
      </c>
      <c r="D6" s="4"/>
      <c r="E6" s="4"/>
      <c r="F6" s="4"/>
      <c r="G6" s="51"/>
      <c r="H6" s="51"/>
      <c r="I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</row>
    <row r="7" spans="1:43" x14ac:dyDescent="0.2">
      <c r="B7" s="4"/>
      <c r="C7" s="4"/>
      <c r="D7" s="4"/>
      <c r="E7" s="4"/>
      <c r="F7" s="4"/>
      <c r="G7" s="4"/>
      <c r="H7" s="51"/>
      <c r="I7" s="4"/>
      <c r="J7" s="51"/>
      <c r="K7" s="1" t="s">
        <v>106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</row>
    <row r="8" spans="1:43" ht="13.5" thickBot="1" x14ac:dyDescent="0.25">
      <c r="A8" s="2" t="s">
        <v>7</v>
      </c>
      <c r="B8" s="4"/>
      <c r="C8" s="44" t="s">
        <v>1</v>
      </c>
      <c r="D8" s="45" t="s">
        <v>107</v>
      </c>
      <c r="E8" s="45" t="s">
        <v>108</v>
      </c>
      <c r="F8" s="45" t="s">
        <v>109</v>
      </c>
      <c r="G8" s="45" t="s">
        <v>110</v>
      </c>
      <c r="H8" s="46" t="s">
        <v>111</v>
      </c>
      <c r="I8" s="46" t="s">
        <v>120</v>
      </c>
      <c r="J8" s="46" t="s">
        <v>116</v>
      </c>
      <c r="K8" s="46" t="s">
        <v>2</v>
      </c>
      <c r="L8" s="46" t="s">
        <v>112</v>
      </c>
      <c r="M8" s="44" t="s">
        <v>3</v>
      </c>
      <c r="N8" s="44" t="s">
        <v>65</v>
      </c>
      <c r="O8" s="44" t="s">
        <v>66</v>
      </c>
      <c r="P8" s="44" t="s">
        <v>60</v>
      </c>
      <c r="Q8" s="44" t="s">
        <v>50</v>
      </c>
      <c r="R8" s="44" t="s">
        <v>44</v>
      </c>
      <c r="S8" s="44" t="s">
        <v>42</v>
      </c>
      <c r="T8" s="44" t="s">
        <v>40</v>
      </c>
      <c r="U8" s="44" t="s">
        <v>34</v>
      </c>
      <c r="V8" s="44" t="s">
        <v>32</v>
      </c>
      <c r="W8" s="44" t="s">
        <v>28</v>
      </c>
      <c r="X8" s="44" t="s">
        <v>24</v>
      </c>
      <c r="Y8" s="44" t="s">
        <v>14</v>
      </c>
      <c r="Z8" s="44" t="s">
        <v>12</v>
      </c>
      <c r="AA8" s="44" t="s">
        <v>10</v>
      </c>
      <c r="AB8" s="44" t="s">
        <v>56</v>
      </c>
      <c r="AC8" s="44" t="s">
        <v>54</v>
      </c>
      <c r="AD8" s="44" t="s">
        <v>46</v>
      </c>
      <c r="AE8" s="44" t="s">
        <v>36</v>
      </c>
      <c r="AF8" s="44" t="s">
        <v>18</v>
      </c>
      <c r="AG8" s="44" t="s">
        <v>16</v>
      </c>
      <c r="AH8" s="44" t="s">
        <v>48</v>
      </c>
      <c r="AI8" s="44" t="s">
        <v>38</v>
      </c>
      <c r="AJ8" s="44" t="s">
        <v>30</v>
      </c>
      <c r="AK8" s="44" t="s">
        <v>22</v>
      </c>
      <c r="AL8" s="44" t="s">
        <v>20</v>
      </c>
      <c r="AM8" s="44" t="s">
        <v>58</v>
      </c>
      <c r="AN8" s="44" t="s">
        <v>52</v>
      </c>
      <c r="AO8" s="44" t="s">
        <v>26</v>
      </c>
      <c r="AP8" s="44" t="s">
        <v>117</v>
      </c>
      <c r="AQ8" s="44" t="s">
        <v>119</v>
      </c>
    </row>
    <row r="9" spans="1:43" x14ac:dyDescent="0.2">
      <c r="A9" s="1" t="s">
        <v>6</v>
      </c>
      <c r="B9" s="4"/>
      <c r="C9" s="4" t="str">
        <f>"DH_1_"&amp;A9&amp;"_UC"</f>
        <v>DH_1_Det_UC</v>
      </c>
      <c r="D9" s="4"/>
      <c r="E9" s="4" t="s">
        <v>113</v>
      </c>
      <c r="F9" s="4"/>
      <c r="G9" s="51" t="str">
        <f>"RSD*H_"&amp;A9&amp;"*"</f>
        <v>RSD*H_Det*</v>
      </c>
      <c r="I9" s="51"/>
      <c r="J9" s="51"/>
      <c r="K9" s="56" t="s">
        <v>121</v>
      </c>
      <c r="L9" s="4">
        <v>1</v>
      </c>
      <c r="M9" s="4" t="str">
        <f>"Upper share of "&amp;A9&amp;" dwellings supplied by district heating in high density "</f>
        <v xml:space="preserve">Upper share of Det dwellings supplied by district heating in high density </v>
      </c>
      <c r="N9" s="53">
        <f>O9</f>
        <v>-5.1434483577431585E-2</v>
      </c>
      <c r="O9" s="54">
        <f>-INDEX(Dwelling_Data!$Y$6:$AA$32,MATCH(O8,Dwelling_Data!$A$6:$A$32,0),MATCH($A$9,Dwelling_Data!$Y$5:$AA$5,0))</f>
        <v>-5.1434483577431585E-2</v>
      </c>
      <c r="P9" s="54">
        <f>-INDEX(Dwelling_Data!$Y$6:$AA$32,MATCH(P8,Dwelling_Data!$A$6:$A$32,0),MATCH($A$9,Dwelling_Data!$Y$5:$AA$5,0))</f>
        <v>-7.441860465116279E-2</v>
      </c>
      <c r="Q9" s="54">
        <f>-INDEX(Dwelling_Data!$Y$6:$AA$32,MATCH(Q8,Dwelling_Data!$A$6:$A$32,0),MATCH($A$9,Dwelling_Data!$Y$5:$AA$5,0))</f>
        <v>-3.793624583694831E-2</v>
      </c>
      <c r="R9" s="54">
        <f>-INDEX(Dwelling_Data!$Y$6:$AA$32,MATCH(R8,Dwelling_Data!$A$6:$A$32,0),MATCH($A$9,Dwelling_Data!$Y$5:$AA$5,0))</f>
        <v>-0.10083782166367444</v>
      </c>
      <c r="S9" s="54">
        <f>-INDEX(Dwelling_Data!$Y$6:$AA$32,MATCH(S8,Dwelling_Data!$A$6:$A$32,0),MATCH($A$9,Dwelling_Data!$Y$5:$AA$5,0))</f>
        <v>-8.0225988700564965E-2</v>
      </c>
      <c r="T9" s="54">
        <f>-INDEX(Dwelling_Data!$Y$6:$AA$32,MATCH(T8,Dwelling_Data!$A$6:$A$32,0),MATCH($A$9,Dwelling_Data!$Y$5:$AA$5,0))</f>
        <v>-0.1515527950310559</v>
      </c>
      <c r="U9" s="54">
        <f>-INDEX(Dwelling_Data!$Y$6:$AA$32,MATCH(U8,Dwelling_Data!$A$6:$A$32,0),MATCH($A$9,Dwelling_Data!$Y$5:$AA$5,0))</f>
        <v>-5.0458715596330278E-2</v>
      </c>
      <c r="V9" s="54">
        <f>-INDEX(Dwelling_Data!$Y$6:$AA$32,MATCH(V8,Dwelling_Data!$A$6:$A$32,0),MATCH($A$9,Dwelling_Data!$Y$5:$AA$5,0))</f>
        <v>-6.3639891346526964E-2</v>
      </c>
      <c r="W9" s="54">
        <f>-INDEX(Dwelling_Data!$Y$6:$AA$32,MATCH(W8,Dwelling_Data!$A$6:$A$32,0),MATCH($A$9,Dwelling_Data!$Y$5:$AA$5,0))</f>
        <v>-0.12007062978222484</v>
      </c>
      <c r="X9" s="54">
        <f>-INDEX(Dwelling_Data!$Y$6:$AA$32,MATCH(X8,Dwelling_Data!$A$6:$A$32,0),MATCH($A$9,Dwelling_Data!$Y$5:$AA$5,0))</f>
        <v>-3.9525691699604744E-2</v>
      </c>
      <c r="Y9" s="54">
        <f>-INDEX(Dwelling_Data!$Y$6:$AA$32,MATCH(Y8,Dwelling_Data!$A$6:$A$32,0),MATCH($A$9,Dwelling_Data!$Y$5:$AA$5,0))</f>
        <v>-3.949044585987261E-2</v>
      </c>
      <c r="Z9" s="54">
        <f>-INDEX(Dwelling_Data!$Y$6:$AA$32,MATCH(Z8,Dwelling_Data!$A$6:$A$32,0),MATCH($A$9,Dwelling_Data!$Y$5:$AA$5,0))</f>
        <v>-9.9173553719008267E-2</v>
      </c>
      <c r="AA9" s="54">
        <f>-INDEX(Dwelling_Data!$Y$6:$AA$32,MATCH(AA8,Dwelling_Data!$A$6:$A$32,0),MATCH($A$9,Dwelling_Data!$Y$5:$AA$5,0))</f>
        <v>-9.9038118988243676E-2</v>
      </c>
      <c r="AB9" s="54">
        <f>-INDEX(Dwelling_Data!$Y$6:$AA$32,MATCH(AB8,Dwelling_Data!$A$6:$A$32,0),MATCH($A$9,Dwelling_Data!$Y$5:$AA$5,0))</f>
        <v>-7.7872744539411204E-2</v>
      </c>
      <c r="AC9" s="54">
        <f>-INDEX(Dwelling_Data!$Y$6:$AA$32,MATCH(AC8,Dwelling_Data!$A$6:$A$32,0),MATCH($A$9,Dwelling_Data!$Y$5:$AA$5,0))</f>
        <v>-6.241914618369987E-2</v>
      </c>
      <c r="AD9" s="54">
        <f>-INDEX(Dwelling_Data!$Y$6:$AA$32,MATCH(AD8,Dwelling_Data!$A$6:$A$32,0),MATCH($A$9,Dwelling_Data!$Y$5:$AA$5,0))</f>
        <v>-8.4169884169884177E-2</v>
      </c>
      <c r="AE9" s="54">
        <f>-INDEX(Dwelling_Data!$Y$6:$AA$32,MATCH(AE8,Dwelling_Data!$A$6:$A$32,0),MATCH($A$9,Dwelling_Data!$Y$5:$AA$5,0))</f>
        <v>-4.0532365396249243E-2</v>
      </c>
      <c r="AF9" s="54">
        <f>-INDEX(Dwelling_Data!$Y$6:$AA$32,MATCH(AF8,Dwelling_Data!$A$6:$A$32,0),MATCH($A$9,Dwelling_Data!$Y$5:$AA$5,0))</f>
        <v>-7.18232044198895E-2</v>
      </c>
      <c r="AG9" s="54">
        <f>-INDEX(Dwelling_Data!$Y$6:$AA$32,MATCH(AG8,Dwelling_Data!$A$6:$A$32,0),MATCH($A$9,Dwelling_Data!$Y$5:$AA$5,0))</f>
        <v>-6.5067248273355138E-2</v>
      </c>
      <c r="AH9" s="54">
        <f>-INDEX(Dwelling_Data!$Y$6:$AA$32,MATCH(AH8,Dwelling_Data!$A$6:$A$32,0),MATCH($A$9,Dwelling_Data!$Y$5:$AA$5,0))</f>
        <v>-7.4332909783989834E-2</v>
      </c>
      <c r="AI9" s="54">
        <f>-INDEX(Dwelling_Data!$Y$6:$AA$32,MATCH(AI8,Dwelling_Data!$A$6:$A$32,0),MATCH($A$9,Dwelling_Data!$Y$5:$AA$5,0))</f>
        <v>-8.3969465648854963E-2</v>
      </c>
      <c r="AJ9" s="54">
        <f>-INDEX(Dwelling_Data!$Y$6:$AA$32,MATCH(AJ8,Dwelling_Data!$A$6:$A$32,0),MATCH($A$9,Dwelling_Data!$Y$5:$AA$5,0))</f>
        <v>-6.4516129032258063E-2</v>
      </c>
      <c r="AK9" s="54">
        <f>-INDEX(Dwelling_Data!$Y$6:$AA$32,MATCH(AK8,Dwelling_Data!$A$6:$A$32,0),MATCH($A$9,Dwelling_Data!$Y$5:$AA$5,0))</f>
        <v>-2.5316455696202531E-2</v>
      </c>
      <c r="AL9" s="54">
        <f>-INDEX(Dwelling_Data!$Y$6:$AA$32,MATCH(AL8,Dwelling_Data!$A$6:$A$32,0),MATCH($A$9,Dwelling_Data!$Y$5:$AA$5,0))</f>
        <v>-3.5919540229885055E-2</v>
      </c>
      <c r="AM9" s="54">
        <f>-INDEX(Dwelling_Data!$Y$6:$AA$32,MATCH(AM8,Dwelling_Data!$A$6:$A$32,0),MATCH($A$9,Dwelling_Data!$Y$5:$AA$5,0))</f>
        <v>-6.3492063492063489E-2</v>
      </c>
      <c r="AN9" s="54">
        <f>-INDEX(Dwelling_Data!$Y$6:$AA$32,MATCH(AN8,Dwelling_Data!$A$6:$A$32,0),MATCH($A$9,Dwelling_Data!$Y$5:$AA$5,0))</f>
        <v>-7.0381231671554259E-2</v>
      </c>
      <c r="AO9" s="54">
        <f>-INDEX(Dwelling_Data!$Y$6:$AA$32,MATCH(AO8,Dwelling_Data!$A$6:$A$32,0),MATCH($A$9,Dwelling_Data!$Y$5:$AA$5,0))</f>
        <v>-6.5934065934065936E-2</v>
      </c>
      <c r="AP9" s="1">
        <v>0</v>
      </c>
      <c r="AQ9" s="1">
        <v>5</v>
      </c>
    </row>
    <row r="10" spans="1:43" x14ac:dyDescent="0.2">
      <c r="A10" s="1" t="s">
        <v>6</v>
      </c>
      <c r="B10" s="4"/>
      <c r="C10" s="4" t="str">
        <f>"DH_2_"&amp;A10&amp;"_UC"</f>
        <v>DH_2_Det_UC</v>
      </c>
      <c r="D10" s="4"/>
      <c r="E10" s="4" t="s">
        <v>114</v>
      </c>
      <c r="F10" s="4"/>
      <c r="G10" s="51" t="str">
        <f t="shared" ref="G10:G11" si="0">"RSD*H_"&amp;A10&amp;"*"</f>
        <v>RSD*H_Det*</v>
      </c>
      <c r="H10" s="1"/>
      <c r="I10" s="51"/>
      <c r="J10" s="51"/>
      <c r="K10" s="56" t="s">
        <v>121</v>
      </c>
      <c r="L10" s="4">
        <v>1</v>
      </c>
      <c r="M10" s="4" t="str">
        <f>"Upper share of "&amp;A10&amp;" dwellings supplied by district heating in medium density "</f>
        <v xml:space="preserve">Upper share of Det dwellings supplied by district heating in medium density </v>
      </c>
      <c r="N10" s="53">
        <f>O10</f>
        <v>-0.16871353887503593</v>
      </c>
      <c r="O10" s="50">
        <f>-INDEX(Dwelling_Data!$P$6:$R$32,MATCH(O8,Dwelling_Data!$A$6:$A$32,0),MATCH($A$10,Dwelling_Data!$P$5:$R$5,0))</f>
        <v>-0.16871353887503593</v>
      </c>
      <c r="P10" s="50">
        <f>-INDEX(Dwelling_Data!$P$6:$R$32,MATCH(P8,Dwelling_Data!$A$6:$A$32,0),MATCH($A$10,Dwelling_Data!$P$5:$R$5,0))</f>
        <v>-0.14050056882821388</v>
      </c>
      <c r="Q10" s="50">
        <f>-INDEX(Dwelling_Data!$P$6:$R$32,MATCH(Q8,Dwelling_Data!$A$6:$A$32,0),MATCH($A$10,Dwelling_Data!$P$5:$R$5,0))</f>
        <v>-0.12740963855421686</v>
      </c>
      <c r="R10" s="50">
        <f>-INDEX(Dwelling_Data!$P$6:$R$32,MATCH(R8,Dwelling_Data!$A$6:$A$32,0),MATCH($A$10,Dwelling_Data!$P$5:$R$5,0))</f>
        <v>-0.2127433090024331</v>
      </c>
      <c r="S10" s="50">
        <f>-INDEX(Dwelling_Data!$P$6:$R$32,MATCH(S8,Dwelling_Data!$A$6:$A$32,0),MATCH($A$10,Dwelling_Data!$P$5:$R$5,0))</f>
        <v>-0.17231638418079095</v>
      </c>
      <c r="T10" s="50">
        <f>-INDEX(Dwelling_Data!$P$6:$R$32,MATCH(T8,Dwelling_Data!$A$6:$A$32,0),MATCH($A$10,Dwelling_Data!$P$5:$R$5,0))</f>
        <v>-0.25650178480367158</v>
      </c>
      <c r="U10" s="50">
        <f>-INDEX(Dwelling_Data!$P$6:$R$32,MATCH(U8,Dwelling_Data!$A$6:$A$32,0),MATCH($A$10,Dwelling_Data!$P$5:$R$5,0))</f>
        <v>-0.17156286721504113</v>
      </c>
      <c r="V10" s="50">
        <f>-INDEX(Dwelling_Data!$P$6:$R$32,MATCH(V8,Dwelling_Data!$A$6:$A$32,0),MATCH($A$10,Dwelling_Data!$P$5:$R$5,0))</f>
        <v>-0.16129720503520376</v>
      </c>
      <c r="W10" s="50">
        <f>-INDEX(Dwelling_Data!$P$6:$R$32,MATCH(W8,Dwelling_Data!$A$6:$A$32,0),MATCH($A$10,Dwelling_Data!$P$5:$R$5,0))</f>
        <v>-0.2263686304224285</v>
      </c>
      <c r="X10" s="50">
        <f>-INDEX(Dwelling_Data!$P$6:$R$32,MATCH(X8,Dwelling_Data!$A$6:$A$32,0),MATCH($A$10,Dwelling_Data!$P$5:$R$5,0))</f>
        <v>-0.17887432536622977</v>
      </c>
      <c r="Y10" s="50">
        <f>-INDEX(Dwelling_Data!$P$6:$R$32,MATCH(Y8,Dwelling_Data!$A$6:$A$32,0),MATCH($A$10,Dwelling_Data!$P$5:$R$5,0))</f>
        <v>-0.15068493150684931</v>
      </c>
      <c r="Z10" s="50">
        <f>-INDEX(Dwelling_Data!$P$6:$R$32,MATCH(Z8,Dwelling_Data!$A$6:$A$32,0),MATCH($A$10,Dwelling_Data!$P$5:$R$5,0))</f>
        <v>-0.19209993247805537</v>
      </c>
      <c r="AA10" s="50">
        <f>-INDEX(Dwelling_Data!$P$6:$R$32,MATCH(AA8,Dwelling_Data!$A$6:$A$32,0),MATCH($A$10,Dwelling_Data!$P$5:$R$5,0))</f>
        <v>-0.26583882412569693</v>
      </c>
      <c r="AB10" s="50">
        <f>-INDEX(Dwelling_Data!$P$6:$R$32,MATCH(AB8,Dwelling_Data!$A$6:$A$32,0),MATCH($A$10,Dwelling_Data!$P$5:$R$5,0))</f>
        <v>-0.2246203037569944</v>
      </c>
      <c r="AC10" s="50">
        <f>-INDEX(Dwelling_Data!$P$6:$R$32,MATCH(AC8,Dwelling_Data!$A$6:$A$32,0),MATCH($A$10,Dwelling_Data!$P$5:$R$5,0))</f>
        <v>-0.19334294640711366</v>
      </c>
      <c r="AD10" s="50">
        <f>-INDEX(Dwelling_Data!$P$6:$R$32,MATCH(AD8,Dwelling_Data!$A$6:$A$32,0),MATCH($A$10,Dwelling_Data!$P$5:$R$5,0))</f>
        <v>-0.18867924528301888</v>
      </c>
      <c r="AE10" s="50">
        <f>-INDEX(Dwelling_Data!$P$6:$R$32,MATCH(AE8,Dwelling_Data!$A$6:$A$32,0),MATCH($A$10,Dwelling_Data!$P$5:$R$5,0))</f>
        <v>-0.14687859057832248</v>
      </c>
      <c r="AF10" s="50">
        <f>-INDEX(Dwelling_Data!$P$6:$R$32,MATCH(AF8,Dwelling_Data!$A$6:$A$32,0),MATCH($A$10,Dwelling_Data!$P$5:$R$5,0))</f>
        <v>-0.14393482196741098</v>
      </c>
      <c r="AG10" s="50">
        <f>-INDEX(Dwelling_Data!$P$6:$R$32,MATCH(AG8,Dwelling_Data!$A$6:$A$32,0),MATCH($A$10,Dwelling_Data!$P$5:$R$5,0))</f>
        <v>-0.19353940406571984</v>
      </c>
      <c r="AH10" s="50">
        <f>-INDEX(Dwelling_Data!$P$6:$R$32,MATCH(AH8,Dwelling_Data!$A$6:$A$32,0),MATCH($A$10,Dwelling_Data!$P$5:$R$5,0))</f>
        <v>-0.21782023175696838</v>
      </c>
      <c r="AI10" s="50">
        <f>-INDEX(Dwelling_Data!$P$6:$R$32,MATCH(AI8,Dwelling_Data!$A$6:$A$32,0),MATCH($A$10,Dwelling_Data!$P$5:$R$5,0))</f>
        <v>-0.30039525691699603</v>
      </c>
      <c r="AJ10" s="50">
        <f>-INDEX(Dwelling_Data!$P$6:$R$32,MATCH(AJ8,Dwelling_Data!$A$6:$A$32,0),MATCH($A$10,Dwelling_Data!$P$5:$R$5,0))</f>
        <v>-0.184304932735426</v>
      </c>
      <c r="AK10" s="50">
        <f>-INDEX(Dwelling_Data!$P$6:$R$32,MATCH(AK8,Dwelling_Data!$A$6:$A$32,0),MATCH($A$10,Dwelling_Data!$P$5:$R$5,0))</f>
        <v>-0.1189083820662768</v>
      </c>
      <c r="AL10" s="50">
        <f>-INDEX(Dwelling_Data!$P$6:$R$32,MATCH(AL8,Dwelling_Data!$A$6:$A$32,0),MATCH($A$10,Dwelling_Data!$P$5:$R$5,0))</f>
        <v>-0.15242494226327943</v>
      </c>
      <c r="AM10" s="50">
        <f>-INDEX(Dwelling_Data!$P$6:$R$32,MATCH(AM8,Dwelling_Data!$A$6:$A$32,0),MATCH($A$10,Dwelling_Data!$P$5:$R$5,0))</f>
        <v>-0.12763819095477386</v>
      </c>
      <c r="AN10" s="50">
        <f>-INDEX(Dwelling_Data!$P$6:$R$32,MATCH(AN8,Dwelling_Data!$A$6:$A$32,0),MATCH($A$10,Dwelling_Data!$P$5:$R$5,0))</f>
        <v>-0.20583468395461912</v>
      </c>
      <c r="AO10" s="50">
        <f>-INDEX(Dwelling_Data!$P$6:$R$32,MATCH(AO8,Dwelling_Data!$A$6:$A$32,0),MATCH($A$10,Dwelling_Data!$P$5:$R$5,0))</f>
        <v>-7.0257611241217793E-2</v>
      </c>
      <c r="AP10" s="1">
        <v>0</v>
      </c>
      <c r="AQ10" s="1">
        <v>5</v>
      </c>
    </row>
    <row r="11" spans="1:43" x14ac:dyDescent="0.2">
      <c r="A11" s="1" t="s">
        <v>6</v>
      </c>
      <c r="B11" s="4"/>
      <c r="C11" s="4" t="str">
        <f>"DH_3_"&amp;A11&amp;"_UC"</f>
        <v>DH_3_Det_UC</v>
      </c>
      <c r="D11" s="4"/>
      <c r="E11" s="4" t="s">
        <v>115</v>
      </c>
      <c r="F11" s="4"/>
      <c r="G11" s="51" t="str">
        <f t="shared" si="0"/>
        <v>RSD*H_Det*</v>
      </c>
      <c r="H11" s="1"/>
      <c r="I11" s="51"/>
      <c r="J11" s="51"/>
      <c r="K11" s="56" t="s">
        <v>121</v>
      </c>
      <c r="L11" s="4">
        <v>1</v>
      </c>
      <c r="M11" s="4" t="str">
        <f>"Upper share of "&amp;A11&amp;" dwellings supplied by district heating in low density "</f>
        <v xml:space="preserve">Upper share of Det dwellings supplied by district heating in low density </v>
      </c>
      <c r="N11" s="53">
        <f>O11</f>
        <v>-0.32876892584277057</v>
      </c>
      <c r="O11" s="50">
        <f>-INDEX(Dwelling_Data!$G$6:$I$32,MATCH(O8,Dwelling_Data!$A$6:$A$32,0),MATCH($A$11,Dwelling_Data!$G$5:$I$5,0))</f>
        <v>-0.32876892584277057</v>
      </c>
      <c r="P11" s="50">
        <f>-INDEX(Dwelling_Data!$G$6:$I$32,MATCH(P8,Dwelling_Data!$A$6:$A$32,0),MATCH($A$11,Dwelling_Data!$G$5:$I$5,0))</f>
        <v>-0.36983944954128439</v>
      </c>
      <c r="Q11" s="50">
        <f>-INDEX(Dwelling_Data!$G$6:$I$32,MATCH(Q8,Dwelling_Data!$A$6:$A$32,0),MATCH($A$11,Dwelling_Data!$G$5:$I$5,0))</f>
        <v>-0.19108471322294215</v>
      </c>
      <c r="R11" s="50">
        <f>-INDEX(Dwelling_Data!$G$6:$I$32,MATCH(R8,Dwelling_Data!$A$6:$A$32,0),MATCH($A$11,Dwelling_Data!$G$5:$I$5,0))</f>
        <v>-0.30185089084933403</v>
      </c>
      <c r="S11" s="50">
        <f>-INDEX(Dwelling_Data!$G$6:$I$32,MATCH(S8,Dwelling_Data!$A$6:$A$32,0),MATCH($A$11,Dwelling_Data!$G$5:$I$5,0))</f>
        <v>-0.31262211801484957</v>
      </c>
      <c r="T11" s="50">
        <f>-INDEX(Dwelling_Data!$G$6:$I$32,MATCH(T8,Dwelling_Data!$A$6:$A$32,0),MATCH($A$11,Dwelling_Data!$G$5:$I$5,0))</f>
        <v>-0.30314097881665447</v>
      </c>
      <c r="U11" s="50">
        <f>-INDEX(Dwelling_Data!$G$6:$I$32,MATCH(U8,Dwelling_Data!$A$6:$A$32,0),MATCH($A$11,Dwelling_Data!$G$5:$I$5,0))</f>
        <v>-0.36356589147286822</v>
      </c>
      <c r="V11" s="50">
        <f>-INDEX(Dwelling_Data!$G$6:$I$32,MATCH(V8,Dwelling_Data!$A$6:$A$32,0),MATCH($A$11,Dwelling_Data!$G$5:$I$5,0))</f>
        <v>-0.34463702587289624</v>
      </c>
      <c r="W11" s="50">
        <f>-INDEX(Dwelling_Data!$G$6:$I$32,MATCH(W8,Dwelling_Data!$A$6:$A$32,0),MATCH($A$11,Dwelling_Data!$G$5:$I$5,0))</f>
        <v>-0.32330598602248556</v>
      </c>
      <c r="X11" s="50">
        <f>-INDEX(Dwelling_Data!$G$6:$I$32,MATCH(X8,Dwelling_Data!$A$6:$A$32,0),MATCH($A$11,Dwelling_Data!$G$5:$I$5,0))</f>
        <v>-0.26618705035971224</v>
      </c>
      <c r="Y11" s="50">
        <f>-INDEX(Dwelling_Data!$G$6:$I$32,MATCH(Y8,Dwelling_Data!$A$6:$A$32,0),MATCH($A$11,Dwelling_Data!$G$5:$I$5,0))</f>
        <v>-0.24331870761866772</v>
      </c>
      <c r="Z11" s="50">
        <f>-INDEX(Dwelling_Data!$G$6:$I$32,MATCH(Z8,Dwelling_Data!$A$6:$A$32,0),MATCH($A$11,Dwelling_Data!$G$5:$I$5,0))</f>
        <v>-0.4841688654353562</v>
      </c>
      <c r="AA11" s="50">
        <f>-INDEX(Dwelling_Data!$G$6:$I$32,MATCH(AA8,Dwelling_Data!$A$6:$A$32,0),MATCH($A$11,Dwelling_Data!$G$5:$I$5,0))</f>
        <v>-0.38530960140386061</v>
      </c>
      <c r="AB11" s="50">
        <f>-INDEX(Dwelling_Data!$G$6:$I$32,MATCH(AB8,Dwelling_Data!$A$6:$A$32,0),MATCH($A$11,Dwelling_Data!$G$5:$I$5,0))</f>
        <v>-0.31287219422812645</v>
      </c>
      <c r="AC11" s="50">
        <f>-INDEX(Dwelling_Data!$G$6:$I$32,MATCH(AC8,Dwelling_Data!$A$6:$A$32,0),MATCH($A$11,Dwelling_Data!$G$5:$I$5,0))</f>
        <v>-0.36640630497501936</v>
      </c>
      <c r="AD11" s="50">
        <f>-INDEX(Dwelling_Data!$G$6:$I$32,MATCH(AD8,Dwelling_Data!$A$6:$A$32,0),MATCH($A$11,Dwelling_Data!$G$5:$I$5,0))</f>
        <v>-0.44163312248418629</v>
      </c>
      <c r="AE11" s="50">
        <f>-INDEX(Dwelling_Data!$G$6:$I$32,MATCH(AE8,Dwelling_Data!$A$6:$A$32,0),MATCH($A$11,Dwelling_Data!$G$5:$I$5,0))</f>
        <v>-0.25227362593910635</v>
      </c>
      <c r="AF11" s="50">
        <f>-INDEX(Dwelling_Data!$G$6:$I$32,MATCH(AF8,Dwelling_Data!$A$6:$A$32,0),MATCH($A$11,Dwelling_Data!$G$5:$I$5,0))</f>
        <v>-0.28832271762208067</v>
      </c>
      <c r="AG11" s="50">
        <f>-INDEX(Dwelling_Data!$G$6:$I$32,MATCH(AG8,Dwelling_Data!$A$6:$A$32,0),MATCH($A$11,Dwelling_Data!$G$5:$I$5,0))</f>
        <v>-0.3616833431430253</v>
      </c>
      <c r="AH11" s="50">
        <f>-INDEX(Dwelling_Data!$G$6:$I$32,MATCH(AH8,Dwelling_Data!$A$6:$A$32,0),MATCH($A$11,Dwelling_Data!$G$5:$I$5,0))</f>
        <v>-0.40211970074812969</v>
      </c>
      <c r="AI11" s="50">
        <f>-INDEX(Dwelling_Data!$G$6:$I$32,MATCH(AI8,Dwelling_Data!$A$6:$A$32,0),MATCH($A$11,Dwelling_Data!$G$5:$I$5,0))</f>
        <v>-0.37364043506078054</v>
      </c>
      <c r="AJ11" s="50">
        <f>-INDEX(Dwelling_Data!$G$6:$I$32,MATCH(AJ8,Dwelling_Data!$A$6:$A$32,0),MATCH($A$11,Dwelling_Data!$G$5:$I$5,0))</f>
        <v>-0.36950286806883365</v>
      </c>
      <c r="AK11" s="50">
        <f>-INDEX(Dwelling_Data!$G$6:$I$32,MATCH(AK8,Dwelling_Data!$A$6:$A$32,0),MATCH($A$11,Dwelling_Data!$G$5:$I$5,0))</f>
        <v>-0.35307621671258033</v>
      </c>
      <c r="AL11" s="50">
        <f>-INDEX(Dwelling_Data!$G$6:$I$32,MATCH(AL8,Dwelling_Data!$A$6:$A$32,0),MATCH($A$11,Dwelling_Data!$G$5:$I$5,0))</f>
        <v>-0.32592592592592595</v>
      </c>
      <c r="AM11" s="50">
        <f>-INDEX(Dwelling_Data!$G$6:$I$32,MATCH(AM8,Dwelling_Data!$A$6:$A$32,0),MATCH($A$11,Dwelling_Data!$G$5:$I$5,0))</f>
        <v>-0.32150101419878296</v>
      </c>
      <c r="AN11" s="50">
        <f>-INDEX(Dwelling_Data!$G$6:$I$32,MATCH(AN8,Dwelling_Data!$A$6:$A$32,0),MATCH($A$11,Dwelling_Data!$G$5:$I$5,0))</f>
        <v>-0.41375941948088196</v>
      </c>
      <c r="AO11" s="50">
        <f>-INDEX(Dwelling_Data!$G$6:$I$32,MATCH(AO8,Dwelling_Data!$A$6:$A$32,0),MATCH($A$11,Dwelling_Data!$G$5:$I$5,0))</f>
        <v>-0.22955010224948874</v>
      </c>
      <c r="AP11" s="1">
        <v>0</v>
      </c>
      <c r="AQ11" s="1">
        <v>5</v>
      </c>
    </row>
    <row r="12" spans="1:43" s="52" customFormat="1" x14ac:dyDescent="0.2"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3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</row>
    <row r="13" spans="1:43" x14ac:dyDescent="0.2">
      <c r="A13" s="1" t="s">
        <v>4</v>
      </c>
      <c r="B13" s="4"/>
      <c r="C13" s="4"/>
      <c r="D13" s="4"/>
      <c r="E13" s="4"/>
      <c r="F13" s="4"/>
      <c r="G13" s="4"/>
      <c r="H13" s="51"/>
      <c r="I13" s="4"/>
      <c r="J13" s="51"/>
      <c r="K13" s="4"/>
      <c r="L13" s="4"/>
      <c r="M13" s="4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</row>
    <row r="14" spans="1:43" x14ac:dyDescent="0.2">
      <c r="A14" s="1" t="s">
        <v>4</v>
      </c>
      <c r="B14" s="4"/>
      <c r="C14" s="4"/>
      <c r="D14" s="4"/>
      <c r="E14" s="4"/>
      <c r="F14" s="4"/>
      <c r="G14" s="4"/>
      <c r="H14" s="51"/>
      <c r="I14" s="4"/>
      <c r="J14" s="51"/>
      <c r="K14" s="4"/>
      <c r="L14" s="4"/>
      <c r="M14" s="4"/>
      <c r="N14" s="4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</row>
    <row r="15" spans="1:43" x14ac:dyDescent="0.2">
      <c r="A15" s="1" t="s">
        <v>4</v>
      </c>
      <c r="B15" s="4"/>
      <c r="C15" s="4"/>
      <c r="D15" s="4"/>
      <c r="E15" s="4"/>
      <c r="F15" s="4"/>
      <c r="G15" s="4"/>
      <c r="H15" s="51"/>
      <c r="I15" s="4"/>
      <c r="J15" s="51"/>
      <c r="K15" s="4"/>
      <c r="L15" s="4"/>
      <c r="M15" s="4"/>
      <c r="N15" s="4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A3C7F-C429-47DB-BE07-4E186CEF716E}">
  <dimension ref="A1:AC32"/>
  <sheetViews>
    <sheetView workbookViewId="0">
      <selection activeCell="T11" sqref="T11:AA11"/>
    </sheetView>
  </sheetViews>
  <sheetFormatPr defaultRowHeight="12.75" x14ac:dyDescent="0.2"/>
  <cols>
    <col min="9" max="9" width="9.140625" style="4"/>
    <col min="18" max="18" width="9.140625" style="4"/>
  </cols>
  <sheetData>
    <row r="1" spans="1:29" x14ac:dyDescent="0.2">
      <c r="A1" t="s">
        <v>86</v>
      </c>
      <c r="U1" s="55"/>
      <c r="V1" s="55"/>
      <c r="W1" s="55"/>
    </row>
    <row r="2" spans="1:29" x14ac:dyDescent="0.2">
      <c r="V2" s="51"/>
      <c r="W2" s="51"/>
    </row>
    <row r="4" spans="1:29" x14ac:dyDescent="0.2">
      <c r="B4" s="61" t="s">
        <v>94</v>
      </c>
      <c r="C4" s="61"/>
      <c r="D4" s="61"/>
      <c r="E4" s="61"/>
      <c r="F4" s="61"/>
      <c r="K4" s="61" t="s">
        <v>95</v>
      </c>
      <c r="L4" s="61"/>
      <c r="M4" s="61"/>
      <c r="N4" s="61"/>
      <c r="O4" s="61"/>
      <c r="T4" s="61" t="s">
        <v>96</v>
      </c>
      <c r="U4" s="61"/>
      <c r="V4" s="61"/>
      <c r="W4" s="61"/>
      <c r="X4" s="61"/>
    </row>
    <row r="5" spans="1:29" x14ac:dyDescent="0.2">
      <c r="B5" s="27" t="s">
        <v>87</v>
      </c>
      <c r="C5" s="28" t="s">
        <v>88</v>
      </c>
      <c r="D5" s="28" t="s">
        <v>89</v>
      </c>
      <c r="E5" s="28" t="s">
        <v>90</v>
      </c>
      <c r="F5" s="28" t="s">
        <v>91</v>
      </c>
      <c r="G5" s="28" t="s">
        <v>5</v>
      </c>
      <c r="H5" s="28" t="s">
        <v>4</v>
      </c>
      <c r="I5" s="28" t="s">
        <v>6</v>
      </c>
      <c r="K5" s="27" t="s">
        <v>87</v>
      </c>
      <c r="L5" s="28" t="s">
        <v>88</v>
      </c>
      <c r="M5" s="28" t="s">
        <v>89</v>
      </c>
      <c r="N5" s="28" t="s">
        <v>90</v>
      </c>
      <c r="O5" s="28" t="s">
        <v>91</v>
      </c>
      <c r="P5" s="28" t="s">
        <v>5</v>
      </c>
      <c r="Q5" s="28" t="s">
        <v>4</v>
      </c>
      <c r="R5" s="28" t="s">
        <v>6</v>
      </c>
      <c r="T5" s="27" t="s">
        <v>87</v>
      </c>
      <c r="U5" s="28" t="s">
        <v>88</v>
      </c>
      <c r="V5" s="28" t="s">
        <v>89</v>
      </c>
      <c r="W5" s="28" t="s">
        <v>90</v>
      </c>
      <c r="X5" s="28" t="s">
        <v>91</v>
      </c>
      <c r="Y5" s="28" t="s">
        <v>5</v>
      </c>
      <c r="Z5" s="28" t="s">
        <v>4</v>
      </c>
      <c r="AA5" s="28" t="s">
        <v>6</v>
      </c>
      <c r="AB5" s="4"/>
      <c r="AC5" s="4"/>
    </row>
    <row r="6" spans="1:29" x14ac:dyDescent="0.2">
      <c r="A6" s="7" t="s">
        <v>60</v>
      </c>
      <c r="B6" s="29" t="s">
        <v>59</v>
      </c>
      <c r="C6" s="30">
        <v>147</v>
      </c>
      <c r="D6" s="30">
        <v>952</v>
      </c>
      <c r="E6" s="30">
        <v>645</v>
      </c>
      <c r="F6" s="30">
        <v>1744</v>
      </c>
      <c r="G6" s="31">
        <f>C6/F6</f>
        <v>8.4288990825688068E-2</v>
      </c>
      <c r="H6" s="31">
        <f>D6/F6</f>
        <v>0.54587155963302747</v>
      </c>
      <c r="I6" s="31">
        <f>E6/F6</f>
        <v>0.36983944954128439</v>
      </c>
      <c r="K6" s="29" t="s">
        <v>59</v>
      </c>
      <c r="L6" s="30">
        <v>243</v>
      </c>
      <c r="M6" s="30">
        <v>1268</v>
      </c>
      <c r="N6" s="30">
        <v>247</v>
      </c>
      <c r="O6" s="30">
        <v>1758</v>
      </c>
      <c r="P6" s="31">
        <f>L6/O6</f>
        <v>0.13822525597269625</v>
      </c>
      <c r="Q6" s="31">
        <f>M6/O6</f>
        <v>0.72127417519908987</v>
      </c>
      <c r="R6" s="31">
        <f>N6/O6</f>
        <v>0.14050056882821388</v>
      </c>
      <c r="T6" s="29" t="s">
        <v>59</v>
      </c>
      <c r="U6" s="30">
        <v>149</v>
      </c>
      <c r="V6" s="30">
        <v>448</v>
      </c>
      <c r="W6" s="30">
        <v>48</v>
      </c>
      <c r="X6" s="30">
        <v>645</v>
      </c>
      <c r="Y6" s="31">
        <f>U6/X6</f>
        <v>0.23100775193798451</v>
      </c>
      <c r="Z6" s="31">
        <f>V6/X6</f>
        <v>0.6945736434108527</v>
      </c>
      <c r="AA6" s="31">
        <f>W6/X6</f>
        <v>7.441860465116279E-2</v>
      </c>
      <c r="AB6" s="4"/>
      <c r="AC6" s="4"/>
    </row>
    <row r="7" spans="1:29" x14ac:dyDescent="0.2">
      <c r="A7" s="6" t="s">
        <v>58</v>
      </c>
      <c r="B7" s="29" t="s">
        <v>57</v>
      </c>
      <c r="C7" s="30">
        <v>270</v>
      </c>
      <c r="D7" s="30">
        <v>1737</v>
      </c>
      <c r="E7" s="30">
        <v>951</v>
      </c>
      <c r="F7" s="30">
        <v>2958</v>
      </c>
      <c r="G7" s="31">
        <f t="shared" ref="G7:G32" si="0">C7/F7</f>
        <v>9.1277890466531439E-2</v>
      </c>
      <c r="H7" s="31">
        <f t="shared" ref="H7:H32" si="1">D7/F7</f>
        <v>0.58722109533468558</v>
      </c>
      <c r="I7" s="31">
        <f t="shared" ref="I7:I32" si="2">E7/F7</f>
        <v>0.32150101419878296</v>
      </c>
      <c r="K7" s="29" t="s">
        <v>57</v>
      </c>
      <c r="L7" s="30">
        <v>183</v>
      </c>
      <c r="M7" s="30">
        <v>685</v>
      </c>
      <c r="N7" s="30">
        <v>127</v>
      </c>
      <c r="O7" s="30">
        <v>995</v>
      </c>
      <c r="P7" s="31">
        <f t="shared" ref="P7:P32" si="3">L7/O7</f>
        <v>0.18391959798994975</v>
      </c>
      <c r="Q7" s="31">
        <f t="shared" ref="Q7:Q32" si="4">M7/O7</f>
        <v>0.68844221105527637</v>
      </c>
      <c r="R7" s="31">
        <f t="shared" ref="R7:R32" si="5">N7/O7</f>
        <v>0.12763819095477386</v>
      </c>
      <c r="T7" s="29" t="s">
        <v>57</v>
      </c>
      <c r="U7" s="30">
        <v>50</v>
      </c>
      <c r="V7" s="30">
        <v>245</v>
      </c>
      <c r="W7" s="30">
        <v>20</v>
      </c>
      <c r="X7" s="30">
        <v>315</v>
      </c>
      <c r="Y7" s="31">
        <f t="shared" ref="Y7:Y32" si="6">U7/X7</f>
        <v>0.15873015873015872</v>
      </c>
      <c r="Z7" s="31">
        <f t="shared" ref="Z7:Z18" si="7">V7/X7</f>
        <v>0.77777777777777779</v>
      </c>
      <c r="AA7" s="31">
        <f t="shared" ref="AA7:AA32" si="8">W7/X7</f>
        <v>6.3492063492063489E-2</v>
      </c>
      <c r="AB7" s="4"/>
      <c r="AC7" s="4"/>
    </row>
    <row r="8" spans="1:29" x14ac:dyDescent="0.2">
      <c r="A8" s="6" t="s">
        <v>56</v>
      </c>
      <c r="B8" s="29" t="s">
        <v>55</v>
      </c>
      <c r="C8" s="30">
        <v>441</v>
      </c>
      <c r="D8" s="30">
        <v>2559</v>
      </c>
      <c r="E8" s="30">
        <v>1366</v>
      </c>
      <c r="F8" s="30">
        <v>4366</v>
      </c>
      <c r="G8" s="31">
        <f t="shared" si="0"/>
        <v>0.10100778744846542</v>
      </c>
      <c r="H8" s="31">
        <f t="shared" si="1"/>
        <v>0.5861200183234081</v>
      </c>
      <c r="I8" s="31">
        <f t="shared" si="2"/>
        <v>0.31287219422812645</v>
      </c>
      <c r="K8" s="29" t="s">
        <v>55</v>
      </c>
      <c r="L8" s="30">
        <v>448</v>
      </c>
      <c r="M8" s="30">
        <v>1492</v>
      </c>
      <c r="N8" s="30">
        <v>562</v>
      </c>
      <c r="O8" s="30">
        <v>2502</v>
      </c>
      <c r="P8" s="31">
        <f t="shared" si="3"/>
        <v>0.17905675459632295</v>
      </c>
      <c r="Q8" s="31">
        <f t="shared" si="4"/>
        <v>0.59632294164668265</v>
      </c>
      <c r="R8" s="31">
        <f t="shared" si="5"/>
        <v>0.2246203037569944</v>
      </c>
      <c r="T8" s="29" t="s">
        <v>55</v>
      </c>
      <c r="U8" s="30">
        <v>187</v>
      </c>
      <c r="V8" s="30">
        <v>784</v>
      </c>
      <c r="W8" s="30">
        <v>82</v>
      </c>
      <c r="X8" s="30">
        <v>1053</v>
      </c>
      <c r="Y8" s="31">
        <f t="shared" si="6"/>
        <v>0.17758784425451093</v>
      </c>
      <c r="Z8" s="31">
        <f t="shared" si="7"/>
        <v>0.74453941120607792</v>
      </c>
      <c r="AA8" s="31">
        <f t="shared" si="8"/>
        <v>7.7872744539411204E-2</v>
      </c>
      <c r="AB8" s="4"/>
      <c r="AC8" s="4"/>
    </row>
    <row r="9" spans="1:29" x14ac:dyDescent="0.2">
      <c r="A9" s="6" t="s">
        <v>54</v>
      </c>
      <c r="B9" s="29" t="s">
        <v>53</v>
      </c>
      <c r="C9" s="30">
        <v>1431</v>
      </c>
      <c r="D9" s="30">
        <v>7573</v>
      </c>
      <c r="E9" s="30">
        <v>5207</v>
      </c>
      <c r="F9" s="30">
        <v>14211</v>
      </c>
      <c r="G9" s="31">
        <f t="shared" si="0"/>
        <v>0.10069664344521849</v>
      </c>
      <c r="H9" s="31">
        <f t="shared" si="1"/>
        <v>0.53289705157976219</v>
      </c>
      <c r="I9" s="31">
        <f t="shared" si="2"/>
        <v>0.36640630497501936</v>
      </c>
      <c r="K9" s="29" t="s">
        <v>53</v>
      </c>
      <c r="L9" s="30">
        <v>2066</v>
      </c>
      <c r="M9" s="30">
        <v>11360</v>
      </c>
      <c r="N9" s="30">
        <v>3218</v>
      </c>
      <c r="O9" s="30">
        <v>16644</v>
      </c>
      <c r="P9" s="31">
        <f t="shared" si="3"/>
        <v>0.12412881518865657</v>
      </c>
      <c r="Q9" s="31">
        <f t="shared" si="4"/>
        <v>0.68252823840422971</v>
      </c>
      <c r="R9" s="31">
        <f t="shared" si="5"/>
        <v>0.19334294640711366</v>
      </c>
      <c r="T9" s="29" t="s">
        <v>53</v>
      </c>
      <c r="U9" s="30">
        <v>3144</v>
      </c>
      <c r="V9" s="30">
        <v>8452</v>
      </c>
      <c r="W9" s="30">
        <v>772</v>
      </c>
      <c r="X9" s="30">
        <v>12368</v>
      </c>
      <c r="Y9" s="31">
        <f t="shared" si="6"/>
        <v>0.25420439844760673</v>
      </c>
      <c r="Z9" s="31">
        <f t="shared" si="7"/>
        <v>0.6833764553686934</v>
      </c>
      <c r="AA9" s="31">
        <f t="shared" si="8"/>
        <v>6.241914618369987E-2</v>
      </c>
      <c r="AB9" s="4"/>
      <c r="AC9" s="4"/>
    </row>
    <row r="10" spans="1:29" x14ac:dyDescent="0.2">
      <c r="A10" s="6" t="s">
        <v>52</v>
      </c>
      <c r="B10" s="29" t="s">
        <v>51</v>
      </c>
      <c r="C10" s="30">
        <v>737</v>
      </c>
      <c r="D10" s="30">
        <v>3464</v>
      </c>
      <c r="E10" s="30">
        <v>2965</v>
      </c>
      <c r="F10" s="30">
        <v>7166</v>
      </c>
      <c r="G10" s="31">
        <f t="shared" si="0"/>
        <v>0.1028467764443204</v>
      </c>
      <c r="H10" s="31">
        <f t="shared" si="1"/>
        <v>0.48339380407479765</v>
      </c>
      <c r="I10" s="31">
        <f t="shared" si="2"/>
        <v>0.41375941948088196</v>
      </c>
      <c r="K10" s="29" t="s">
        <v>51</v>
      </c>
      <c r="L10" s="30">
        <v>266</v>
      </c>
      <c r="M10" s="30">
        <v>1204</v>
      </c>
      <c r="N10" s="30">
        <v>381</v>
      </c>
      <c r="O10" s="30">
        <v>1851</v>
      </c>
      <c r="P10" s="31">
        <f t="shared" si="3"/>
        <v>0.14370610480821178</v>
      </c>
      <c r="Q10" s="31">
        <f t="shared" si="4"/>
        <v>0.6504592112371691</v>
      </c>
      <c r="R10" s="31">
        <f t="shared" si="5"/>
        <v>0.20583468395461912</v>
      </c>
      <c r="T10" s="29" t="s">
        <v>51</v>
      </c>
      <c r="U10" s="30">
        <v>131</v>
      </c>
      <c r="V10" s="30">
        <v>186</v>
      </c>
      <c r="W10" s="30">
        <v>24</v>
      </c>
      <c r="X10" s="30">
        <v>341</v>
      </c>
      <c r="Y10" s="31">
        <f t="shared" si="6"/>
        <v>0.38416422287390029</v>
      </c>
      <c r="Z10" s="31">
        <f t="shared" si="7"/>
        <v>0.54545454545454541</v>
      </c>
      <c r="AA10" s="31">
        <f t="shared" si="8"/>
        <v>7.0381231671554259E-2</v>
      </c>
      <c r="AB10" s="4"/>
      <c r="AC10" s="4"/>
    </row>
    <row r="11" spans="1:29" x14ac:dyDescent="0.2">
      <c r="A11" s="6" t="s">
        <v>50</v>
      </c>
      <c r="B11" s="29" t="s">
        <v>49</v>
      </c>
      <c r="C11" s="30">
        <v>4232</v>
      </c>
      <c r="D11" s="30">
        <v>9251</v>
      </c>
      <c r="E11" s="30">
        <v>3185</v>
      </c>
      <c r="F11" s="30">
        <v>16668</v>
      </c>
      <c r="G11" s="31">
        <f t="shared" si="0"/>
        <v>0.25389968802495799</v>
      </c>
      <c r="H11" s="31">
        <f t="shared" si="1"/>
        <v>0.55501559875209983</v>
      </c>
      <c r="I11" s="31">
        <f t="shared" si="2"/>
        <v>0.19108471322294215</v>
      </c>
      <c r="K11" s="29" t="s">
        <v>49</v>
      </c>
      <c r="L11" s="30">
        <v>8567</v>
      </c>
      <c r="M11" s="30">
        <v>31991</v>
      </c>
      <c r="N11" s="30">
        <v>5922</v>
      </c>
      <c r="O11" s="30">
        <v>46480</v>
      </c>
      <c r="P11" s="31">
        <f t="shared" si="3"/>
        <v>0.18431583476764199</v>
      </c>
      <c r="Q11" s="31">
        <f t="shared" si="4"/>
        <v>0.68827452667814115</v>
      </c>
      <c r="R11" s="31">
        <f t="shared" si="5"/>
        <v>0.12740963855421686</v>
      </c>
      <c r="T11" s="29" t="s">
        <v>49</v>
      </c>
      <c r="U11" s="30">
        <v>27723</v>
      </c>
      <c r="V11" s="30">
        <v>41028</v>
      </c>
      <c r="W11" s="30">
        <v>2711</v>
      </c>
      <c r="X11" s="30">
        <v>71462</v>
      </c>
      <c r="Y11" s="31">
        <f t="shared" si="6"/>
        <v>0.38794044387226778</v>
      </c>
      <c r="Z11" s="31">
        <f t="shared" si="7"/>
        <v>0.57412331029078389</v>
      </c>
      <c r="AA11" s="31">
        <f t="shared" si="8"/>
        <v>3.793624583694831E-2</v>
      </c>
      <c r="AB11" s="4"/>
      <c r="AC11" s="4"/>
    </row>
    <row r="12" spans="1:29" x14ac:dyDescent="0.2">
      <c r="A12" s="6" t="s">
        <v>48</v>
      </c>
      <c r="B12" s="29" t="s">
        <v>47</v>
      </c>
      <c r="C12" s="30">
        <v>1009</v>
      </c>
      <c r="D12" s="30">
        <v>2827</v>
      </c>
      <c r="E12" s="30">
        <v>2580</v>
      </c>
      <c r="F12" s="30">
        <v>6416</v>
      </c>
      <c r="G12" s="31">
        <f t="shared" si="0"/>
        <v>0.15726309226932669</v>
      </c>
      <c r="H12" s="31">
        <f t="shared" si="1"/>
        <v>0.44061720698254364</v>
      </c>
      <c r="I12" s="31">
        <f t="shared" si="2"/>
        <v>0.40211970074812969</v>
      </c>
      <c r="K12" s="29" t="s">
        <v>47</v>
      </c>
      <c r="L12" s="30">
        <v>1273</v>
      </c>
      <c r="M12" s="30">
        <v>3722</v>
      </c>
      <c r="N12" s="30">
        <v>1391</v>
      </c>
      <c r="O12" s="30">
        <v>6386</v>
      </c>
      <c r="P12" s="31">
        <f t="shared" si="3"/>
        <v>0.19934231130598185</v>
      </c>
      <c r="Q12" s="31">
        <f t="shared" si="4"/>
        <v>0.5828374569370498</v>
      </c>
      <c r="R12" s="31">
        <f t="shared" si="5"/>
        <v>0.21782023175696838</v>
      </c>
      <c r="T12" s="29" t="s">
        <v>47</v>
      </c>
      <c r="U12" s="30">
        <v>1702</v>
      </c>
      <c r="V12" s="30">
        <v>2669</v>
      </c>
      <c r="W12" s="30">
        <v>351</v>
      </c>
      <c r="X12" s="30">
        <v>4722</v>
      </c>
      <c r="Y12" s="31">
        <f t="shared" si="6"/>
        <v>0.36044049131723843</v>
      </c>
      <c r="Z12" s="31">
        <f t="shared" si="7"/>
        <v>0.56522659889877169</v>
      </c>
      <c r="AA12" s="31">
        <f t="shared" si="8"/>
        <v>7.4332909783989834E-2</v>
      </c>
      <c r="AB12" s="4"/>
      <c r="AC12" s="4"/>
    </row>
    <row r="13" spans="1:29" x14ac:dyDescent="0.2">
      <c r="A13" s="6" t="s">
        <v>46</v>
      </c>
      <c r="B13" s="29" t="s">
        <v>45</v>
      </c>
      <c r="C13" s="30">
        <v>410</v>
      </c>
      <c r="D13" s="30">
        <v>2503</v>
      </c>
      <c r="E13" s="30">
        <v>2304</v>
      </c>
      <c r="F13" s="30">
        <v>5217</v>
      </c>
      <c r="G13" s="31">
        <f t="shared" si="0"/>
        <v>7.8589227525397737E-2</v>
      </c>
      <c r="H13" s="31">
        <f t="shared" si="1"/>
        <v>0.47977764999041594</v>
      </c>
      <c r="I13" s="31">
        <f t="shared" si="2"/>
        <v>0.44163312248418629</v>
      </c>
      <c r="K13" s="29" t="s">
        <v>45</v>
      </c>
      <c r="L13" s="30">
        <v>458</v>
      </c>
      <c r="M13" s="30">
        <v>1649</v>
      </c>
      <c r="N13" s="30">
        <v>490</v>
      </c>
      <c r="O13" s="30">
        <v>2597</v>
      </c>
      <c r="P13" s="31">
        <f t="shared" si="3"/>
        <v>0.17635733538698498</v>
      </c>
      <c r="Q13" s="31">
        <f t="shared" si="4"/>
        <v>0.63496341932999611</v>
      </c>
      <c r="R13" s="31">
        <f t="shared" si="5"/>
        <v>0.18867924528301888</v>
      </c>
      <c r="T13" s="29" t="s">
        <v>45</v>
      </c>
      <c r="U13" s="30">
        <v>350</v>
      </c>
      <c r="V13" s="30">
        <v>836</v>
      </c>
      <c r="W13" s="30">
        <v>109</v>
      </c>
      <c r="X13" s="30">
        <v>1295</v>
      </c>
      <c r="Y13" s="31">
        <f t="shared" si="6"/>
        <v>0.27027027027027029</v>
      </c>
      <c r="Z13" s="31">
        <f t="shared" si="7"/>
        <v>0.64555984555984558</v>
      </c>
      <c r="AA13" s="31">
        <f t="shared" si="8"/>
        <v>8.4169884169884177E-2</v>
      </c>
      <c r="AB13" s="4"/>
      <c r="AC13" s="4"/>
    </row>
    <row r="14" spans="1:29" x14ac:dyDescent="0.2">
      <c r="A14" s="6" t="s">
        <v>44</v>
      </c>
      <c r="B14" s="29" t="s">
        <v>43</v>
      </c>
      <c r="C14" s="30">
        <v>815</v>
      </c>
      <c r="D14" s="30">
        <v>3221</v>
      </c>
      <c r="E14" s="30">
        <v>1745</v>
      </c>
      <c r="F14" s="30">
        <v>5781</v>
      </c>
      <c r="G14" s="31">
        <f t="shared" si="0"/>
        <v>0.14097906936516175</v>
      </c>
      <c r="H14" s="31">
        <f t="shared" si="1"/>
        <v>0.55717003978550428</v>
      </c>
      <c r="I14" s="31">
        <f t="shared" si="2"/>
        <v>0.30185089084933403</v>
      </c>
      <c r="K14" s="29" t="s">
        <v>43</v>
      </c>
      <c r="L14" s="30">
        <v>899</v>
      </c>
      <c r="M14" s="30">
        <v>4278</v>
      </c>
      <c r="N14" s="30">
        <v>1399</v>
      </c>
      <c r="O14" s="30">
        <v>6576</v>
      </c>
      <c r="P14" s="31">
        <f t="shared" si="3"/>
        <v>0.13670924574209245</v>
      </c>
      <c r="Q14" s="31">
        <f t="shared" si="4"/>
        <v>0.65054744525547448</v>
      </c>
      <c r="R14" s="31">
        <f t="shared" si="5"/>
        <v>0.2127433090024331</v>
      </c>
      <c r="T14" s="29" t="s">
        <v>43</v>
      </c>
      <c r="U14" s="30">
        <v>553</v>
      </c>
      <c r="V14" s="30">
        <v>2452</v>
      </c>
      <c r="W14" s="30">
        <v>337</v>
      </c>
      <c r="X14" s="30">
        <v>3342</v>
      </c>
      <c r="Y14" s="31">
        <f t="shared" si="6"/>
        <v>0.16546977857570316</v>
      </c>
      <c r="Z14" s="31">
        <f t="shared" si="7"/>
        <v>0.73369239976062239</v>
      </c>
      <c r="AA14" s="31">
        <f t="shared" si="8"/>
        <v>0.10083782166367444</v>
      </c>
      <c r="AB14" s="4"/>
      <c r="AC14" s="4"/>
    </row>
    <row r="15" spans="1:29" x14ac:dyDescent="0.2">
      <c r="A15" s="6" t="s">
        <v>42</v>
      </c>
      <c r="B15" s="29" t="s">
        <v>41</v>
      </c>
      <c r="C15" s="30">
        <v>178</v>
      </c>
      <c r="D15" s="30">
        <v>1581</v>
      </c>
      <c r="E15" s="30">
        <v>800</v>
      </c>
      <c r="F15" s="30">
        <v>2559</v>
      </c>
      <c r="G15" s="31">
        <f t="shared" si="0"/>
        <v>6.9558421258304026E-2</v>
      </c>
      <c r="H15" s="31">
        <f t="shared" si="1"/>
        <v>0.61781946072684646</v>
      </c>
      <c r="I15" s="31">
        <f t="shared" si="2"/>
        <v>0.31262211801484957</v>
      </c>
      <c r="K15" s="29" t="s">
        <v>41</v>
      </c>
      <c r="L15" s="30">
        <v>276</v>
      </c>
      <c r="M15" s="30">
        <v>1482</v>
      </c>
      <c r="N15" s="30">
        <v>366</v>
      </c>
      <c r="O15" s="30">
        <v>2124</v>
      </c>
      <c r="P15" s="31">
        <f t="shared" si="3"/>
        <v>0.12994350282485875</v>
      </c>
      <c r="Q15" s="31">
        <f t="shared" si="4"/>
        <v>0.69774011299435024</v>
      </c>
      <c r="R15" s="31">
        <f t="shared" si="5"/>
        <v>0.17231638418079095</v>
      </c>
      <c r="T15" s="29" t="s">
        <v>41</v>
      </c>
      <c r="U15" s="30">
        <v>141</v>
      </c>
      <c r="V15" s="30">
        <v>673</v>
      </c>
      <c r="W15" s="30">
        <v>71</v>
      </c>
      <c r="X15" s="30">
        <v>885</v>
      </c>
      <c r="Y15" s="31">
        <f t="shared" si="6"/>
        <v>0.15932203389830507</v>
      </c>
      <c r="Z15" s="31">
        <f t="shared" si="7"/>
        <v>0.76045197740112991</v>
      </c>
      <c r="AA15" s="31">
        <f t="shared" si="8"/>
        <v>8.0225988700564965E-2</v>
      </c>
      <c r="AB15" s="4"/>
      <c r="AC15" s="4"/>
    </row>
    <row r="16" spans="1:29" x14ac:dyDescent="0.2">
      <c r="A16" s="6" t="s">
        <v>40</v>
      </c>
      <c r="B16" s="29" t="s">
        <v>39</v>
      </c>
      <c r="C16" s="30">
        <v>182</v>
      </c>
      <c r="D16" s="30">
        <v>1726</v>
      </c>
      <c r="E16" s="30">
        <v>830</v>
      </c>
      <c r="F16" s="30">
        <v>2738</v>
      </c>
      <c r="G16" s="31">
        <f t="shared" si="0"/>
        <v>6.6471877282688094E-2</v>
      </c>
      <c r="H16" s="31">
        <f t="shared" si="1"/>
        <v>0.63038714390065742</v>
      </c>
      <c r="I16" s="31">
        <f t="shared" si="2"/>
        <v>0.30314097881665447</v>
      </c>
      <c r="K16" s="29" t="s">
        <v>39</v>
      </c>
      <c r="L16" s="30">
        <v>103</v>
      </c>
      <c r="M16" s="30">
        <v>1355</v>
      </c>
      <c r="N16" s="30">
        <v>503</v>
      </c>
      <c r="O16" s="30">
        <v>1961</v>
      </c>
      <c r="P16" s="31">
        <f t="shared" si="3"/>
        <v>5.2524222335543089E-2</v>
      </c>
      <c r="Q16" s="31">
        <f t="shared" si="4"/>
        <v>0.69097399286078531</v>
      </c>
      <c r="R16" s="31">
        <f t="shared" si="5"/>
        <v>0.25650178480367158</v>
      </c>
      <c r="T16" s="29" t="s">
        <v>39</v>
      </c>
      <c r="U16" s="30">
        <v>204</v>
      </c>
      <c r="V16" s="30">
        <v>479</v>
      </c>
      <c r="W16" s="30">
        <v>122</v>
      </c>
      <c r="X16" s="30">
        <v>805</v>
      </c>
      <c r="Y16" s="31">
        <f t="shared" si="6"/>
        <v>0.25341614906832299</v>
      </c>
      <c r="Z16" s="31">
        <f t="shared" si="7"/>
        <v>0.59503105590062111</v>
      </c>
      <c r="AA16" s="31">
        <f t="shared" si="8"/>
        <v>0.1515527950310559</v>
      </c>
      <c r="AB16" s="4"/>
      <c r="AC16" s="4"/>
    </row>
    <row r="17" spans="1:29" x14ac:dyDescent="0.2">
      <c r="A17" s="6" t="s">
        <v>38</v>
      </c>
      <c r="B17" s="29" t="s">
        <v>37</v>
      </c>
      <c r="C17" s="30">
        <v>235</v>
      </c>
      <c r="D17" s="30">
        <v>744</v>
      </c>
      <c r="E17" s="30">
        <v>584</v>
      </c>
      <c r="F17" s="30">
        <v>1563</v>
      </c>
      <c r="G17" s="31">
        <f t="shared" si="0"/>
        <v>0.15035188739603328</v>
      </c>
      <c r="H17" s="31">
        <f t="shared" si="1"/>
        <v>0.47600767754318618</v>
      </c>
      <c r="I17" s="31">
        <f t="shared" si="2"/>
        <v>0.37364043506078054</v>
      </c>
      <c r="K17" s="29" t="s">
        <v>37</v>
      </c>
      <c r="L17" s="30">
        <v>24</v>
      </c>
      <c r="M17" s="30">
        <v>153</v>
      </c>
      <c r="N17" s="30">
        <v>76</v>
      </c>
      <c r="O17" s="30">
        <v>253</v>
      </c>
      <c r="P17" s="31">
        <f t="shared" si="3"/>
        <v>9.4861660079051377E-2</v>
      </c>
      <c r="Q17" s="31">
        <f t="shared" si="4"/>
        <v>0.60474308300395252</v>
      </c>
      <c r="R17" s="31">
        <f t="shared" si="5"/>
        <v>0.30039525691699603</v>
      </c>
      <c r="T17" s="29" t="s">
        <v>37</v>
      </c>
      <c r="U17" s="30">
        <v>23</v>
      </c>
      <c r="V17" s="30">
        <v>97</v>
      </c>
      <c r="W17" s="30">
        <v>11</v>
      </c>
      <c r="X17" s="30">
        <v>131</v>
      </c>
      <c r="Y17" s="31">
        <f t="shared" si="6"/>
        <v>0.17557251908396945</v>
      </c>
      <c r="Z17" s="31">
        <f t="shared" si="7"/>
        <v>0.74045801526717558</v>
      </c>
      <c r="AA17" s="31">
        <f t="shared" si="8"/>
        <v>8.3969465648854963E-2</v>
      </c>
      <c r="AB17" s="4"/>
      <c r="AC17" s="4"/>
    </row>
    <row r="18" spans="1:29" x14ac:dyDescent="0.2">
      <c r="A18" s="6" t="s">
        <v>36</v>
      </c>
      <c r="B18" s="29" t="s">
        <v>92</v>
      </c>
      <c r="C18" s="30">
        <v>527</v>
      </c>
      <c r="D18" s="30">
        <v>3255</v>
      </c>
      <c r="E18" s="30">
        <v>1276</v>
      </c>
      <c r="F18" s="30">
        <v>5058</v>
      </c>
      <c r="G18" s="31">
        <f t="shared" si="0"/>
        <v>0.10419137999209174</v>
      </c>
      <c r="H18" s="31">
        <f t="shared" si="1"/>
        <v>0.64353499406880188</v>
      </c>
      <c r="I18" s="31">
        <f t="shared" si="2"/>
        <v>0.25227362593910635</v>
      </c>
      <c r="K18" s="29" t="s">
        <v>92</v>
      </c>
      <c r="L18" s="30">
        <v>595</v>
      </c>
      <c r="M18" s="30">
        <v>3860</v>
      </c>
      <c r="N18" s="30">
        <v>767</v>
      </c>
      <c r="O18" s="30">
        <v>5222</v>
      </c>
      <c r="P18" s="31">
        <f t="shared" si="3"/>
        <v>0.11394101876675604</v>
      </c>
      <c r="Q18" s="31">
        <f t="shared" si="4"/>
        <v>0.73918039065492147</v>
      </c>
      <c r="R18" s="31">
        <f t="shared" si="5"/>
        <v>0.14687859057832248</v>
      </c>
      <c r="T18" s="29" t="s">
        <v>92</v>
      </c>
      <c r="U18" s="30">
        <v>1801</v>
      </c>
      <c r="V18" s="30">
        <v>2957</v>
      </c>
      <c r="W18" s="30">
        <v>201</v>
      </c>
      <c r="X18" s="30">
        <v>4959</v>
      </c>
      <c r="Y18" s="31">
        <f t="shared" si="6"/>
        <v>0.36317806009276066</v>
      </c>
      <c r="Z18" s="31">
        <f t="shared" si="7"/>
        <v>0.59628957451099007</v>
      </c>
      <c r="AA18" s="31">
        <f t="shared" si="8"/>
        <v>4.0532365396249243E-2</v>
      </c>
      <c r="AB18" s="4"/>
      <c r="AC18" s="4"/>
    </row>
    <row r="19" spans="1:29" x14ac:dyDescent="0.2">
      <c r="A19" s="6" t="s">
        <v>34</v>
      </c>
      <c r="B19" s="29" t="s">
        <v>33</v>
      </c>
      <c r="C19" s="30">
        <v>126</v>
      </c>
      <c r="D19" s="30">
        <v>695</v>
      </c>
      <c r="E19" s="30">
        <v>469</v>
      </c>
      <c r="F19" s="30">
        <v>1290</v>
      </c>
      <c r="G19" s="31">
        <f t="shared" si="0"/>
        <v>9.7674418604651161E-2</v>
      </c>
      <c r="H19" s="31">
        <f t="shared" si="1"/>
        <v>0.53875968992248058</v>
      </c>
      <c r="I19" s="31">
        <f t="shared" si="2"/>
        <v>0.36356589147286822</v>
      </c>
      <c r="K19" s="29" t="s">
        <v>33</v>
      </c>
      <c r="L19" s="30">
        <v>160</v>
      </c>
      <c r="M19" s="30">
        <v>545</v>
      </c>
      <c r="N19" s="30">
        <v>146</v>
      </c>
      <c r="O19" s="30">
        <v>851</v>
      </c>
      <c r="P19" s="31">
        <f t="shared" si="3"/>
        <v>0.18801410105757932</v>
      </c>
      <c r="Q19" s="31">
        <f>M19/O19</f>
        <v>0.64042303172737958</v>
      </c>
      <c r="R19" s="31">
        <f t="shared" si="5"/>
        <v>0.17156286721504113</v>
      </c>
      <c r="T19" s="29" t="s">
        <v>33</v>
      </c>
      <c r="U19" s="30">
        <v>15</v>
      </c>
      <c r="V19" s="30">
        <v>192</v>
      </c>
      <c r="W19" s="30">
        <v>11</v>
      </c>
      <c r="X19" s="30">
        <v>218</v>
      </c>
      <c r="Y19" s="31">
        <f t="shared" si="6"/>
        <v>6.8807339449541288E-2</v>
      </c>
      <c r="Z19" s="31">
        <f>V19/X19</f>
        <v>0.88073394495412849</v>
      </c>
      <c r="AA19" s="31">
        <f t="shared" si="8"/>
        <v>5.0458715596330278E-2</v>
      </c>
      <c r="AB19" s="4"/>
      <c r="AC19" s="4"/>
    </row>
    <row r="20" spans="1:29" x14ac:dyDescent="0.2">
      <c r="A20" s="6" t="s">
        <v>32</v>
      </c>
      <c r="B20" s="29" t="s">
        <v>31</v>
      </c>
      <c r="C20" s="30">
        <v>315</v>
      </c>
      <c r="D20" s="30">
        <v>2294</v>
      </c>
      <c r="E20" s="30">
        <v>1372</v>
      </c>
      <c r="F20" s="30">
        <v>3981</v>
      </c>
      <c r="G20" s="31">
        <f t="shared" si="0"/>
        <v>7.9125847776940469E-2</v>
      </c>
      <c r="H20" s="31">
        <f t="shared" si="1"/>
        <v>0.57623712635016322</v>
      </c>
      <c r="I20" s="31">
        <f t="shared" si="2"/>
        <v>0.34463702587289624</v>
      </c>
      <c r="K20" s="29" t="s">
        <v>31</v>
      </c>
      <c r="L20" s="30">
        <v>608</v>
      </c>
      <c r="M20" s="30">
        <v>3323</v>
      </c>
      <c r="N20" s="30">
        <v>756</v>
      </c>
      <c r="O20" s="30">
        <v>4687</v>
      </c>
      <c r="P20" s="31">
        <f t="shared" si="3"/>
        <v>0.12972050352037551</v>
      </c>
      <c r="Q20" s="31">
        <f t="shared" si="4"/>
        <v>0.70898229144442071</v>
      </c>
      <c r="R20" s="31">
        <f t="shared" si="5"/>
        <v>0.16129720503520376</v>
      </c>
      <c r="T20" s="29" t="s">
        <v>31</v>
      </c>
      <c r="U20" s="30">
        <v>323</v>
      </c>
      <c r="V20" s="30">
        <v>2090</v>
      </c>
      <c r="W20" s="30">
        <v>164</v>
      </c>
      <c r="X20" s="30">
        <v>2577</v>
      </c>
      <c r="Y20" s="31">
        <f t="shared" si="6"/>
        <v>0.12533954210322079</v>
      </c>
      <c r="Z20" s="31">
        <f t="shared" ref="Z20:Z32" si="9">V20/X20</f>
        <v>0.81102056655025223</v>
      </c>
      <c r="AA20" s="31">
        <f t="shared" si="8"/>
        <v>6.3639891346526964E-2</v>
      </c>
      <c r="AB20" s="4"/>
      <c r="AC20" s="4"/>
    </row>
    <row r="21" spans="1:29" x14ac:dyDescent="0.2">
      <c r="A21" s="6" t="s">
        <v>30</v>
      </c>
      <c r="B21" s="29" t="s">
        <v>29</v>
      </c>
      <c r="C21" s="30">
        <v>344</v>
      </c>
      <c r="D21" s="30">
        <v>2294</v>
      </c>
      <c r="E21" s="30">
        <v>1546</v>
      </c>
      <c r="F21" s="30">
        <v>4184</v>
      </c>
      <c r="G21" s="31">
        <f t="shared" si="0"/>
        <v>8.2217973231357558E-2</v>
      </c>
      <c r="H21" s="31">
        <f t="shared" si="1"/>
        <v>0.54827915869980881</v>
      </c>
      <c r="I21" s="31">
        <f t="shared" si="2"/>
        <v>0.36950286806883365</v>
      </c>
      <c r="K21" s="29" t="s">
        <v>29</v>
      </c>
      <c r="L21" s="30">
        <v>374</v>
      </c>
      <c r="M21" s="30">
        <v>1445</v>
      </c>
      <c r="N21" s="30">
        <v>411</v>
      </c>
      <c r="O21" s="30">
        <v>2230</v>
      </c>
      <c r="P21" s="31">
        <f t="shared" si="3"/>
        <v>0.16771300448430493</v>
      </c>
      <c r="Q21" s="31">
        <f t="shared" si="4"/>
        <v>0.64798206278026904</v>
      </c>
      <c r="R21" s="31">
        <f t="shared" si="5"/>
        <v>0.184304932735426</v>
      </c>
      <c r="T21" s="29" t="s">
        <v>29</v>
      </c>
      <c r="U21" s="30">
        <v>101</v>
      </c>
      <c r="V21" s="30">
        <v>334</v>
      </c>
      <c r="W21" s="30">
        <v>30</v>
      </c>
      <c r="X21" s="30">
        <v>465</v>
      </c>
      <c r="Y21" s="31">
        <f t="shared" si="6"/>
        <v>0.21720430107526881</v>
      </c>
      <c r="Z21" s="31">
        <f t="shared" si="9"/>
        <v>0.7182795698924731</v>
      </c>
      <c r="AA21" s="31">
        <f t="shared" si="8"/>
        <v>6.4516129032258063E-2</v>
      </c>
      <c r="AB21" s="4"/>
      <c r="AC21" s="4"/>
    </row>
    <row r="22" spans="1:29" x14ac:dyDescent="0.2">
      <c r="A22" s="6" t="s">
        <v>28</v>
      </c>
      <c r="B22" s="29" t="s">
        <v>27</v>
      </c>
      <c r="C22" s="30">
        <v>586</v>
      </c>
      <c r="D22" s="30">
        <v>3868</v>
      </c>
      <c r="E22" s="30">
        <v>2128</v>
      </c>
      <c r="F22" s="30">
        <v>6582</v>
      </c>
      <c r="G22" s="31">
        <f t="shared" si="0"/>
        <v>8.9030689759951376E-2</v>
      </c>
      <c r="H22" s="31">
        <f t="shared" si="1"/>
        <v>0.58766332421756307</v>
      </c>
      <c r="I22" s="31">
        <f t="shared" si="2"/>
        <v>0.32330598602248556</v>
      </c>
      <c r="K22" s="29" t="s">
        <v>27</v>
      </c>
      <c r="L22" s="30">
        <v>640</v>
      </c>
      <c r="M22" s="30">
        <v>3444</v>
      </c>
      <c r="N22" s="30">
        <v>1195</v>
      </c>
      <c r="O22" s="30">
        <v>5279</v>
      </c>
      <c r="P22" s="31">
        <f t="shared" si="3"/>
        <v>0.12123508240197008</v>
      </c>
      <c r="Q22" s="31">
        <f t="shared" si="4"/>
        <v>0.65239628717560139</v>
      </c>
      <c r="R22" s="31">
        <f t="shared" si="5"/>
        <v>0.2263686304224285</v>
      </c>
      <c r="T22" s="29" t="s">
        <v>27</v>
      </c>
      <c r="U22" s="30">
        <v>440</v>
      </c>
      <c r="V22" s="30">
        <v>1055</v>
      </c>
      <c r="W22" s="30">
        <v>204</v>
      </c>
      <c r="X22" s="30">
        <v>1699</v>
      </c>
      <c r="Y22" s="31">
        <f t="shared" si="6"/>
        <v>0.25897586815773987</v>
      </c>
      <c r="Z22" s="31">
        <f t="shared" si="9"/>
        <v>0.6209535020600353</v>
      </c>
      <c r="AA22" s="31">
        <f t="shared" si="8"/>
        <v>0.12007062978222484</v>
      </c>
      <c r="AB22" s="4"/>
      <c r="AC22" s="4"/>
    </row>
    <row r="23" spans="1:29" x14ac:dyDescent="0.2">
      <c r="A23" s="6" t="s">
        <v>26</v>
      </c>
      <c r="B23" s="29" t="s">
        <v>25</v>
      </c>
      <c r="C23" s="30">
        <v>206</v>
      </c>
      <c r="D23" s="30">
        <v>1301</v>
      </c>
      <c r="E23" s="30">
        <v>449</v>
      </c>
      <c r="F23" s="30">
        <v>1956</v>
      </c>
      <c r="G23" s="31">
        <f t="shared" si="0"/>
        <v>0.10531697341513292</v>
      </c>
      <c r="H23" s="31">
        <f t="shared" si="1"/>
        <v>0.66513292433537829</v>
      </c>
      <c r="I23" s="31">
        <f t="shared" si="2"/>
        <v>0.22955010224948874</v>
      </c>
      <c r="K23" s="29" t="s">
        <v>25</v>
      </c>
      <c r="L23" s="30">
        <v>75</v>
      </c>
      <c r="M23" s="30">
        <v>322</v>
      </c>
      <c r="N23" s="30">
        <v>30</v>
      </c>
      <c r="O23" s="30">
        <v>427</v>
      </c>
      <c r="P23" s="31">
        <f t="shared" si="3"/>
        <v>0.1756440281030445</v>
      </c>
      <c r="Q23" s="31">
        <f t="shared" si="4"/>
        <v>0.75409836065573765</v>
      </c>
      <c r="R23" s="31">
        <f t="shared" si="5"/>
        <v>7.0257611241217793E-2</v>
      </c>
      <c r="T23" s="29" t="s">
        <v>25</v>
      </c>
      <c r="U23" s="30">
        <v>27</v>
      </c>
      <c r="V23" s="30">
        <v>313</v>
      </c>
      <c r="W23" s="30">
        <v>24</v>
      </c>
      <c r="X23" s="30">
        <v>364</v>
      </c>
      <c r="Y23" s="31">
        <f t="shared" si="6"/>
        <v>7.4175824175824176E-2</v>
      </c>
      <c r="Z23" s="31">
        <f t="shared" si="9"/>
        <v>0.85989010989010994</v>
      </c>
      <c r="AA23" s="31">
        <f t="shared" si="8"/>
        <v>6.5934065934065936E-2</v>
      </c>
      <c r="AB23" s="4"/>
      <c r="AC23" s="4"/>
    </row>
    <row r="24" spans="1:29" x14ac:dyDescent="0.2">
      <c r="A24" s="6" t="s">
        <v>24</v>
      </c>
      <c r="B24" s="29" t="s">
        <v>23</v>
      </c>
      <c r="C24" s="30">
        <v>240</v>
      </c>
      <c r="D24" s="30">
        <v>1596</v>
      </c>
      <c r="E24" s="30">
        <v>666</v>
      </c>
      <c r="F24" s="30">
        <v>2502</v>
      </c>
      <c r="G24" s="31">
        <f t="shared" si="0"/>
        <v>9.5923261390887291E-2</v>
      </c>
      <c r="H24" s="31">
        <f t="shared" si="1"/>
        <v>0.63788968824940051</v>
      </c>
      <c r="I24" s="31">
        <f t="shared" si="2"/>
        <v>0.26618705035971224</v>
      </c>
      <c r="K24" s="29" t="s">
        <v>23</v>
      </c>
      <c r="L24" s="30">
        <v>132</v>
      </c>
      <c r="M24" s="30">
        <v>933</v>
      </c>
      <c r="N24" s="30">
        <v>232</v>
      </c>
      <c r="O24" s="30">
        <v>1297</v>
      </c>
      <c r="P24" s="31">
        <f t="shared" si="3"/>
        <v>0.10177332305319969</v>
      </c>
      <c r="Q24" s="31">
        <f t="shared" si="4"/>
        <v>0.71935235158057054</v>
      </c>
      <c r="R24" s="31">
        <f t="shared" si="5"/>
        <v>0.17887432536622977</v>
      </c>
      <c r="T24" s="29" t="s">
        <v>23</v>
      </c>
      <c r="U24" s="30">
        <v>46</v>
      </c>
      <c r="V24" s="30">
        <v>197</v>
      </c>
      <c r="W24" s="30">
        <v>10</v>
      </c>
      <c r="X24" s="30">
        <v>253</v>
      </c>
      <c r="Y24" s="31">
        <f t="shared" si="6"/>
        <v>0.18181818181818182</v>
      </c>
      <c r="Z24" s="31">
        <f t="shared" si="9"/>
        <v>0.77865612648221338</v>
      </c>
      <c r="AA24" s="31">
        <f t="shared" si="8"/>
        <v>3.9525691699604744E-2</v>
      </c>
      <c r="AB24" s="4"/>
      <c r="AC24" s="4"/>
    </row>
    <row r="25" spans="1:29" x14ac:dyDescent="0.2">
      <c r="A25" s="6" t="s">
        <v>22</v>
      </c>
      <c r="B25" s="29" t="s">
        <v>21</v>
      </c>
      <c r="C25" s="30">
        <v>133</v>
      </c>
      <c r="D25" s="30">
        <v>1276</v>
      </c>
      <c r="E25" s="30">
        <v>769</v>
      </c>
      <c r="F25" s="30">
        <v>2178</v>
      </c>
      <c r="G25" s="31">
        <f t="shared" si="0"/>
        <v>6.106519742883379E-2</v>
      </c>
      <c r="H25" s="31">
        <f t="shared" si="1"/>
        <v>0.58585858585858586</v>
      </c>
      <c r="I25" s="31">
        <f t="shared" si="2"/>
        <v>0.35307621671258033</v>
      </c>
      <c r="K25" s="29" t="s">
        <v>21</v>
      </c>
      <c r="L25" s="30">
        <v>112</v>
      </c>
      <c r="M25" s="30">
        <v>340</v>
      </c>
      <c r="N25" s="30">
        <v>61</v>
      </c>
      <c r="O25" s="30">
        <v>513</v>
      </c>
      <c r="P25" s="31">
        <f t="shared" si="3"/>
        <v>0.21832358674463936</v>
      </c>
      <c r="Q25" s="31">
        <f t="shared" si="4"/>
        <v>0.66276803118908378</v>
      </c>
      <c r="R25" s="31">
        <f t="shared" si="5"/>
        <v>0.1189083820662768</v>
      </c>
      <c r="T25" s="29" t="s">
        <v>21</v>
      </c>
      <c r="U25" s="30">
        <v>13</v>
      </c>
      <c r="V25" s="30">
        <v>64</v>
      </c>
      <c r="W25" s="30">
        <v>2</v>
      </c>
      <c r="X25" s="30">
        <v>79</v>
      </c>
      <c r="Y25" s="31">
        <f t="shared" si="6"/>
        <v>0.16455696202531644</v>
      </c>
      <c r="Z25" s="31">
        <f t="shared" si="9"/>
        <v>0.810126582278481</v>
      </c>
      <c r="AA25" s="31">
        <f t="shared" si="8"/>
        <v>2.5316455696202531E-2</v>
      </c>
      <c r="AB25" s="4"/>
      <c r="AC25" s="4"/>
    </row>
    <row r="26" spans="1:29" x14ac:dyDescent="0.2">
      <c r="A26" s="6" t="s">
        <v>20</v>
      </c>
      <c r="B26" s="29" t="s">
        <v>19</v>
      </c>
      <c r="C26" s="30">
        <v>310</v>
      </c>
      <c r="D26" s="30">
        <v>1419</v>
      </c>
      <c r="E26" s="30">
        <v>836</v>
      </c>
      <c r="F26" s="30">
        <v>2565</v>
      </c>
      <c r="G26" s="31">
        <f t="shared" si="0"/>
        <v>0.12085769980506822</v>
      </c>
      <c r="H26" s="31">
        <f t="shared" si="1"/>
        <v>0.55321637426900583</v>
      </c>
      <c r="I26" s="31">
        <f t="shared" si="2"/>
        <v>0.32592592592592595</v>
      </c>
      <c r="K26" s="29" t="s">
        <v>19</v>
      </c>
      <c r="L26" s="30">
        <v>410</v>
      </c>
      <c r="M26" s="30">
        <v>1058</v>
      </c>
      <c r="N26" s="30">
        <v>264</v>
      </c>
      <c r="O26" s="30">
        <v>1732</v>
      </c>
      <c r="P26" s="31">
        <f t="shared" si="3"/>
        <v>0.23672055427251731</v>
      </c>
      <c r="Q26" s="31">
        <f t="shared" si="4"/>
        <v>0.61085450346420322</v>
      </c>
      <c r="R26" s="31">
        <f t="shared" si="5"/>
        <v>0.15242494226327943</v>
      </c>
      <c r="T26" s="29" t="s">
        <v>19</v>
      </c>
      <c r="U26" s="30">
        <v>203</v>
      </c>
      <c r="V26" s="30">
        <v>468</v>
      </c>
      <c r="W26" s="30">
        <v>25</v>
      </c>
      <c r="X26" s="30">
        <v>696</v>
      </c>
      <c r="Y26" s="31">
        <f t="shared" si="6"/>
        <v>0.29166666666666669</v>
      </c>
      <c r="Z26" s="31">
        <f t="shared" si="9"/>
        <v>0.67241379310344829</v>
      </c>
      <c r="AA26" s="31">
        <f t="shared" si="8"/>
        <v>3.5919540229885055E-2</v>
      </c>
      <c r="AB26" s="4"/>
      <c r="AC26" s="4"/>
    </row>
    <row r="27" spans="1:29" x14ac:dyDescent="0.2">
      <c r="A27" s="6" t="s">
        <v>18</v>
      </c>
      <c r="B27" s="29" t="s">
        <v>17</v>
      </c>
      <c r="C27" s="30">
        <v>221</v>
      </c>
      <c r="D27" s="30">
        <v>3131</v>
      </c>
      <c r="E27" s="30">
        <v>1358</v>
      </c>
      <c r="F27" s="30">
        <v>4710</v>
      </c>
      <c r="G27" s="31">
        <f t="shared" si="0"/>
        <v>4.6921443736730364E-2</v>
      </c>
      <c r="H27" s="31">
        <f t="shared" si="1"/>
        <v>0.66475583864118892</v>
      </c>
      <c r="I27" s="31">
        <f t="shared" si="2"/>
        <v>0.28832271762208067</v>
      </c>
      <c r="K27" s="29" t="s">
        <v>17</v>
      </c>
      <c r="L27" s="30">
        <v>265</v>
      </c>
      <c r="M27" s="30">
        <v>2572</v>
      </c>
      <c r="N27" s="30">
        <v>477</v>
      </c>
      <c r="O27" s="30">
        <v>3314</v>
      </c>
      <c r="P27" s="31">
        <f t="shared" si="3"/>
        <v>7.9963789981894989E-2</v>
      </c>
      <c r="Q27" s="31">
        <f t="shared" si="4"/>
        <v>0.77610138805069406</v>
      </c>
      <c r="R27" s="31">
        <f t="shared" si="5"/>
        <v>0.14393482196741098</v>
      </c>
      <c r="T27" s="29" t="s">
        <v>17</v>
      </c>
      <c r="U27" s="30">
        <v>228</v>
      </c>
      <c r="V27" s="30">
        <v>1116</v>
      </c>
      <c r="W27" s="30">
        <v>104</v>
      </c>
      <c r="X27" s="30">
        <v>1448</v>
      </c>
      <c r="Y27" s="31">
        <f t="shared" si="6"/>
        <v>0.15745856353591159</v>
      </c>
      <c r="Z27" s="31">
        <f t="shared" si="9"/>
        <v>0.77071823204419887</v>
      </c>
      <c r="AA27" s="31">
        <f t="shared" si="8"/>
        <v>7.18232044198895E-2</v>
      </c>
      <c r="AB27" s="4"/>
      <c r="AC27" s="4"/>
    </row>
    <row r="28" spans="1:29" x14ac:dyDescent="0.2">
      <c r="A28" s="6" t="s">
        <v>16</v>
      </c>
      <c r="B28" s="29" t="s">
        <v>93</v>
      </c>
      <c r="C28" s="30">
        <v>289</v>
      </c>
      <c r="D28" s="30">
        <v>1880</v>
      </c>
      <c r="E28" s="30">
        <v>1229</v>
      </c>
      <c r="F28" s="30">
        <v>3398</v>
      </c>
      <c r="G28" s="31">
        <f t="shared" si="0"/>
        <v>8.5050029429075927E-2</v>
      </c>
      <c r="H28" s="31">
        <f t="shared" si="1"/>
        <v>0.55326662742789878</v>
      </c>
      <c r="I28" s="31">
        <f t="shared" si="2"/>
        <v>0.3616833431430253</v>
      </c>
      <c r="K28" s="29" t="s">
        <v>93</v>
      </c>
      <c r="L28" s="30">
        <v>410</v>
      </c>
      <c r="M28" s="30">
        <v>2486</v>
      </c>
      <c r="N28" s="30">
        <v>695</v>
      </c>
      <c r="O28" s="30">
        <v>3591</v>
      </c>
      <c r="P28" s="31">
        <f t="shared" si="3"/>
        <v>0.11417432470064048</v>
      </c>
      <c r="Q28" s="31">
        <f t="shared" si="4"/>
        <v>0.69228627123363962</v>
      </c>
      <c r="R28" s="31">
        <f t="shared" si="5"/>
        <v>0.19353940406571984</v>
      </c>
      <c r="T28" s="29" t="s">
        <v>93</v>
      </c>
      <c r="U28" s="30">
        <v>789</v>
      </c>
      <c r="V28" s="30">
        <v>1783</v>
      </c>
      <c r="W28" s="30">
        <v>179</v>
      </c>
      <c r="X28" s="30">
        <v>2751</v>
      </c>
      <c r="Y28" s="31">
        <f t="shared" si="6"/>
        <v>0.28680479825517996</v>
      </c>
      <c r="Z28" s="31">
        <f t="shared" si="9"/>
        <v>0.6481279534714649</v>
      </c>
      <c r="AA28" s="31">
        <f t="shared" si="8"/>
        <v>6.5067248273355138E-2</v>
      </c>
      <c r="AB28" s="4"/>
      <c r="AC28" s="4"/>
    </row>
    <row r="29" spans="1:29" x14ac:dyDescent="0.2">
      <c r="A29" s="6" t="s">
        <v>14</v>
      </c>
      <c r="B29" s="29" t="s">
        <v>13</v>
      </c>
      <c r="C29" s="30">
        <v>385</v>
      </c>
      <c r="D29" s="30">
        <v>1512</v>
      </c>
      <c r="E29" s="30">
        <v>610</v>
      </c>
      <c r="F29" s="30">
        <v>2507</v>
      </c>
      <c r="G29" s="31">
        <f t="shared" si="0"/>
        <v>0.15357000398883128</v>
      </c>
      <c r="H29" s="31">
        <f t="shared" si="1"/>
        <v>0.60311128839250094</v>
      </c>
      <c r="I29" s="31">
        <f t="shared" si="2"/>
        <v>0.24331870761866772</v>
      </c>
      <c r="K29" s="29" t="s">
        <v>13</v>
      </c>
      <c r="L29" s="30">
        <v>520</v>
      </c>
      <c r="M29" s="30">
        <v>1650</v>
      </c>
      <c r="N29" s="30">
        <v>385</v>
      </c>
      <c r="O29" s="30">
        <v>2555</v>
      </c>
      <c r="P29" s="31">
        <f t="shared" si="3"/>
        <v>0.20352250489236789</v>
      </c>
      <c r="Q29" s="31">
        <f t="shared" si="4"/>
        <v>0.64579256360078274</v>
      </c>
      <c r="R29" s="31">
        <f t="shared" si="5"/>
        <v>0.15068493150684931</v>
      </c>
      <c r="T29" s="29" t="s">
        <v>13</v>
      </c>
      <c r="U29" s="30">
        <v>385</v>
      </c>
      <c r="V29" s="30">
        <v>369</v>
      </c>
      <c r="W29" s="30">
        <v>31</v>
      </c>
      <c r="X29" s="30">
        <v>785</v>
      </c>
      <c r="Y29" s="31">
        <f t="shared" si="6"/>
        <v>0.49044585987261147</v>
      </c>
      <c r="Z29" s="31">
        <f t="shared" si="9"/>
        <v>0.47006369426751593</v>
      </c>
      <c r="AA29" s="31">
        <f t="shared" si="8"/>
        <v>3.949044585987261E-2</v>
      </c>
      <c r="AB29" s="4"/>
      <c r="AC29" s="4"/>
    </row>
    <row r="30" spans="1:29" x14ac:dyDescent="0.2">
      <c r="A30" s="6" t="s">
        <v>12</v>
      </c>
      <c r="B30" s="29" t="s">
        <v>11</v>
      </c>
      <c r="C30" s="30">
        <v>392</v>
      </c>
      <c r="D30" s="30">
        <v>2345</v>
      </c>
      <c r="E30" s="30">
        <v>2569</v>
      </c>
      <c r="F30" s="30">
        <v>5306</v>
      </c>
      <c r="G30" s="31">
        <f t="shared" si="0"/>
        <v>7.3878627968337732E-2</v>
      </c>
      <c r="H30" s="31">
        <f t="shared" si="1"/>
        <v>0.44195250659630608</v>
      </c>
      <c r="I30" s="31">
        <f t="shared" si="2"/>
        <v>0.4841688654353562</v>
      </c>
      <c r="K30" s="29" t="s">
        <v>11</v>
      </c>
      <c r="L30" s="30">
        <v>416</v>
      </c>
      <c r="M30" s="30">
        <v>1977</v>
      </c>
      <c r="N30" s="30">
        <v>569</v>
      </c>
      <c r="O30" s="30">
        <v>2962</v>
      </c>
      <c r="P30" s="31">
        <f t="shared" si="3"/>
        <v>0.14044564483457123</v>
      </c>
      <c r="Q30" s="31">
        <f t="shared" si="4"/>
        <v>0.66745442268737343</v>
      </c>
      <c r="R30" s="31">
        <f t="shared" si="5"/>
        <v>0.19209993247805537</v>
      </c>
      <c r="T30" s="29" t="s">
        <v>11</v>
      </c>
      <c r="U30" s="30">
        <v>240</v>
      </c>
      <c r="V30" s="30">
        <v>1068</v>
      </c>
      <c r="W30" s="30">
        <v>144</v>
      </c>
      <c r="X30" s="30">
        <v>1452</v>
      </c>
      <c r="Y30" s="31">
        <f t="shared" si="6"/>
        <v>0.16528925619834711</v>
      </c>
      <c r="Z30" s="31">
        <f t="shared" si="9"/>
        <v>0.73553719008264462</v>
      </c>
      <c r="AA30" s="31">
        <f t="shared" si="8"/>
        <v>9.9173553719008267E-2</v>
      </c>
      <c r="AB30" s="4"/>
      <c r="AC30" s="4"/>
    </row>
    <row r="31" spans="1:29" x14ac:dyDescent="0.2">
      <c r="A31" s="6" t="s">
        <v>10</v>
      </c>
      <c r="B31" s="29" t="s">
        <v>9</v>
      </c>
      <c r="C31" s="30">
        <v>462</v>
      </c>
      <c r="D31" s="30">
        <v>1990</v>
      </c>
      <c r="E31" s="30">
        <v>1537</v>
      </c>
      <c r="F31" s="30">
        <v>3989</v>
      </c>
      <c r="G31" s="31">
        <f t="shared" si="0"/>
        <v>0.11581850087741288</v>
      </c>
      <c r="H31" s="31">
        <f t="shared" si="1"/>
        <v>0.49887189771872648</v>
      </c>
      <c r="I31" s="31">
        <f t="shared" si="2"/>
        <v>0.38530960140386061</v>
      </c>
      <c r="K31" s="29" t="s">
        <v>9</v>
      </c>
      <c r="L31" s="30">
        <v>363</v>
      </c>
      <c r="M31" s="30">
        <v>2534</v>
      </c>
      <c r="N31" s="30">
        <v>1049</v>
      </c>
      <c r="O31" s="30">
        <v>3946</v>
      </c>
      <c r="P31" s="31">
        <f t="shared" si="3"/>
        <v>9.1991890522047648E-2</v>
      </c>
      <c r="Q31" s="31">
        <f t="shared" si="4"/>
        <v>0.64216928535225548</v>
      </c>
      <c r="R31" s="31">
        <f t="shared" si="5"/>
        <v>0.26583882412569693</v>
      </c>
      <c r="T31" s="29" t="s">
        <v>9</v>
      </c>
      <c r="U31" s="30">
        <v>528</v>
      </c>
      <c r="V31" s="30">
        <v>2001</v>
      </c>
      <c r="W31" s="30">
        <v>278</v>
      </c>
      <c r="X31" s="30">
        <v>2807</v>
      </c>
      <c r="Y31" s="31">
        <f t="shared" si="6"/>
        <v>0.18810117563234771</v>
      </c>
      <c r="Z31" s="31">
        <f t="shared" si="9"/>
        <v>0.7128607053794086</v>
      </c>
      <c r="AA31" s="31">
        <f t="shared" si="8"/>
        <v>9.9038118988243676E-2</v>
      </c>
    </row>
    <row r="32" spans="1:29" x14ac:dyDescent="0.2">
      <c r="A32" s="48" t="s">
        <v>66</v>
      </c>
      <c r="B32" s="29" t="s">
        <v>91</v>
      </c>
      <c r="C32" s="30">
        <v>14623</v>
      </c>
      <c r="D32" s="30">
        <v>66994</v>
      </c>
      <c r="E32" s="30">
        <v>39976</v>
      </c>
      <c r="F32" s="30">
        <v>121593</v>
      </c>
      <c r="G32" s="31">
        <f t="shared" si="0"/>
        <v>0.12026185717927841</v>
      </c>
      <c r="H32" s="31">
        <f t="shared" si="1"/>
        <v>0.55096921697795098</v>
      </c>
      <c r="I32" s="31">
        <f t="shared" si="2"/>
        <v>0.32876892584277057</v>
      </c>
      <c r="K32" s="29" t="s">
        <v>91</v>
      </c>
      <c r="L32" s="30">
        <v>19886</v>
      </c>
      <c r="M32" s="30">
        <v>87128</v>
      </c>
      <c r="N32" s="30">
        <v>21719</v>
      </c>
      <c r="O32" s="30">
        <v>128733</v>
      </c>
      <c r="P32" s="31">
        <f t="shared" si="3"/>
        <v>0.15447476560011808</v>
      </c>
      <c r="Q32" s="31">
        <f t="shared" si="4"/>
        <v>0.67681169552484599</v>
      </c>
      <c r="R32" s="31">
        <f t="shared" si="5"/>
        <v>0.16871353887503593</v>
      </c>
      <c r="T32" s="29" t="s">
        <v>91</v>
      </c>
      <c r="U32" s="30">
        <v>39496</v>
      </c>
      <c r="V32" s="30">
        <v>72356</v>
      </c>
      <c r="W32" s="30">
        <v>6065</v>
      </c>
      <c r="X32" s="30">
        <v>117917</v>
      </c>
      <c r="Y32" s="31">
        <f t="shared" si="6"/>
        <v>0.33494746304604084</v>
      </c>
      <c r="Z32" s="31">
        <f t="shared" si="9"/>
        <v>0.61361805337652753</v>
      </c>
      <c r="AA32" s="31">
        <f t="shared" si="8"/>
        <v>5.1434483577431585E-2</v>
      </c>
    </row>
  </sheetData>
  <mergeCells count="3">
    <mergeCell ref="B4:F4"/>
    <mergeCell ref="K4:O4"/>
    <mergeCell ref="T4:X4"/>
  </mergeCells>
  <conditionalFormatting sqref="G6:I3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:R3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6:AA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597DA-A015-4B01-A3B0-64DFC4C55D1A}">
  <dimension ref="A1:N94"/>
  <sheetViews>
    <sheetView topLeftCell="A54" zoomScaleNormal="100" workbookViewId="0">
      <selection activeCell="N91" sqref="N91"/>
    </sheetView>
  </sheetViews>
  <sheetFormatPr defaultRowHeight="12.75" x14ac:dyDescent="0.2"/>
  <cols>
    <col min="1" max="16384" width="9.140625" style="4"/>
  </cols>
  <sheetData>
    <row r="1" spans="1:14" x14ac:dyDescent="0.2">
      <c r="A1" s="4" t="s">
        <v>86</v>
      </c>
    </row>
    <row r="3" spans="1:14" ht="13.5" thickBot="1" x14ac:dyDescent="0.25"/>
    <row r="4" spans="1:14" ht="13.5" thickBot="1" x14ac:dyDescent="0.25">
      <c r="B4" s="62" t="s">
        <v>94</v>
      </c>
      <c r="C4" s="63"/>
      <c r="D4" s="63"/>
      <c r="E4" s="63"/>
      <c r="F4" s="63"/>
      <c r="G4" s="63"/>
      <c r="H4" s="63"/>
      <c r="I4" s="63"/>
      <c r="J4" s="63"/>
      <c r="K4" s="64"/>
    </row>
    <row r="5" spans="1:14" x14ac:dyDescent="0.2">
      <c r="B5" s="33" t="s">
        <v>87</v>
      </c>
      <c r="C5" s="34" t="s">
        <v>97</v>
      </c>
      <c r="D5" s="34" t="s">
        <v>98</v>
      </c>
      <c r="E5" s="34" t="s">
        <v>99</v>
      </c>
      <c r="F5" s="34" t="s">
        <v>100</v>
      </c>
      <c r="G5" s="34" t="s">
        <v>101</v>
      </c>
      <c r="H5" s="34" t="s">
        <v>102</v>
      </c>
      <c r="I5" s="34" t="s">
        <v>103</v>
      </c>
      <c r="J5" s="34" t="s">
        <v>104</v>
      </c>
      <c r="K5" s="35" t="s">
        <v>91</v>
      </c>
      <c r="L5" s="28" t="s">
        <v>100</v>
      </c>
      <c r="M5" s="28" t="s">
        <v>101</v>
      </c>
      <c r="N5" s="28" t="s">
        <v>103</v>
      </c>
    </row>
    <row r="6" spans="1:14" x14ac:dyDescent="0.2">
      <c r="B6" s="36" t="s">
        <v>59</v>
      </c>
      <c r="C6" s="37"/>
      <c r="D6" s="37"/>
      <c r="E6" s="38">
        <v>11</v>
      </c>
      <c r="F6" s="38">
        <v>185</v>
      </c>
      <c r="G6" s="38">
        <v>974</v>
      </c>
      <c r="H6" s="38">
        <v>39</v>
      </c>
      <c r="I6" s="38">
        <v>489</v>
      </c>
      <c r="J6" s="38">
        <v>46</v>
      </c>
      <c r="K6" s="39">
        <v>1744</v>
      </c>
      <c r="L6" s="32">
        <f t="shared" ref="L6:M6" si="0">F6/($K6-$C6)</f>
        <v>0.10607798165137615</v>
      </c>
      <c r="M6" s="32">
        <f t="shared" si="0"/>
        <v>0.5584862385321101</v>
      </c>
      <c r="N6" s="32">
        <f>I6/($K6-$C6)</f>
        <v>0.28038990825688076</v>
      </c>
    </row>
    <row r="7" spans="1:14" x14ac:dyDescent="0.2">
      <c r="B7" s="36" t="s">
        <v>57</v>
      </c>
      <c r="C7" s="38">
        <v>12</v>
      </c>
      <c r="D7" s="38">
        <v>4</v>
      </c>
      <c r="E7" s="38">
        <v>6</v>
      </c>
      <c r="F7" s="38">
        <v>322</v>
      </c>
      <c r="G7" s="38">
        <v>1817</v>
      </c>
      <c r="H7" s="38">
        <v>231</v>
      </c>
      <c r="I7" s="38">
        <v>401</v>
      </c>
      <c r="J7" s="38">
        <v>165</v>
      </c>
      <c r="K7" s="39">
        <v>2958</v>
      </c>
      <c r="L7" s="32">
        <f t="shared" ref="L7:L31" si="1">F7/($K7-$C7)</f>
        <v>0.10930074677528853</v>
      </c>
      <c r="M7" s="32">
        <f t="shared" ref="M7:M31" si="2">G7/($K7-$C7)</f>
        <v>0.61676849966055669</v>
      </c>
      <c r="N7" s="32">
        <f t="shared" ref="N7:N31" si="3">I7/($K7-$C7)</f>
        <v>0.13611676849966056</v>
      </c>
    </row>
    <row r="8" spans="1:14" x14ac:dyDescent="0.2">
      <c r="B8" s="36" t="s">
        <v>55</v>
      </c>
      <c r="C8" s="38">
        <v>6</v>
      </c>
      <c r="D8" s="38">
        <v>3</v>
      </c>
      <c r="E8" s="38">
        <v>92</v>
      </c>
      <c r="F8" s="38">
        <v>806</v>
      </c>
      <c r="G8" s="38">
        <v>2050</v>
      </c>
      <c r="H8" s="38">
        <v>86</v>
      </c>
      <c r="I8" s="38">
        <v>1027</v>
      </c>
      <c r="J8" s="38">
        <v>296</v>
      </c>
      <c r="K8" s="39">
        <v>4366</v>
      </c>
      <c r="L8" s="32">
        <f t="shared" si="1"/>
        <v>0.18486238532110091</v>
      </c>
      <c r="M8" s="32">
        <f t="shared" si="2"/>
        <v>0.47018348623853212</v>
      </c>
      <c r="N8" s="32">
        <f t="shared" si="3"/>
        <v>0.23555045871559632</v>
      </c>
    </row>
    <row r="9" spans="1:14" x14ac:dyDescent="0.2">
      <c r="B9" s="36" t="s">
        <v>53</v>
      </c>
      <c r="C9" s="38">
        <v>49</v>
      </c>
      <c r="D9" s="38">
        <v>48</v>
      </c>
      <c r="E9" s="38">
        <v>116</v>
      </c>
      <c r="F9" s="38">
        <v>2126</v>
      </c>
      <c r="G9" s="38">
        <v>5306</v>
      </c>
      <c r="H9" s="38">
        <v>364</v>
      </c>
      <c r="I9" s="38">
        <v>5863</v>
      </c>
      <c r="J9" s="38">
        <v>339</v>
      </c>
      <c r="K9" s="39">
        <v>14211</v>
      </c>
      <c r="L9" s="32">
        <f t="shared" si="1"/>
        <v>0.15012003954243752</v>
      </c>
      <c r="M9" s="32">
        <f t="shared" si="2"/>
        <v>0.37466459539613051</v>
      </c>
      <c r="N9" s="32">
        <f t="shared" si="3"/>
        <v>0.41399519841830251</v>
      </c>
    </row>
    <row r="10" spans="1:14" x14ac:dyDescent="0.2">
      <c r="B10" s="36" t="s">
        <v>51</v>
      </c>
      <c r="C10" s="38">
        <v>81</v>
      </c>
      <c r="D10" s="38">
        <v>13</v>
      </c>
      <c r="E10" s="38">
        <v>90</v>
      </c>
      <c r="F10" s="38">
        <v>729</v>
      </c>
      <c r="G10" s="38">
        <v>5604</v>
      </c>
      <c r="H10" s="38">
        <v>334</v>
      </c>
      <c r="I10" s="38">
        <v>19</v>
      </c>
      <c r="J10" s="38">
        <v>296</v>
      </c>
      <c r="K10" s="39">
        <v>7166</v>
      </c>
      <c r="L10" s="32">
        <f t="shared" si="1"/>
        <v>0.10289343683839097</v>
      </c>
      <c r="M10" s="32">
        <f t="shared" si="2"/>
        <v>0.79096683133380385</v>
      </c>
      <c r="N10" s="32">
        <f t="shared" si="3"/>
        <v>2.6817219477769938E-3</v>
      </c>
    </row>
    <row r="11" spans="1:14" x14ac:dyDescent="0.2">
      <c r="B11" s="36" t="s">
        <v>49</v>
      </c>
      <c r="C11" s="38">
        <v>325</v>
      </c>
      <c r="D11" s="38">
        <v>10</v>
      </c>
      <c r="E11" s="38">
        <v>70</v>
      </c>
      <c r="F11" s="38">
        <v>2264</v>
      </c>
      <c r="G11" s="38">
        <v>1705</v>
      </c>
      <c r="H11" s="38">
        <v>31</v>
      </c>
      <c r="I11" s="38">
        <v>12245</v>
      </c>
      <c r="J11" s="38">
        <v>18</v>
      </c>
      <c r="K11" s="39">
        <v>16668</v>
      </c>
      <c r="L11" s="32">
        <f t="shared" si="1"/>
        <v>0.13853025760264334</v>
      </c>
      <c r="M11" s="32">
        <f t="shared" si="2"/>
        <v>0.10432601113626629</v>
      </c>
      <c r="N11" s="32">
        <f t="shared" si="3"/>
        <v>0.74925044361500337</v>
      </c>
    </row>
    <row r="12" spans="1:14" x14ac:dyDescent="0.2">
      <c r="B12" s="36" t="s">
        <v>47</v>
      </c>
      <c r="C12" s="38">
        <v>31</v>
      </c>
      <c r="D12" s="38">
        <v>11</v>
      </c>
      <c r="E12" s="38">
        <v>63</v>
      </c>
      <c r="F12" s="38">
        <v>1405</v>
      </c>
      <c r="G12" s="38">
        <v>3631</v>
      </c>
      <c r="H12" s="38">
        <v>334</v>
      </c>
      <c r="I12" s="38">
        <v>783</v>
      </c>
      <c r="J12" s="38">
        <v>158</v>
      </c>
      <c r="K12" s="39">
        <v>6416</v>
      </c>
      <c r="L12" s="32">
        <f t="shared" si="1"/>
        <v>0.22004698512137824</v>
      </c>
      <c r="M12" s="32">
        <f t="shared" si="2"/>
        <v>0.56867658574784652</v>
      </c>
      <c r="N12" s="32">
        <f t="shared" si="3"/>
        <v>0.12263116679718089</v>
      </c>
    </row>
    <row r="13" spans="1:14" x14ac:dyDescent="0.2">
      <c r="B13" s="36" t="s">
        <v>45</v>
      </c>
      <c r="C13" s="38">
        <v>21</v>
      </c>
      <c r="D13" s="38">
        <v>21</v>
      </c>
      <c r="E13" s="38">
        <v>54</v>
      </c>
      <c r="F13" s="38">
        <v>1166</v>
      </c>
      <c r="G13" s="38">
        <v>3148</v>
      </c>
      <c r="H13" s="38">
        <v>361</v>
      </c>
      <c r="I13" s="38">
        <v>104</v>
      </c>
      <c r="J13" s="38">
        <v>342</v>
      </c>
      <c r="K13" s="39">
        <v>5217</v>
      </c>
      <c r="L13" s="32">
        <f t="shared" si="1"/>
        <v>0.22440338722093919</v>
      </c>
      <c r="M13" s="32">
        <f t="shared" si="2"/>
        <v>0.60585065434949958</v>
      </c>
      <c r="N13" s="32">
        <f t="shared" si="3"/>
        <v>2.0015396458814474E-2</v>
      </c>
    </row>
    <row r="14" spans="1:14" x14ac:dyDescent="0.2">
      <c r="B14" s="36" t="s">
        <v>43</v>
      </c>
      <c r="C14" s="38">
        <v>3</v>
      </c>
      <c r="D14" s="38">
        <v>10</v>
      </c>
      <c r="E14" s="38">
        <v>25</v>
      </c>
      <c r="F14" s="38">
        <v>745</v>
      </c>
      <c r="G14" s="38">
        <v>2003</v>
      </c>
      <c r="H14" s="38">
        <v>72</v>
      </c>
      <c r="I14" s="38">
        <v>2794</v>
      </c>
      <c r="J14" s="38">
        <v>129</v>
      </c>
      <c r="K14" s="39">
        <v>5781</v>
      </c>
      <c r="L14" s="32">
        <f t="shared" si="1"/>
        <v>0.1289373485635168</v>
      </c>
      <c r="M14" s="32">
        <f t="shared" si="2"/>
        <v>0.34665974385600556</v>
      </c>
      <c r="N14" s="32">
        <f t="shared" si="3"/>
        <v>0.48355832467982002</v>
      </c>
    </row>
    <row r="15" spans="1:14" x14ac:dyDescent="0.2">
      <c r="B15" s="36" t="s">
        <v>41</v>
      </c>
      <c r="C15" s="38">
        <v>17</v>
      </c>
      <c r="D15" s="38">
        <v>6</v>
      </c>
      <c r="E15" s="38">
        <v>27</v>
      </c>
      <c r="F15" s="38">
        <v>246</v>
      </c>
      <c r="G15" s="38">
        <v>1182</v>
      </c>
      <c r="H15" s="38">
        <v>71</v>
      </c>
      <c r="I15" s="38">
        <v>857</v>
      </c>
      <c r="J15" s="38">
        <v>153</v>
      </c>
      <c r="K15" s="39">
        <v>2559</v>
      </c>
      <c r="L15" s="32">
        <f t="shared" si="1"/>
        <v>9.6774193548387094E-2</v>
      </c>
      <c r="M15" s="32">
        <f t="shared" si="2"/>
        <v>0.46498819826907944</v>
      </c>
      <c r="N15" s="32">
        <f t="shared" si="3"/>
        <v>0.33713611329661686</v>
      </c>
    </row>
    <row r="16" spans="1:14" x14ac:dyDescent="0.2">
      <c r="B16" s="36" t="s">
        <v>39</v>
      </c>
      <c r="C16" s="38">
        <v>2</v>
      </c>
      <c r="D16" s="38">
        <v>1</v>
      </c>
      <c r="E16" s="38">
        <v>58</v>
      </c>
      <c r="F16" s="38">
        <v>202</v>
      </c>
      <c r="G16" s="38">
        <v>1132</v>
      </c>
      <c r="H16" s="38">
        <v>34</v>
      </c>
      <c r="I16" s="38">
        <v>1061</v>
      </c>
      <c r="J16" s="38">
        <v>248</v>
      </c>
      <c r="K16" s="39">
        <v>2738</v>
      </c>
      <c r="L16" s="32">
        <f t="shared" si="1"/>
        <v>7.3830409356725149E-2</v>
      </c>
      <c r="M16" s="32">
        <f t="shared" si="2"/>
        <v>0.41374269005847952</v>
      </c>
      <c r="N16" s="32">
        <f t="shared" si="3"/>
        <v>0.38779239766081869</v>
      </c>
    </row>
    <row r="17" spans="2:14" x14ac:dyDescent="0.2">
      <c r="B17" s="36" t="s">
        <v>37</v>
      </c>
      <c r="C17" s="37"/>
      <c r="D17" s="38">
        <v>4</v>
      </c>
      <c r="E17" s="38">
        <v>15</v>
      </c>
      <c r="F17" s="38">
        <v>351</v>
      </c>
      <c r="G17" s="38">
        <v>960</v>
      </c>
      <c r="H17" s="38">
        <v>119</v>
      </c>
      <c r="I17" s="38">
        <v>9</v>
      </c>
      <c r="J17" s="38">
        <v>105</v>
      </c>
      <c r="K17" s="39">
        <v>1563</v>
      </c>
      <c r="L17" s="32">
        <f t="shared" si="1"/>
        <v>0.22456813819577734</v>
      </c>
      <c r="M17" s="32">
        <f t="shared" si="2"/>
        <v>0.61420345489443373</v>
      </c>
      <c r="N17" s="32">
        <f t="shared" si="3"/>
        <v>5.7581573896353169E-3</v>
      </c>
    </row>
    <row r="18" spans="2:14" x14ac:dyDescent="0.2">
      <c r="B18" s="36" t="s">
        <v>92</v>
      </c>
      <c r="C18" s="38">
        <v>6</v>
      </c>
      <c r="D18" s="38">
        <v>28</v>
      </c>
      <c r="E18" s="38">
        <v>61</v>
      </c>
      <c r="F18" s="38">
        <v>790</v>
      </c>
      <c r="G18" s="38">
        <v>1907</v>
      </c>
      <c r="H18" s="38">
        <v>28</v>
      </c>
      <c r="I18" s="38">
        <v>1920</v>
      </c>
      <c r="J18" s="38">
        <v>318</v>
      </c>
      <c r="K18" s="39">
        <v>5058</v>
      </c>
      <c r="L18" s="32">
        <f t="shared" si="1"/>
        <v>0.15637371338083927</v>
      </c>
      <c r="M18" s="32">
        <f t="shared" si="2"/>
        <v>0.37747426761678543</v>
      </c>
      <c r="N18" s="32">
        <f t="shared" si="3"/>
        <v>0.38004750593824227</v>
      </c>
    </row>
    <row r="19" spans="2:14" x14ac:dyDescent="0.2">
      <c r="B19" s="36" t="s">
        <v>33</v>
      </c>
      <c r="C19" s="38">
        <v>3</v>
      </c>
      <c r="D19" s="38">
        <v>17</v>
      </c>
      <c r="E19" s="38">
        <v>2</v>
      </c>
      <c r="F19" s="38">
        <v>300</v>
      </c>
      <c r="G19" s="38">
        <v>789</v>
      </c>
      <c r="H19" s="38">
        <v>72</v>
      </c>
      <c r="I19" s="38">
        <v>40</v>
      </c>
      <c r="J19" s="38">
        <v>67</v>
      </c>
      <c r="K19" s="39">
        <v>1290</v>
      </c>
      <c r="L19" s="32">
        <f t="shared" si="1"/>
        <v>0.23310023310023309</v>
      </c>
      <c r="M19" s="32">
        <f t="shared" si="2"/>
        <v>0.61305361305361306</v>
      </c>
      <c r="N19" s="32">
        <f t="shared" si="3"/>
        <v>3.108003108003108E-2</v>
      </c>
    </row>
    <row r="20" spans="2:14" x14ac:dyDescent="0.2">
      <c r="B20" s="36" t="s">
        <v>31</v>
      </c>
      <c r="C20" s="38">
        <v>67</v>
      </c>
      <c r="D20" s="38">
        <v>5</v>
      </c>
      <c r="E20" s="38">
        <v>26</v>
      </c>
      <c r="F20" s="38">
        <v>264</v>
      </c>
      <c r="G20" s="38">
        <v>1284</v>
      </c>
      <c r="H20" s="38">
        <v>74</v>
      </c>
      <c r="I20" s="38">
        <v>2208</v>
      </c>
      <c r="J20" s="38">
        <v>53</v>
      </c>
      <c r="K20" s="39">
        <v>3981</v>
      </c>
      <c r="L20" s="32">
        <f t="shared" si="1"/>
        <v>6.7450178845171183E-2</v>
      </c>
      <c r="M20" s="32">
        <f t="shared" si="2"/>
        <v>0.32805314256515072</v>
      </c>
      <c r="N20" s="32">
        <f t="shared" si="3"/>
        <v>0.56412876852324989</v>
      </c>
    </row>
    <row r="21" spans="2:14" x14ac:dyDescent="0.2">
      <c r="B21" s="36" t="s">
        <v>29</v>
      </c>
      <c r="C21" s="38">
        <v>11</v>
      </c>
      <c r="D21" s="38">
        <v>10</v>
      </c>
      <c r="E21" s="38">
        <v>24</v>
      </c>
      <c r="F21" s="38">
        <v>605</v>
      </c>
      <c r="G21" s="38">
        <v>3035</v>
      </c>
      <c r="H21" s="38">
        <v>136</v>
      </c>
      <c r="I21" s="38">
        <v>166</v>
      </c>
      <c r="J21" s="38">
        <v>197</v>
      </c>
      <c r="K21" s="39">
        <v>4184</v>
      </c>
      <c r="L21" s="32">
        <f t="shared" si="1"/>
        <v>0.14497963096093938</v>
      </c>
      <c r="M21" s="32">
        <f t="shared" si="2"/>
        <v>0.72729451234124132</v>
      </c>
      <c r="N21" s="32">
        <f t="shared" si="3"/>
        <v>3.9779535106637912E-2</v>
      </c>
    </row>
    <row r="22" spans="2:14" x14ac:dyDescent="0.2">
      <c r="B22" s="36" t="s">
        <v>27</v>
      </c>
      <c r="C22" s="38">
        <v>1</v>
      </c>
      <c r="D22" s="38">
        <v>8</v>
      </c>
      <c r="E22" s="38">
        <v>35</v>
      </c>
      <c r="F22" s="38">
        <v>566</v>
      </c>
      <c r="G22" s="38">
        <v>2439</v>
      </c>
      <c r="H22" s="38">
        <v>51</v>
      </c>
      <c r="I22" s="38">
        <v>3379</v>
      </c>
      <c r="J22" s="38">
        <v>103</v>
      </c>
      <c r="K22" s="39">
        <v>6582</v>
      </c>
      <c r="L22" s="32">
        <f t="shared" si="1"/>
        <v>8.6005166388086918E-2</v>
      </c>
      <c r="M22" s="32">
        <f t="shared" si="2"/>
        <v>0.37061236894089045</v>
      </c>
      <c r="N22" s="32">
        <f t="shared" si="3"/>
        <v>0.51344780428506309</v>
      </c>
    </row>
    <row r="23" spans="2:14" x14ac:dyDescent="0.2">
      <c r="B23" s="36" t="s">
        <v>25</v>
      </c>
      <c r="C23" s="38">
        <v>7</v>
      </c>
      <c r="D23" s="38">
        <v>1</v>
      </c>
      <c r="E23" s="38">
        <v>10</v>
      </c>
      <c r="F23" s="38">
        <v>259</v>
      </c>
      <c r="G23" s="38">
        <v>1296</v>
      </c>
      <c r="H23" s="38">
        <v>75</v>
      </c>
      <c r="I23" s="38">
        <v>231</v>
      </c>
      <c r="J23" s="38">
        <v>77</v>
      </c>
      <c r="K23" s="39">
        <v>1956</v>
      </c>
      <c r="L23" s="32">
        <f t="shared" si="1"/>
        <v>0.13288866085171883</v>
      </c>
      <c r="M23" s="32">
        <f t="shared" si="2"/>
        <v>0.66495638789122624</v>
      </c>
      <c r="N23" s="32">
        <f t="shared" si="3"/>
        <v>0.1185223191380195</v>
      </c>
    </row>
    <row r="24" spans="2:14" x14ac:dyDescent="0.2">
      <c r="B24" s="36" t="s">
        <v>23</v>
      </c>
      <c r="C24" s="38">
        <v>4</v>
      </c>
      <c r="D24" s="38">
        <v>27</v>
      </c>
      <c r="E24" s="38">
        <v>58</v>
      </c>
      <c r="F24" s="38">
        <v>323</v>
      </c>
      <c r="G24" s="38">
        <v>1236</v>
      </c>
      <c r="H24" s="38">
        <v>40</v>
      </c>
      <c r="I24" s="38">
        <v>463</v>
      </c>
      <c r="J24" s="38">
        <v>351</v>
      </c>
      <c r="K24" s="39">
        <v>2502</v>
      </c>
      <c r="L24" s="32">
        <f t="shared" si="1"/>
        <v>0.12930344275420336</v>
      </c>
      <c r="M24" s="32">
        <f t="shared" si="2"/>
        <v>0.49479583666933546</v>
      </c>
      <c r="N24" s="32">
        <f t="shared" si="3"/>
        <v>0.18534827862289832</v>
      </c>
    </row>
    <row r="25" spans="2:14" x14ac:dyDescent="0.2">
      <c r="B25" s="36" t="s">
        <v>21</v>
      </c>
      <c r="C25" s="38">
        <v>1</v>
      </c>
      <c r="D25" s="38">
        <v>5</v>
      </c>
      <c r="E25" s="38">
        <v>25</v>
      </c>
      <c r="F25" s="38">
        <v>238</v>
      </c>
      <c r="G25" s="38">
        <v>1583</v>
      </c>
      <c r="H25" s="38">
        <v>83</v>
      </c>
      <c r="I25" s="38">
        <v>187</v>
      </c>
      <c r="J25" s="38">
        <v>56</v>
      </c>
      <c r="K25" s="39">
        <v>2178</v>
      </c>
      <c r="L25" s="32">
        <f t="shared" si="1"/>
        <v>0.10932475884244373</v>
      </c>
      <c r="M25" s="32">
        <f t="shared" si="2"/>
        <v>0.72714745062011943</v>
      </c>
      <c r="N25" s="32">
        <f t="shared" si="3"/>
        <v>8.589802480477722E-2</v>
      </c>
    </row>
    <row r="26" spans="2:14" x14ac:dyDescent="0.2">
      <c r="B26" s="36" t="s">
        <v>19</v>
      </c>
      <c r="C26" s="38">
        <v>2</v>
      </c>
      <c r="D26" s="38">
        <v>3</v>
      </c>
      <c r="E26" s="38">
        <v>33</v>
      </c>
      <c r="F26" s="38">
        <v>550</v>
      </c>
      <c r="G26" s="38">
        <v>1670</v>
      </c>
      <c r="H26" s="38">
        <v>205</v>
      </c>
      <c r="I26" s="38">
        <v>37</v>
      </c>
      <c r="J26" s="38">
        <v>65</v>
      </c>
      <c r="K26" s="39">
        <v>2565</v>
      </c>
      <c r="L26" s="32">
        <f t="shared" si="1"/>
        <v>0.21459227467811159</v>
      </c>
      <c r="M26" s="32">
        <f t="shared" si="2"/>
        <v>0.65158017947717517</v>
      </c>
      <c r="N26" s="32">
        <f t="shared" si="3"/>
        <v>1.443620756925478E-2</v>
      </c>
    </row>
    <row r="27" spans="2:14" x14ac:dyDescent="0.2">
      <c r="B27" s="36" t="s">
        <v>17</v>
      </c>
      <c r="C27" s="38">
        <v>9</v>
      </c>
      <c r="D27" s="38">
        <v>6</v>
      </c>
      <c r="E27" s="38">
        <v>38</v>
      </c>
      <c r="F27" s="38">
        <v>563</v>
      </c>
      <c r="G27" s="38">
        <v>2680</v>
      </c>
      <c r="H27" s="38">
        <v>61</v>
      </c>
      <c r="I27" s="38">
        <v>931</v>
      </c>
      <c r="J27" s="38">
        <v>422</v>
      </c>
      <c r="K27" s="39">
        <v>4710</v>
      </c>
      <c r="L27" s="32">
        <f t="shared" si="1"/>
        <v>0.11976175281854924</v>
      </c>
      <c r="M27" s="32">
        <f t="shared" si="2"/>
        <v>0.57009146990002124</v>
      </c>
      <c r="N27" s="32">
        <f t="shared" si="3"/>
        <v>0.19804296958094023</v>
      </c>
    </row>
    <row r="28" spans="2:14" x14ac:dyDescent="0.2">
      <c r="B28" s="36" t="s">
        <v>93</v>
      </c>
      <c r="C28" s="38">
        <v>20</v>
      </c>
      <c r="D28" s="38">
        <v>6</v>
      </c>
      <c r="E28" s="38">
        <v>37</v>
      </c>
      <c r="F28" s="38">
        <v>569</v>
      </c>
      <c r="G28" s="38">
        <v>1473</v>
      </c>
      <c r="H28" s="38">
        <v>57</v>
      </c>
      <c r="I28" s="38">
        <v>1142</v>
      </c>
      <c r="J28" s="38">
        <v>94</v>
      </c>
      <c r="K28" s="39">
        <v>3398</v>
      </c>
      <c r="L28" s="32">
        <f t="shared" si="1"/>
        <v>0.16844286560094732</v>
      </c>
      <c r="M28" s="32">
        <f t="shared" si="2"/>
        <v>0.43605683836589698</v>
      </c>
      <c r="N28" s="32">
        <f t="shared" si="3"/>
        <v>0.33806986382474835</v>
      </c>
    </row>
    <row r="29" spans="2:14" x14ac:dyDescent="0.2">
      <c r="B29" s="36" t="s">
        <v>13</v>
      </c>
      <c r="C29" s="37"/>
      <c r="D29" s="38">
        <v>15</v>
      </c>
      <c r="E29" s="38">
        <v>101</v>
      </c>
      <c r="F29" s="38">
        <v>375</v>
      </c>
      <c r="G29" s="38">
        <v>1186</v>
      </c>
      <c r="H29" s="38">
        <v>124</v>
      </c>
      <c r="I29" s="38">
        <v>575</v>
      </c>
      <c r="J29" s="38">
        <v>131</v>
      </c>
      <c r="K29" s="39">
        <v>2507</v>
      </c>
      <c r="L29" s="32">
        <f t="shared" si="1"/>
        <v>0.1495811727163941</v>
      </c>
      <c r="M29" s="32">
        <f t="shared" si="2"/>
        <v>0.47307538891104906</v>
      </c>
      <c r="N29" s="32">
        <f t="shared" si="3"/>
        <v>0.22935779816513763</v>
      </c>
    </row>
    <row r="30" spans="2:14" x14ac:dyDescent="0.2">
      <c r="B30" s="36" t="s">
        <v>11</v>
      </c>
      <c r="C30" s="38">
        <v>2</v>
      </c>
      <c r="D30" s="38">
        <v>10</v>
      </c>
      <c r="E30" s="38">
        <v>73</v>
      </c>
      <c r="F30" s="38">
        <v>876</v>
      </c>
      <c r="G30" s="38">
        <v>3812</v>
      </c>
      <c r="H30" s="38">
        <v>121</v>
      </c>
      <c r="I30" s="38">
        <v>68</v>
      </c>
      <c r="J30" s="38">
        <v>344</v>
      </c>
      <c r="K30" s="39">
        <v>5306</v>
      </c>
      <c r="L30" s="32">
        <f t="shared" si="1"/>
        <v>0.16515837104072398</v>
      </c>
      <c r="M30" s="32">
        <f t="shared" si="2"/>
        <v>0.71870286576168929</v>
      </c>
      <c r="N30" s="32">
        <f t="shared" si="3"/>
        <v>1.282051282051282E-2</v>
      </c>
    </row>
    <row r="31" spans="2:14" x14ac:dyDescent="0.2">
      <c r="B31" s="36" t="s">
        <v>9</v>
      </c>
      <c r="C31" s="38">
        <v>53</v>
      </c>
      <c r="D31" s="38">
        <v>16</v>
      </c>
      <c r="E31" s="38">
        <v>52</v>
      </c>
      <c r="F31" s="38">
        <v>531</v>
      </c>
      <c r="G31" s="38">
        <v>1518</v>
      </c>
      <c r="H31" s="38">
        <v>34</v>
      </c>
      <c r="I31" s="38">
        <v>1672</v>
      </c>
      <c r="J31" s="38">
        <v>113</v>
      </c>
      <c r="K31" s="39">
        <v>3989</v>
      </c>
      <c r="L31" s="32">
        <f t="shared" si="1"/>
        <v>0.13490853658536586</v>
      </c>
      <c r="M31" s="32">
        <f t="shared" si="2"/>
        <v>0.38567073170731708</v>
      </c>
      <c r="N31" s="32">
        <f t="shared" si="3"/>
        <v>0.42479674796747968</v>
      </c>
    </row>
    <row r="32" spans="2:14" ht="13.5" thickBot="1" x14ac:dyDescent="0.25">
      <c r="B32" s="40" t="s">
        <v>91</v>
      </c>
      <c r="C32" s="41">
        <v>733</v>
      </c>
      <c r="D32" s="41">
        <v>288</v>
      </c>
      <c r="E32" s="41">
        <v>1202</v>
      </c>
      <c r="F32" s="41">
        <v>17356</v>
      </c>
      <c r="G32" s="41">
        <v>55420</v>
      </c>
      <c r="H32" s="41">
        <v>3237</v>
      </c>
      <c r="I32" s="41">
        <v>38671</v>
      </c>
      <c r="J32" s="41">
        <v>4686</v>
      </c>
      <c r="K32" s="42">
        <v>121593</v>
      </c>
      <c r="L32" s="31"/>
    </row>
    <row r="34" spans="2:14" ht="13.5" thickBot="1" x14ac:dyDescent="0.25"/>
    <row r="35" spans="2:14" ht="13.5" thickBot="1" x14ac:dyDescent="0.25">
      <c r="B35" s="62" t="s">
        <v>95</v>
      </c>
      <c r="C35" s="63"/>
      <c r="D35" s="63"/>
      <c r="E35" s="63"/>
      <c r="F35" s="63"/>
      <c r="G35" s="63"/>
      <c r="H35" s="63"/>
      <c r="I35" s="63"/>
      <c r="J35" s="63"/>
      <c r="K35" s="64"/>
    </row>
    <row r="36" spans="2:14" x14ac:dyDescent="0.2">
      <c r="B36" s="33" t="s">
        <v>87</v>
      </c>
      <c r="C36" s="34" t="s">
        <v>97</v>
      </c>
      <c r="D36" s="34" t="s">
        <v>98</v>
      </c>
      <c r="E36" s="34" t="s">
        <v>99</v>
      </c>
      <c r="F36" s="34" t="s">
        <v>100</v>
      </c>
      <c r="G36" s="34" t="s">
        <v>101</v>
      </c>
      <c r="H36" s="34" t="s">
        <v>102</v>
      </c>
      <c r="I36" s="34" t="s">
        <v>103</v>
      </c>
      <c r="J36" s="34" t="s">
        <v>104</v>
      </c>
      <c r="K36" s="35" t="s">
        <v>91</v>
      </c>
      <c r="L36" s="28" t="s">
        <v>100</v>
      </c>
      <c r="M36" s="28" t="s">
        <v>101</v>
      </c>
      <c r="N36" s="28" t="s">
        <v>103</v>
      </c>
    </row>
    <row r="37" spans="2:14" x14ac:dyDescent="0.2">
      <c r="B37" s="36" t="s">
        <v>59</v>
      </c>
      <c r="C37" s="37"/>
      <c r="D37" s="38">
        <v>1</v>
      </c>
      <c r="E37" s="38">
        <v>15</v>
      </c>
      <c r="F37" s="38">
        <v>221</v>
      </c>
      <c r="G37" s="38">
        <v>433</v>
      </c>
      <c r="H37" s="38">
        <v>2</v>
      </c>
      <c r="I37" s="38">
        <v>1037</v>
      </c>
      <c r="J37" s="38">
        <v>49</v>
      </c>
      <c r="K37" s="39">
        <v>1758</v>
      </c>
      <c r="L37" s="32">
        <f t="shared" ref="L37:L62" si="4">F37/($K37-$C37)</f>
        <v>0.12571103526734925</v>
      </c>
      <c r="M37" s="32">
        <f t="shared" ref="M37:M62" si="5">G37/($K37-$C37)</f>
        <v>0.24630261660978384</v>
      </c>
      <c r="N37" s="32">
        <f t="shared" ref="N37:N62" si="6">I37/($K37-$C37)</f>
        <v>0.58987485779294657</v>
      </c>
    </row>
    <row r="38" spans="2:14" x14ac:dyDescent="0.2">
      <c r="B38" s="36" t="s">
        <v>57</v>
      </c>
      <c r="C38" s="38">
        <v>29</v>
      </c>
      <c r="D38" s="38">
        <v>1</v>
      </c>
      <c r="E38" s="38">
        <v>7</v>
      </c>
      <c r="F38" s="38">
        <v>154</v>
      </c>
      <c r="G38" s="38">
        <v>493</v>
      </c>
      <c r="H38" s="38">
        <v>44</v>
      </c>
      <c r="I38" s="38">
        <v>188</v>
      </c>
      <c r="J38" s="38">
        <v>79</v>
      </c>
      <c r="K38" s="39">
        <v>995</v>
      </c>
      <c r="L38" s="32">
        <f t="shared" si="4"/>
        <v>0.15942028985507245</v>
      </c>
      <c r="M38" s="32">
        <f t="shared" si="5"/>
        <v>0.51035196687370599</v>
      </c>
      <c r="N38" s="32">
        <f t="shared" si="6"/>
        <v>0.19461697722567287</v>
      </c>
    </row>
    <row r="39" spans="2:14" x14ac:dyDescent="0.2">
      <c r="B39" s="36" t="s">
        <v>55</v>
      </c>
      <c r="C39" s="38">
        <v>1</v>
      </c>
      <c r="D39" s="38">
        <v>2</v>
      </c>
      <c r="E39" s="38">
        <v>74</v>
      </c>
      <c r="F39" s="38">
        <v>424</v>
      </c>
      <c r="G39" s="38">
        <v>1314</v>
      </c>
      <c r="H39" s="38">
        <v>37</v>
      </c>
      <c r="I39" s="38">
        <v>562</v>
      </c>
      <c r="J39" s="38">
        <v>88</v>
      </c>
      <c r="K39" s="39">
        <v>2502</v>
      </c>
      <c r="L39" s="32">
        <f t="shared" si="4"/>
        <v>0.16953218712514995</v>
      </c>
      <c r="M39" s="32">
        <f t="shared" si="5"/>
        <v>0.5253898440623751</v>
      </c>
      <c r="N39" s="32">
        <f t="shared" si="6"/>
        <v>0.22471011595361856</v>
      </c>
    </row>
    <row r="40" spans="2:14" x14ac:dyDescent="0.2">
      <c r="B40" s="36" t="s">
        <v>53</v>
      </c>
      <c r="C40" s="38">
        <v>44</v>
      </c>
      <c r="D40" s="38">
        <v>9</v>
      </c>
      <c r="E40" s="38">
        <v>139</v>
      </c>
      <c r="F40" s="38">
        <v>2025</v>
      </c>
      <c r="G40" s="38">
        <v>3275</v>
      </c>
      <c r="H40" s="38">
        <v>102</v>
      </c>
      <c r="I40" s="38">
        <v>10796</v>
      </c>
      <c r="J40" s="38">
        <v>254</v>
      </c>
      <c r="K40" s="39">
        <v>16644</v>
      </c>
      <c r="L40" s="32">
        <f t="shared" si="4"/>
        <v>0.12198795180722892</v>
      </c>
      <c r="M40" s="32">
        <f t="shared" si="5"/>
        <v>0.19728915662650603</v>
      </c>
      <c r="N40" s="32">
        <f t="shared" si="6"/>
        <v>0.65036144578313249</v>
      </c>
    </row>
    <row r="41" spans="2:14" x14ac:dyDescent="0.2">
      <c r="B41" s="36" t="s">
        <v>51</v>
      </c>
      <c r="C41" s="38">
        <v>5</v>
      </c>
      <c r="D41" s="37"/>
      <c r="E41" s="38">
        <v>34</v>
      </c>
      <c r="F41" s="38">
        <v>191</v>
      </c>
      <c r="G41" s="38">
        <v>1441</v>
      </c>
      <c r="H41" s="38">
        <v>134</v>
      </c>
      <c r="I41" s="38">
        <v>9</v>
      </c>
      <c r="J41" s="38">
        <v>37</v>
      </c>
      <c r="K41" s="39">
        <v>1851</v>
      </c>
      <c r="L41" s="32">
        <f t="shared" si="4"/>
        <v>0.10346695557963163</v>
      </c>
      <c r="M41" s="32">
        <f t="shared" si="5"/>
        <v>0.78060671722643549</v>
      </c>
      <c r="N41" s="32">
        <f t="shared" si="6"/>
        <v>4.8754062838569879E-3</v>
      </c>
    </row>
    <row r="42" spans="2:14" x14ac:dyDescent="0.2">
      <c r="B42" s="36" t="s">
        <v>49</v>
      </c>
      <c r="C42" s="38">
        <v>734</v>
      </c>
      <c r="D42" s="38">
        <v>10</v>
      </c>
      <c r="E42" s="38">
        <v>225</v>
      </c>
      <c r="F42" s="38">
        <v>4611</v>
      </c>
      <c r="G42" s="38">
        <v>4139</v>
      </c>
      <c r="H42" s="38">
        <v>25</v>
      </c>
      <c r="I42" s="38">
        <v>36673</v>
      </c>
      <c r="J42" s="38">
        <v>63</v>
      </c>
      <c r="K42" s="39">
        <v>46480</v>
      </c>
      <c r="L42" s="32">
        <f t="shared" si="4"/>
        <v>0.10079569798452323</v>
      </c>
      <c r="M42" s="32">
        <f t="shared" si="5"/>
        <v>9.0477855987408734E-2</v>
      </c>
      <c r="N42" s="32">
        <f t="shared" si="6"/>
        <v>0.80166571940716125</v>
      </c>
    </row>
    <row r="43" spans="2:14" x14ac:dyDescent="0.2">
      <c r="B43" s="36" t="s">
        <v>47</v>
      </c>
      <c r="C43" s="38">
        <v>28</v>
      </c>
      <c r="D43" s="37"/>
      <c r="E43" s="38">
        <v>188</v>
      </c>
      <c r="F43" s="38">
        <v>1433</v>
      </c>
      <c r="G43" s="38">
        <v>3745</v>
      </c>
      <c r="H43" s="38">
        <v>146</v>
      </c>
      <c r="I43" s="38">
        <v>743</v>
      </c>
      <c r="J43" s="38">
        <v>102</v>
      </c>
      <c r="K43" s="39">
        <v>6386</v>
      </c>
      <c r="L43" s="32">
        <f t="shared" si="4"/>
        <v>0.22538534130229632</v>
      </c>
      <c r="M43" s="32">
        <f t="shared" si="5"/>
        <v>0.58902170493865991</v>
      </c>
      <c r="N43" s="32">
        <f t="shared" si="6"/>
        <v>0.11686064800251651</v>
      </c>
    </row>
    <row r="44" spans="2:14" x14ac:dyDescent="0.2">
      <c r="B44" s="36" t="s">
        <v>45</v>
      </c>
      <c r="C44" s="38">
        <v>9</v>
      </c>
      <c r="D44" s="38">
        <v>9</v>
      </c>
      <c r="E44" s="38">
        <v>57</v>
      </c>
      <c r="F44" s="38">
        <v>818</v>
      </c>
      <c r="G44" s="38">
        <v>1442</v>
      </c>
      <c r="H44" s="38">
        <v>68</v>
      </c>
      <c r="I44" s="38">
        <v>9</v>
      </c>
      <c r="J44" s="38">
        <v>185</v>
      </c>
      <c r="K44" s="39">
        <v>2597</v>
      </c>
      <c r="L44" s="32">
        <f t="shared" si="4"/>
        <v>0.31607418856259661</v>
      </c>
      <c r="M44" s="32">
        <f t="shared" si="5"/>
        <v>0.5571870170015456</v>
      </c>
      <c r="N44" s="32">
        <f t="shared" si="6"/>
        <v>3.4775888717156105E-3</v>
      </c>
    </row>
    <row r="45" spans="2:14" x14ac:dyDescent="0.2">
      <c r="B45" s="36" t="s">
        <v>43</v>
      </c>
      <c r="C45" s="38">
        <v>1</v>
      </c>
      <c r="D45" s="38">
        <v>2</v>
      </c>
      <c r="E45" s="38">
        <v>31</v>
      </c>
      <c r="F45" s="38">
        <v>742</v>
      </c>
      <c r="G45" s="38">
        <v>1853</v>
      </c>
      <c r="H45" s="38">
        <v>45</v>
      </c>
      <c r="I45" s="38">
        <v>3845</v>
      </c>
      <c r="J45" s="38">
        <v>57</v>
      </c>
      <c r="K45" s="39">
        <v>6576</v>
      </c>
      <c r="L45" s="32">
        <f t="shared" si="4"/>
        <v>0.11285171102661597</v>
      </c>
      <c r="M45" s="32">
        <f t="shared" si="5"/>
        <v>0.28182509505703424</v>
      </c>
      <c r="N45" s="32">
        <f t="shared" si="6"/>
        <v>0.58479087452471479</v>
      </c>
    </row>
    <row r="46" spans="2:14" x14ac:dyDescent="0.2">
      <c r="B46" s="36" t="s">
        <v>41</v>
      </c>
      <c r="C46" s="38">
        <v>1</v>
      </c>
      <c r="D46" s="38">
        <v>4</v>
      </c>
      <c r="E46" s="38">
        <v>21</v>
      </c>
      <c r="F46" s="38">
        <v>197</v>
      </c>
      <c r="G46" s="38">
        <v>530</v>
      </c>
      <c r="H46" s="38">
        <v>22</v>
      </c>
      <c r="I46" s="38">
        <v>1267</v>
      </c>
      <c r="J46" s="38">
        <v>82</v>
      </c>
      <c r="K46" s="39">
        <v>2124</v>
      </c>
      <c r="L46" s="32">
        <f t="shared" si="4"/>
        <v>9.2793217145548751E-2</v>
      </c>
      <c r="M46" s="32">
        <f t="shared" si="5"/>
        <v>0.24964672633066415</v>
      </c>
      <c r="N46" s="32">
        <f t="shared" si="6"/>
        <v>0.59679698539802162</v>
      </c>
    </row>
    <row r="47" spans="2:14" x14ac:dyDescent="0.2">
      <c r="B47" s="36" t="s">
        <v>39</v>
      </c>
      <c r="C47" s="37"/>
      <c r="D47" s="37"/>
      <c r="E47" s="38">
        <v>29</v>
      </c>
      <c r="F47" s="38">
        <v>103</v>
      </c>
      <c r="G47" s="38">
        <v>583</v>
      </c>
      <c r="H47" s="38">
        <v>12</v>
      </c>
      <c r="I47" s="38">
        <v>1107</v>
      </c>
      <c r="J47" s="38">
        <v>127</v>
      </c>
      <c r="K47" s="39">
        <v>1961</v>
      </c>
      <c r="L47" s="32">
        <f t="shared" si="4"/>
        <v>5.2524222335543089E-2</v>
      </c>
      <c r="M47" s="32">
        <f t="shared" si="5"/>
        <v>0.29729729729729731</v>
      </c>
      <c r="N47" s="32">
        <f t="shared" si="6"/>
        <v>0.56450790413054563</v>
      </c>
    </row>
    <row r="48" spans="2:14" x14ac:dyDescent="0.2">
      <c r="B48" s="36" t="s">
        <v>37</v>
      </c>
      <c r="C48" s="37"/>
      <c r="D48" s="37"/>
      <c r="E48" s="37"/>
      <c r="F48" s="38">
        <v>53</v>
      </c>
      <c r="G48" s="38">
        <v>162</v>
      </c>
      <c r="H48" s="38">
        <v>24</v>
      </c>
      <c r="I48" s="38">
        <v>2</v>
      </c>
      <c r="J48" s="38">
        <v>12</v>
      </c>
      <c r="K48" s="39">
        <v>253</v>
      </c>
      <c r="L48" s="32">
        <f t="shared" si="4"/>
        <v>0.20948616600790515</v>
      </c>
      <c r="M48" s="32">
        <f t="shared" si="5"/>
        <v>0.64031620553359681</v>
      </c>
      <c r="N48" s="32">
        <f t="shared" si="6"/>
        <v>7.9051383399209481E-3</v>
      </c>
    </row>
    <row r="49" spans="2:14" x14ac:dyDescent="0.2">
      <c r="B49" s="36" t="s">
        <v>92</v>
      </c>
      <c r="C49" s="38">
        <v>17</v>
      </c>
      <c r="D49" s="38">
        <v>2</v>
      </c>
      <c r="E49" s="38">
        <v>71</v>
      </c>
      <c r="F49" s="38">
        <v>544</v>
      </c>
      <c r="G49" s="38">
        <v>1545</v>
      </c>
      <c r="H49" s="38">
        <v>19</v>
      </c>
      <c r="I49" s="38">
        <v>2912</v>
      </c>
      <c r="J49" s="38">
        <v>112</v>
      </c>
      <c r="K49" s="39">
        <v>5222</v>
      </c>
      <c r="L49" s="32">
        <f t="shared" si="4"/>
        <v>0.10451488952929876</v>
      </c>
      <c r="M49" s="32">
        <f t="shared" si="5"/>
        <v>0.29682997118155618</v>
      </c>
      <c r="N49" s="32">
        <f t="shared" si="6"/>
        <v>0.55946205571565799</v>
      </c>
    </row>
    <row r="50" spans="2:14" x14ac:dyDescent="0.2">
      <c r="B50" s="36" t="s">
        <v>33</v>
      </c>
      <c r="C50" s="38">
        <v>23</v>
      </c>
      <c r="D50" s="38">
        <v>2</v>
      </c>
      <c r="E50" s="38">
        <v>2</v>
      </c>
      <c r="F50" s="38">
        <v>300</v>
      </c>
      <c r="G50" s="38">
        <v>405</v>
      </c>
      <c r="H50" s="38">
        <v>65</v>
      </c>
      <c r="I50" s="38">
        <v>12</v>
      </c>
      <c r="J50" s="38">
        <v>42</v>
      </c>
      <c r="K50" s="39">
        <v>851</v>
      </c>
      <c r="L50" s="32">
        <f t="shared" si="4"/>
        <v>0.36231884057971014</v>
      </c>
      <c r="M50" s="32">
        <f t="shared" si="5"/>
        <v>0.4891304347826087</v>
      </c>
      <c r="N50" s="32">
        <f t="shared" si="6"/>
        <v>1.4492753623188406E-2</v>
      </c>
    </row>
    <row r="51" spans="2:14" x14ac:dyDescent="0.2">
      <c r="B51" s="36" t="s">
        <v>31</v>
      </c>
      <c r="C51" s="38">
        <v>2</v>
      </c>
      <c r="D51" s="38">
        <v>1</v>
      </c>
      <c r="E51" s="38">
        <v>56</v>
      </c>
      <c r="F51" s="38">
        <v>350</v>
      </c>
      <c r="G51" s="38">
        <v>1075</v>
      </c>
      <c r="H51" s="38">
        <v>19</v>
      </c>
      <c r="I51" s="38">
        <v>3163</v>
      </c>
      <c r="J51" s="38">
        <v>21</v>
      </c>
      <c r="K51" s="39">
        <v>4687</v>
      </c>
      <c r="L51" s="32">
        <f t="shared" si="4"/>
        <v>7.4706510138740662E-2</v>
      </c>
      <c r="M51" s="32">
        <f t="shared" si="5"/>
        <v>0.22945570971184631</v>
      </c>
      <c r="N51" s="32">
        <f t="shared" si="6"/>
        <v>0.67513340448239056</v>
      </c>
    </row>
    <row r="52" spans="2:14" x14ac:dyDescent="0.2">
      <c r="B52" s="36" t="s">
        <v>29</v>
      </c>
      <c r="C52" s="38">
        <v>3</v>
      </c>
      <c r="D52" s="38">
        <v>2</v>
      </c>
      <c r="E52" s="38">
        <v>12</v>
      </c>
      <c r="F52" s="38">
        <v>500</v>
      </c>
      <c r="G52" s="38">
        <v>1493</v>
      </c>
      <c r="H52" s="38">
        <v>86</v>
      </c>
      <c r="I52" s="38">
        <v>39</v>
      </c>
      <c r="J52" s="38">
        <v>95</v>
      </c>
      <c r="K52" s="39">
        <v>2230</v>
      </c>
      <c r="L52" s="32">
        <f t="shared" si="4"/>
        <v>0.22451728783116301</v>
      </c>
      <c r="M52" s="32">
        <f t="shared" si="5"/>
        <v>0.67040862146385272</v>
      </c>
      <c r="N52" s="32">
        <f t="shared" si="6"/>
        <v>1.7512348450830714E-2</v>
      </c>
    </row>
    <row r="53" spans="2:14" x14ac:dyDescent="0.2">
      <c r="B53" s="36" t="s">
        <v>27</v>
      </c>
      <c r="C53" s="38">
        <v>1</v>
      </c>
      <c r="D53" s="37"/>
      <c r="E53" s="38">
        <v>24</v>
      </c>
      <c r="F53" s="38">
        <v>351</v>
      </c>
      <c r="G53" s="38">
        <v>1225</v>
      </c>
      <c r="H53" s="38">
        <v>28</v>
      </c>
      <c r="I53" s="38">
        <v>3620</v>
      </c>
      <c r="J53" s="38">
        <v>30</v>
      </c>
      <c r="K53" s="39">
        <v>5279</v>
      </c>
      <c r="L53" s="32">
        <f t="shared" si="4"/>
        <v>6.6502463054187194E-2</v>
      </c>
      <c r="M53" s="32">
        <f t="shared" si="5"/>
        <v>0.23209549071618038</v>
      </c>
      <c r="N53" s="32">
        <f t="shared" si="6"/>
        <v>0.68586585827965141</v>
      </c>
    </row>
    <row r="54" spans="2:14" x14ac:dyDescent="0.2">
      <c r="B54" s="36" t="s">
        <v>25</v>
      </c>
      <c r="C54" s="38">
        <v>2</v>
      </c>
      <c r="D54" s="37"/>
      <c r="E54" s="38">
        <v>3</v>
      </c>
      <c r="F54" s="38">
        <v>75</v>
      </c>
      <c r="G54" s="38">
        <v>257</v>
      </c>
      <c r="H54" s="38">
        <v>14</v>
      </c>
      <c r="I54" s="38">
        <v>64</v>
      </c>
      <c r="J54" s="38">
        <v>12</v>
      </c>
      <c r="K54" s="39">
        <v>427</v>
      </c>
      <c r="L54" s="32">
        <f t="shared" si="4"/>
        <v>0.17647058823529413</v>
      </c>
      <c r="M54" s="32">
        <f t="shared" si="5"/>
        <v>0.6047058823529412</v>
      </c>
      <c r="N54" s="32">
        <f t="shared" si="6"/>
        <v>0.15058823529411763</v>
      </c>
    </row>
    <row r="55" spans="2:14" x14ac:dyDescent="0.2">
      <c r="B55" s="36" t="s">
        <v>23</v>
      </c>
      <c r="C55" s="38">
        <v>8</v>
      </c>
      <c r="D55" s="38">
        <v>18</v>
      </c>
      <c r="E55" s="38">
        <v>56</v>
      </c>
      <c r="F55" s="38">
        <v>196</v>
      </c>
      <c r="G55" s="38">
        <v>635</v>
      </c>
      <c r="H55" s="38">
        <v>4</v>
      </c>
      <c r="I55" s="38">
        <v>195</v>
      </c>
      <c r="J55" s="38">
        <v>185</v>
      </c>
      <c r="K55" s="39">
        <v>1297</v>
      </c>
      <c r="L55" s="32">
        <f t="shared" si="4"/>
        <v>0.15205585725368503</v>
      </c>
      <c r="M55" s="32">
        <f t="shared" si="5"/>
        <v>0.49262994569433671</v>
      </c>
      <c r="N55" s="32">
        <f t="shared" si="6"/>
        <v>0.15128006206361522</v>
      </c>
    </row>
    <row r="56" spans="2:14" x14ac:dyDescent="0.2">
      <c r="B56" s="36" t="s">
        <v>21</v>
      </c>
      <c r="C56" s="37"/>
      <c r="D56" s="37"/>
      <c r="E56" s="38">
        <v>6</v>
      </c>
      <c r="F56" s="38">
        <v>129</v>
      </c>
      <c r="G56" s="38">
        <v>233</v>
      </c>
      <c r="H56" s="38">
        <v>33</v>
      </c>
      <c r="I56" s="38">
        <v>87</v>
      </c>
      <c r="J56" s="38">
        <v>25</v>
      </c>
      <c r="K56" s="39">
        <v>513</v>
      </c>
      <c r="L56" s="32">
        <f t="shared" si="4"/>
        <v>0.25146198830409355</v>
      </c>
      <c r="M56" s="32">
        <f t="shared" si="5"/>
        <v>0.45419103313840153</v>
      </c>
      <c r="N56" s="32">
        <f t="shared" si="6"/>
        <v>0.16959064327485379</v>
      </c>
    </row>
    <row r="57" spans="2:14" x14ac:dyDescent="0.2">
      <c r="B57" s="36" t="s">
        <v>19</v>
      </c>
      <c r="C57" s="38">
        <v>3</v>
      </c>
      <c r="D57" s="38">
        <v>2</v>
      </c>
      <c r="E57" s="38">
        <v>58</v>
      </c>
      <c r="F57" s="38">
        <v>517</v>
      </c>
      <c r="G57" s="38">
        <v>1044</v>
      </c>
      <c r="H57" s="38">
        <v>68</v>
      </c>
      <c r="I57" s="38">
        <v>6</v>
      </c>
      <c r="J57" s="38">
        <v>34</v>
      </c>
      <c r="K57" s="39">
        <v>1732</v>
      </c>
      <c r="L57" s="32">
        <f t="shared" si="4"/>
        <v>0.2990167727009832</v>
      </c>
      <c r="M57" s="32">
        <f t="shared" si="5"/>
        <v>0.60381723539618282</v>
      </c>
      <c r="N57" s="32">
        <f t="shared" si="6"/>
        <v>3.470213996529786E-3</v>
      </c>
    </row>
    <row r="58" spans="2:14" x14ac:dyDescent="0.2">
      <c r="B58" s="36" t="s">
        <v>17</v>
      </c>
      <c r="C58" s="38">
        <v>1</v>
      </c>
      <c r="D58" s="38">
        <v>7</v>
      </c>
      <c r="E58" s="38">
        <v>33</v>
      </c>
      <c r="F58" s="38">
        <v>484</v>
      </c>
      <c r="G58" s="38">
        <v>1682</v>
      </c>
      <c r="H58" s="38">
        <v>23</v>
      </c>
      <c r="I58" s="38">
        <v>893</v>
      </c>
      <c r="J58" s="38">
        <v>191</v>
      </c>
      <c r="K58" s="39">
        <v>3314</v>
      </c>
      <c r="L58" s="32">
        <f t="shared" si="4"/>
        <v>0.14609115605191669</v>
      </c>
      <c r="M58" s="32">
        <f t="shared" si="5"/>
        <v>0.50769695140356175</v>
      </c>
      <c r="N58" s="32">
        <f t="shared" si="6"/>
        <v>0.26954421974041654</v>
      </c>
    </row>
    <row r="59" spans="2:14" x14ac:dyDescent="0.2">
      <c r="B59" s="36" t="s">
        <v>93</v>
      </c>
      <c r="C59" s="38">
        <v>26</v>
      </c>
      <c r="D59" s="38">
        <v>1</v>
      </c>
      <c r="E59" s="38">
        <v>70</v>
      </c>
      <c r="F59" s="38">
        <v>590</v>
      </c>
      <c r="G59" s="38">
        <v>1048</v>
      </c>
      <c r="H59" s="38">
        <v>21</v>
      </c>
      <c r="I59" s="38">
        <v>1798</v>
      </c>
      <c r="J59" s="38">
        <v>37</v>
      </c>
      <c r="K59" s="39">
        <v>3591</v>
      </c>
      <c r="L59" s="32">
        <f t="shared" si="4"/>
        <v>0.16549789621318373</v>
      </c>
      <c r="M59" s="32">
        <f t="shared" si="5"/>
        <v>0.29396914446002803</v>
      </c>
      <c r="N59" s="32">
        <f t="shared" si="6"/>
        <v>0.5043478260869565</v>
      </c>
    </row>
    <row r="60" spans="2:14" x14ac:dyDescent="0.2">
      <c r="B60" s="36" t="s">
        <v>13</v>
      </c>
      <c r="C60" s="38">
        <v>23</v>
      </c>
      <c r="D60" s="38">
        <v>8</v>
      </c>
      <c r="E60" s="38">
        <v>68</v>
      </c>
      <c r="F60" s="38">
        <v>365</v>
      </c>
      <c r="G60" s="38">
        <v>1326</v>
      </c>
      <c r="H60" s="38">
        <v>91</v>
      </c>
      <c r="I60" s="38">
        <v>549</v>
      </c>
      <c r="J60" s="38">
        <v>125</v>
      </c>
      <c r="K60" s="39">
        <v>2555</v>
      </c>
      <c r="L60" s="32">
        <f t="shared" si="4"/>
        <v>0.14415481832543445</v>
      </c>
      <c r="M60" s="32">
        <f t="shared" si="5"/>
        <v>0.523696682464455</v>
      </c>
      <c r="N60" s="32">
        <f t="shared" si="6"/>
        <v>0.21682464454976302</v>
      </c>
    </row>
    <row r="61" spans="2:14" x14ac:dyDescent="0.2">
      <c r="B61" s="36" t="s">
        <v>11</v>
      </c>
      <c r="C61" s="38">
        <v>3</v>
      </c>
      <c r="D61" s="38">
        <v>1</v>
      </c>
      <c r="E61" s="38">
        <v>106</v>
      </c>
      <c r="F61" s="38">
        <v>696</v>
      </c>
      <c r="G61" s="38">
        <v>1850</v>
      </c>
      <c r="H61" s="38">
        <v>70</v>
      </c>
      <c r="I61" s="38">
        <v>41</v>
      </c>
      <c r="J61" s="38">
        <v>195</v>
      </c>
      <c r="K61" s="39">
        <v>2962</v>
      </c>
      <c r="L61" s="32">
        <f t="shared" si="4"/>
        <v>0.23521459952686719</v>
      </c>
      <c r="M61" s="32">
        <f t="shared" si="5"/>
        <v>0.62521122000675899</v>
      </c>
      <c r="N61" s="32">
        <f t="shared" si="6"/>
        <v>1.3856032443393038E-2</v>
      </c>
    </row>
    <row r="62" spans="2:14" x14ac:dyDescent="0.2">
      <c r="B62" s="36" t="s">
        <v>9</v>
      </c>
      <c r="C62" s="38">
        <v>9</v>
      </c>
      <c r="D62" s="38">
        <v>5</v>
      </c>
      <c r="E62" s="38">
        <v>68</v>
      </c>
      <c r="F62" s="38">
        <v>343</v>
      </c>
      <c r="G62" s="38">
        <v>1308</v>
      </c>
      <c r="H62" s="38">
        <v>30</v>
      </c>
      <c r="I62" s="38">
        <v>2111</v>
      </c>
      <c r="J62" s="38">
        <v>72</v>
      </c>
      <c r="K62" s="39">
        <v>3946</v>
      </c>
      <c r="L62" s="32">
        <f t="shared" si="4"/>
        <v>8.7122174244348483E-2</v>
      </c>
      <c r="M62" s="32">
        <f t="shared" si="5"/>
        <v>0.33223266446532895</v>
      </c>
      <c r="N62" s="32">
        <f t="shared" si="6"/>
        <v>0.53619507239014474</v>
      </c>
    </row>
    <row r="63" spans="2:14" ht="13.5" thickBot="1" x14ac:dyDescent="0.25">
      <c r="B63" s="40" t="s">
        <v>91</v>
      </c>
      <c r="C63" s="41">
        <v>973</v>
      </c>
      <c r="D63" s="41">
        <v>87</v>
      </c>
      <c r="E63" s="41">
        <v>1453</v>
      </c>
      <c r="F63" s="41">
        <v>16412</v>
      </c>
      <c r="G63" s="41">
        <v>34536</v>
      </c>
      <c r="H63" s="41">
        <v>1232</v>
      </c>
      <c r="I63" s="41">
        <v>71728</v>
      </c>
      <c r="J63" s="41">
        <v>2311</v>
      </c>
      <c r="K63" s="42">
        <v>128733</v>
      </c>
    </row>
    <row r="65" spans="2:14" ht="13.5" thickBot="1" x14ac:dyDescent="0.25"/>
    <row r="66" spans="2:14" ht="13.5" thickBot="1" x14ac:dyDescent="0.25">
      <c r="B66" s="62" t="s">
        <v>96</v>
      </c>
      <c r="C66" s="63"/>
      <c r="D66" s="63"/>
      <c r="E66" s="63"/>
      <c r="F66" s="63"/>
      <c r="G66" s="63"/>
      <c r="H66" s="63"/>
      <c r="I66" s="63"/>
      <c r="J66" s="63"/>
      <c r="K66" s="64"/>
    </row>
    <row r="67" spans="2:14" x14ac:dyDescent="0.2">
      <c r="B67" s="33" t="s">
        <v>87</v>
      </c>
      <c r="C67" s="34" t="s">
        <v>97</v>
      </c>
      <c r="D67" s="34" t="s">
        <v>98</v>
      </c>
      <c r="E67" s="34" t="s">
        <v>99</v>
      </c>
      <c r="F67" s="34" t="s">
        <v>100</v>
      </c>
      <c r="G67" s="34" t="s">
        <v>101</v>
      </c>
      <c r="H67" s="34" t="s">
        <v>102</v>
      </c>
      <c r="I67" s="34" t="s">
        <v>103</v>
      </c>
      <c r="J67" s="34" t="s">
        <v>104</v>
      </c>
      <c r="K67" s="35" t="s">
        <v>91</v>
      </c>
      <c r="L67" s="28" t="s">
        <v>100</v>
      </c>
      <c r="M67" s="28" t="s">
        <v>101</v>
      </c>
      <c r="N67" s="28" t="s">
        <v>103</v>
      </c>
    </row>
    <row r="68" spans="2:14" x14ac:dyDescent="0.2">
      <c r="B68" s="36" t="s">
        <v>59</v>
      </c>
      <c r="C68" s="37"/>
      <c r="D68" s="38">
        <v>1</v>
      </c>
      <c r="E68" s="38">
        <v>7</v>
      </c>
      <c r="F68" s="38">
        <v>98</v>
      </c>
      <c r="G68" s="38">
        <v>142</v>
      </c>
      <c r="H68" s="37"/>
      <c r="I68" s="38">
        <v>386</v>
      </c>
      <c r="J68" s="38">
        <v>11</v>
      </c>
      <c r="K68" s="39">
        <v>645</v>
      </c>
      <c r="L68" s="32">
        <f t="shared" ref="L68:L93" si="7">F68/($K68-$C68)</f>
        <v>0.15193798449612403</v>
      </c>
      <c r="M68" s="32">
        <f t="shared" ref="M68:M93" si="8">G68/($K68-$C68)</f>
        <v>0.22015503875968992</v>
      </c>
      <c r="N68" s="32">
        <f t="shared" ref="N68:N93" si="9">I68/($K68-$C68)</f>
        <v>0.59844961240310079</v>
      </c>
    </row>
    <row r="69" spans="2:14" x14ac:dyDescent="0.2">
      <c r="B69" s="36" t="s">
        <v>57</v>
      </c>
      <c r="C69" s="37"/>
      <c r="D69" s="38">
        <v>2</v>
      </c>
      <c r="E69" s="38">
        <v>4</v>
      </c>
      <c r="F69" s="38">
        <v>74</v>
      </c>
      <c r="G69" s="38">
        <v>171</v>
      </c>
      <c r="H69" s="38">
        <v>22</v>
      </c>
      <c r="I69" s="38">
        <v>12</v>
      </c>
      <c r="J69" s="38">
        <v>30</v>
      </c>
      <c r="K69" s="39">
        <v>315</v>
      </c>
      <c r="L69" s="32">
        <f t="shared" si="7"/>
        <v>0.23492063492063492</v>
      </c>
      <c r="M69" s="32">
        <f t="shared" si="8"/>
        <v>0.54285714285714282</v>
      </c>
      <c r="N69" s="32">
        <f t="shared" si="9"/>
        <v>3.8095238095238099E-2</v>
      </c>
    </row>
    <row r="70" spans="2:14" x14ac:dyDescent="0.2">
      <c r="B70" s="36" t="s">
        <v>55</v>
      </c>
      <c r="C70" s="37"/>
      <c r="D70" s="38">
        <v>2</v>
      </c>
      <c r="E70" s="38">
        <v>70</v>
      </c>
      <c r="F70" s="38">
        <v>165</v>
      </c>
      <c r="G70" s="38">
        <v>615</v>
      </c>
      <c r="H70" s="38">
        <v>5</v>
      </c>
      <c r="I70" s="38">
        <v>100</v>
      </c>
      <c r="J70" s="38">
        <v>96</v>
      </c>
      <c r="K70" s="39">
        <v>1053</v>
      </c>
      <c r="L70" s="32">
        <f t="shared" si="7"/>
        <v>0.15669515669515668</v>
      </c>
      <c r="M70" s="32">
        <f t="shared" si="8"/>
        <v>0.58404558404558404</v>
      </c>
      <c r="N70" s="32">
        <f t="shared" si="9"/>
        <v>9.4966761633428307E-2</v>
      </c>
    </row>
    <row r="71" spans="2:14" x14ac:dyDescent="0.2">
      <c r="B71" s="36" t="s">
        <v>53</v>
      </c>
      <c r="C71" s="38">
        <v>92</v>
      </c>
      <c r="D71" s="38">
        <v>5</v>
      </c>
      <c r="E71" s="38">
        <v>102</v>
      </c>
      <c r="F71" s="38">
        <v>2403</v>
      </c>
      <c r="G71" s="38">
        <v>1387</v>
      </c>
      <c r="H71" s="38">
        <v>71</v>
      </c>
      <c r="I71" s="38">
        <v>8193</v>
      </c>
      <c r="J71" s="38">
        <v>115</v>
      </c>
      <c r="K71" s="39">
        <v>12368</v>
      </c>
      <c r="L71" s="32">
        <f t="shared" si="7"/>
        <v>0.19574780058651026</v>
      </c>
      <c r="M71" s="32">
        <f t="shared" si="8"/>
        <v>0.11298468556533073</v>
      </c>
      <c r="N71" s="32">
        <f t="shared" si="9"/>
        <v>0.66739980449657865</v>
      </c>
    </row>
    <row r="72" spans="2:14" x14ac:dyDescent="0.2">
      <c r="B72" s="36" t="s">
        <v>51</v>
      </c>
      <c r="C72" s="38">
        <v>16</v>
      </c>
      <c r="D72" s="37"/>
      <c r="E72" s="38">
        <v>5</v>
      </c>
      <c r="F72" s="38">
        <v>76</v>
      </c>
      <c r="G72" s="38">
        <v>176</v>
      </c>
      <c r="H72" s="38">
        <v>48</v>
      </c>
      <c r="I72" s="38">
        <v>1</v>
      </c>
      <c r="J72" s="38">
        <v>19</v>
      </c>
      <c r="K72" s="39">
        <v>341</v>
      </c>
      <c r="L72" s="32">
        <f t="shared" si="7"/>
        <v>0.23384615384615384</v>
      </c>
      <c r="M72" s="32">
        <f t="shared" si="8"/>
        <v>0.54153846153846152</v>
      </c>
      <c r="N72" s="32">
        <f t="shared" si="9"/>
        <v>3.0769230769230769E-3</v>
      </c>
    </row>
    <row r="73" spans="2:14" x14ac:dyDescent="0.2">
      <c r="B73" s="36" t="s">
        <v>49</v>
      </c>
      <c r="C73" s="38">
        <v>1876</v>
      </c>
      <c r="D73" s="38">
        <v>12</v>
      </c>
      <c r="E73" s="38">
        <v>358</v>
      </c>
      <c r="F73" s="38">
        <v>15021</v>
      </c>
      <c r="G73" s="38">
        <v>3101</v>
      </c>
      <c r="H73" s="38">
        <v>28</v>
      </c>
      <c r="I73" s="38">
        <v>50965</v>
      </c>
      <c r="J73" s="38">
        <v>101</v>
      </c>
      <c r="K73" s="39">
        <v>71462</v>
      </c>
      <c r="L73" s="32">
        <f t="shared" si="7"/>
        <v>0.215862386112149</v>
      </c>
      <c r="M73" s="32">
        <f t="shared" si="8"/>
        <v>4.4563561635961257E-2</v>
      </c>
      <c r="N73" s="32">
        <f t="shared" si="9"/>
        <v>0.73240306958296209</v>
      </c>
    </row>
    <row r="74" spans="2:14" x14ac:dyDescent="0.2">
      <c r="B74" s="36" t="s">
        <v>47</v>
      </c>
      <c r="C74" s="38">
        <v>31</v>
      </c>
      <c r="D74" s="38">
        <v>3</v>
      </c>
      <c r="E74" s="38">
        <v>81</v>
      </c>
      <c r="F74" s="38">
        <v>1711</v>
      </c>
      <c r="G74" s="38">
        <v>1640</v>
      </c>
      <c r="H74" s="38">
        <v>46</v>
      </c>
      <c r="I74" s="38">
        <v>1054</v>
      </c>
      <c r="J74" s="38">
        <v>156</v>
      </c>
      <c r="K74" s="39">
        <v>4722</v>
      </c>
      <c r="L74" s="32">
        <f t="shared" si="7"/>
        <v>0.36474099339160093</v>
      </c>
      <c r="M74" s="32">
        <f t="shared" si="8"/>
        <v>0.34960562779791088</v>
      </c>
      <c r="N74" s="32">
        <f t="shared" si="9"/>
        <v>0.22468556810914517</v>
      </c>
    </row>
    <row r="75" spans="2:14" x14ac:dyDescent="0.2">
      <c r="B75" s="36" t="s">
        <v>45</v>
      </c>
      <c r="C75" s="38">
        <v>22</v>
      </c>
      <c r="D75" s="38">
        <v>2</v>
      </c>
      <c r="E75" s="38">
        <v>46</v>
      </c>
      <c r="F75" s="38">
        <v>497</v>
      </c>
      <c r="G75" s="38">
        <v>595</v>
      </c>
      <c r="H75" s="38">
        <v>17</v>
      </c>
      <c r="I75" s="38">
        <v>4</v>
      </c>
      <c r="J75" s="38">
        <v>112</v>
      </c>
      <c r="K75" s="39">
        <v>1295</v>
      </c>
      <c r="L75" s="32">
        <f t="shared" si="7"/>
        <v>0.39041633935585229</v>
      </c>
      <c r="M75" s="32">
        <f t="shared" si="8"/>
        <v>0.4673998428908091</v>
      </c>
      <c r="N75" s="32">
        <f t="shared" si="9"/>
        <v>3.1421838177533388E-3</v>
      </c>
    </row>
    <row r="76" spans="2:14" x14ac:dyDescent="0.2">
      <c r="B76" s="36" t="s">
        <v>43</v>
      </c>
      <c r="C76" s="38">
        <v>2</v>
      </c>
      <c r="D76" s="37"/>
      <c r="E76" s="38">
        <v>14</v>
      </c>
      <c r="F76" s="38">
        <v>437</v>
      </c>
      <c r="G76" s="38">
        <v>721</v>
      </c>
      <c r="H76" s="38">
        <v>7</v>
      </c>
      <c r="I76" s="38">
        <v>2143</v>
      </c>
      <c r="J76" s="38">
        <v>18</v>
      </c>
      <c r="K76" s="39">
        <v>3342</v>
      </c>
      <c r="L76" s="32">
        <f t="shared" si="7"/>
        <v>0.1308383233532934</v>
      </c>
      <c r="M76" s="32">
        <f t="shared" si="8"/>
        <v>0.21586826347305388</v>
      </c>
      <c r="N76" s="32">
        <f t="shared" si="9"/>
        <v>0.64161676646706589</v>
      </c>
    </row>
    <row r="77" spans="2:14" x14ac:dyDescent="0.2">
      <c r="B77" s="36" t="s">
        <v>41</v>
      </c>
      <c r="C77" s="37"/>
      <c r="D77" s="38">
        <v>1</v>
      </c>
      <c r="E77" s="38">
        <v>17</v>
      </c>
      <c r="F77" s="38">
        <v>71</v>
      </c>
      <c r="G77" s="38">
        <v>149</v>
      </c>
      <c r="H77" s="37"/>
      <c r="I77" s="38">
        <v>633</v>
      </c>
      <c r="J77" s="38">
        <v>14</v>
      </c>
      <c r="K77" s="39">
        <v>885</v>
      </c>
      <c r="L77" s="32">
        <f t="shared" si="7"/>
        <v>8.0225988700564965E-2</v>
      </c>
      <c r="M77" s="32">
        <f t="shared" si="8"/>
        <v>0.16836158192090395</v>
      </c>
      <c r="N77" s="32">
        <f t="shared" si="9"/>
        <v>0.71525423728813564</v>
      </c>
    </row>
    <row r="78" spans="2:14" x14ac:dyDescent="0.2">
      <c r="B78" s="36" t="s">
        <v>39</v>
      </c>
      <c r="C78" s="37"/>
      <c r="D78" s="37"/>
      <c r="E78" s="38">
        <v>24</v>
      </c>
      <c r="F78" s="38">
        <v>51</v>
      </c>
      <c r="G78" s="38">
        <v>112</v>
      </c>
      <c r="H78" s="38">
        <v>2</v>
      </c>
      <c r="I78" s="38">
        <v>585</v>
      </c>
      <c r="J78" s="38">
        <v>31</v>
      </c>
      <c r="K78" s="39">
        <v>805</v>
      </c>
      <c r="L78" s="32">
        <f t="shared" si="7"/>
        <v>6.3354037267080748E-2</v>
      </c>
      <c r="M78" s="32">
        <f t="shared" si="8"/>
        <v>0.1391304347826087</v>
      </c>
      <c r="N78" s="32">
        <f t="shared" si="9"/>
        <v>0.72670807453416153</v>
      </c>
    </row>
    <row r="79" spans="2:14" x14ac:dyDescent="0.2">
      <c r="B79" s="36" t="s">
        <v>37</v>
      </c>
      <c r="C79" s="37"/>
      <c r="D79" s="38">
        <v>1</v>
      </c>
      <c r="E79" s="38">
        <v>19</v>
      </c>
      <c r="F79" s="38">
        <v>60</v>
      </c>
      <c r="G79" s="38">
        <v>44</v>
      </c>
      <c r="H79" s="37"/>
      <c r="I79" s="37"/>
      <c r="J79" s="38">
        <v>7</v>
      </c>
      <c r="K79" s="39">
        <v>131</v>
      </c>
      <c r="L79" s="32">
        <f t="shared" si="7"/>
        <v>0.4580152671755725</v>
      </c>
      <c r="M79" s="32">
        <f t="shared" si="8"/>
        <v>0.33587786259541985</v>
      </c>
      <c r="N79" s="32">
        <f t="shared" si="9"/>
        <v>0</v>
      </c>
    </row>
    <row r="80" spans="2:14" x14ac:dyDescent="0.2">
      <c r="B80" s="36" t="s">
        <v>92</v>
      </c>
      <c r="C80" s="38">
        <v>39</v>
      </c>
      <c r="D80" s="37"/>
      <c r="E80" s="38">
        <v>58</v>
      </c>
      <c r="F80" s="38">
        <v>1342</v>
      </c>
      <c r="G80" s="38">
        <v>631</v>
      </c>
      <c r="H80" s="38">
        <v>2</v>
      </c>
      <c r="I80" s="38">
        <v>2811</v>
      </c>
      <c r="J80" s="38">
        <v>76</v>
      </c>
      <c r="K80" s="39">
        <v>4959</v>
      </c>
      <c r="L80" s="32">
        <f t="shared" si="7"/>
        <v>0.27276422764227642</v>
      </c>
      <c r="M80" s="32">
        <f t="shared" si="8"/>
        <v>0.12825203252032522</v>
      </c>
      <c r="N80" s="32">
        <f t="shared" si="9"/>
        <v>0.5713414634146341</v>
      </c>
    </row>
    <row r="81" spans="2:14" x14ac:dyDescent="0.2">
      <c r="B81" s="36" t="s">
        <v>33</v>
      </c>
      <c r="C81" s="37"/>
      <c r="D81" s="37"/>
      <c r="E81" s="38">
        <v>1</v>
      </c>
      <c r="F81" s="38">
        <v>56</v>
      </c>
      <c r="G81" s="38">
        <v>138</v>
      </c>
      <c r="H81" s="38">
        <v>1</v>
      </c>
      <c r="I81" s="37"/>
      <c r="J81" s="38">
        <v>22</v>
      </c>
      <c r="K81" s="39">
        <v>218</v>
      </c>
      <c r="L81" s="32">
        <f t="shared" si="7"/>
        <v>0.25688073394495414</v>
      </c>
      <c r="M81" s="32">
        <f t="shared" si="8"/>
        <v>0.6330275229357798</v>
      </c>
      <c r="N81" s="32">
        <f t="shared" si="9"/>
        <v>0</v>
      </c>
    </row>
    <row r="82" spans="2:14" x14ac:dyDescent="0.2">
      <c r="B82" s="36" t="s">
        <v>31</v>
      </c>
      <c r="C82" s="38">
        <v>22</v>
      </c>
      <c r="D82" s="37"/>
      <c r="E82" s="38">
        <v>36</v>
      </c>
      <c r="F82" s="38">
        <v>185</v>
      </c>
      <c r="G82" s="38">
        <v>565</v>
      </c>
      <c r="H82" s="38">
        <v>8</v>
      </c>
      <c r="I82" s="38">
        <v>1753</v>
      </c>
      <c r="J82" s="38">
        <v>8</v>
      </c>
      <c r="K82" s="39">
        <v>2577</v>
      </c>
      <c r="L82" s="32">
        <f t="shared" si="7"/>
        <v>7.2407045009784732E-2</v>
      </c>
      <c r="M82" s="32">
        <f t="shared" si="8"/>
        <v>0.22113502935420742</v>
      </c>
      <c r="N82" s="32">
        <f t="shared" si="9"/>
        <v>0.68610567514677101</v>
      </c>
    </row>
    <row r="83" spans="2:14" x14ac:dyDescent="0.2">
      <c r="B83" s="36" t="s">
        <v>29</v>
      </c>
      <c r="C83" s="37"/>
      <c r="D83" s="38">
        <v>1</v>
      </c>
      <c r="E83" s="38">
        <v>6</v>
      </c>
      <c r="F83" s="38">
        <v>124</v>
      </c>
      <c r="G83" s="38">
        <v>227</v>
      </c>
      <c r="H83" s="38">
        <v>13</v>
      </c>
      <c r="I83" s="38">
        <v>50</v>
      </c>
      <c r="J83" s="38">
        <v>44</v>
      </c>
      <c r="K83" s="39">
        <v>465</v>
      </c>
      <c r="L83" s="32">
        <f t="shared" si="7"/>
        <v>0.26666666666666666</v>
      </c>
      <c r="M83" s="32">
        <f t="shared" si="8"/>
        <v>0.48817204301075268</v>
      </c>
      <c r="N83" s="32">
        <f t="shared" si="9"/>
        <v>0.10752688172043011</v>
      </c>
    </row>
    <row r="84" spans="2:14" x14ac:dyDescent="0.2">
      <c r="B84" s="36" t="s">
        <v>27</v>
      </c>
      <c r="C84" s="37"/>
      <c r="D84" s="37"/>
      <c r="E84" s="38">
        <v>6</v>
      </c>
      <c r="F84" s="38">
        <v>254</v>
      </c>
      <c r="G84" s="38">
        <v>228</v>
      </c>
      <c r="H84" s="38">
        <v>1</v>
      </c>
      <c r="I84" s="38">
        <v>1204</v>
      </c>
      <c r="J84" s="38">
        <v>6</v>
      </c>
      <c r="K84" s="39">
        <v>1699</v>
      </c>
      <c r="L84" s="32">
        <f t="shared" si="7"/>
        <v>0.14949970570924073</v>
      </c>
      <c r="M84" s="32">
        <f t="shared" si="8"/>
        <v>0.13419658622719247</v>
      </c>
      <c r="N84" s="32">
        <f t="shared" si="9"/>
        <v>0.70865214832254264</v>
      </c>
    </row>
    <row r="85" spans="2:14" x14ac:dyDescent="0.2">
      <c r="B85" s="36" t="s">
        <v>25</v>
      </c>
      <c r="C85" s="37"/>
      <c r="D85" s="37"/>
      <c r="E85" s="38">
        <v>1</v>
      </c>
      <c r="F85" s="38">
        <v>31</v>
      </c>
      <c r="G85" s="38">
        <v>213</v>
      </c>
      <c r="H85" s="38">
        <v>2</v>
      </c>
      <c r="I85" s="38">
        <v>79</v>
      </c>
      <c r="J85" s="38">
        <v>38</v>
      </c>
      <c r="K85" s="39">
        <v>364</v>
      </c>
      <c r="L85" s="32">
        <f t="shared" si="7"/>
        <v>8.5164835164835168E-2</v>
      </c>
      <c r="M85" s="32">
        <f t="shared" si="8"/>
        <v>0.5851648351648352</v>
      </c>
      <c r="N85" s="32">
        <f t="shared" si="9"/>
        <v>0.21703296703296704</v>
      </c>
    </row>
    <row r="86" spans="2:14" x14ac:dyDescent="0.2">
      <c r="B86" s="36" t="s">
        <v>23</v>
      </c>
      <c r="C86" s="38">
        <v>4</v>
      </c>
      <c r="D86" s="38">
        <v>1</v>
      </c>
      <c r="E86" s="38">
        <v>34</v>
      </c>
      <c r="F86" s="38">
        <v>51</v>
      </c>
      <c r="G86" s="38">
        <v>54</v>
      </c>
      <c r="H86" s="38">
        <v>1</v>
      </c>
      <c r="I86" s="38">
        <v>64</v>
      </c>
      <c r="J86" s="38">
        <v>44</v>
      </c>
      <c r="K86" s="39">
        <v>253</v>
      </c>
      <c r="L86" s="32">
        <f t="shared" si="7"/>
        <v>0.20481927710843373</v>
      </c>
      <c r="M86" s="32">
        <f t="shared" si="8"/>
        <v>0.21686746987951808</v>
      </c>
      <c r="N86" s="32">
        <f t="shared" si="9"/>
        <v>0.25702811244979917</v>
      </c>
    </row>
    <row r="87" spans="2:14" x14ac:dyDescent="0.2">
      <c r="B87" s="36" t="s">
        <v>21</v>
      </c>
      <c r="C87" s="38">
        <v>1</v>
      </c>
      <c r="D87" s="37"/>
      <c r="E87" s="38">
        <v>1</v>
      </c>
      <c r="F87" s="38">
        <v>21</v>
      </c>
      <c r="G87" s="38">
        <v>40</v>
      </c>
      <c r="H87" s="37"/>
      <c r="I87" s="37"/>
      <c r="J87" s="38">
        <v>16</v>
      </c>
      <c r="K87" s="39">
        <v>79</v>
      </c>
      <c r="L87" s="32">
        <f t="shared" si="7"/>
        <v>0.26923076923076922</v>
      </c>
      <c r="M87" s="32">
        <f t="shared" si="8"/>
        <v>0.51282051282051277</v>
      </c>
      <c r="N87" s="32">
        <f t="shared" si="9"/>
        <v>0</v>
      </c>
    </row>
    <row r="88" spans="2:14" x14ac:dyDescent="0.2">
      <c r="B88" s="36" t="s">
        <v>19</v>
      </c>
      <c r="C88" s="37"/>
      <c r="D88" s="37"/>
      <c r="E88" s="38">
        <v>76</v>
      </c>
      <c r="F88" s="38">
        <v>265</v>
      </c>
      <c r="G88" s="38">
        <v>249</v>
      </c>
      <c r="H88" s="38">
        <v>67</v>
      </c>
      <c r="I88" s="38">
        <v>16</v>
      </c>
      <c r="J88" s="38">
        <v>23</v>
      </c>
      <c r="K88" s="39">
        <v>696</v>
      </c>
      <c r="L88" s="32">
        <f t="shared" si="7"/>
        <v>0.3807471264367816</v>
      </c>
      <c r="M88" s="32">
        <f t="shared" si="8"/>
        <v>0.35775862068965519</v>
      </c>
      <c r="N88" s="32">
        <f t="shared" si="9"/>
        <v>2.2988505747126436E-2</v>
      </c>
    </row>
    <row r="89" spans="2:14" x14ac:dyDescent="0.2">
      <c r="B89" s="36" t="s">
        <v>17</v>
      </c>
      <c r="C89" s="37"/>
      <c r="D89" s="38">
        <v>2</v>
      </c>
      <c r="E89" s="38">
        <v>25</v>
      </c>
      <c r="F89" s="38">
        <v>296</v>
      </c>
      <c r="G89" s="38">
        <v>557</v>
      </c>
      <c r="H89" s="38">
        <v>1</v>
      </c>
      <c r="I89" s="38">
        <v>446</v>
      </c>
      <c r="J89" s="38">
        <v>121</v>
      </c>
      <c r="K89" s="39">
        <v>1448</v>
      </c>
      <c r="L89" s="32">
        <f t="shared" si="7"/>
        <v>0.20441988950276244</v>
      </c>
      <c r="M89" s="32">
        <f t="shared" si="8"/>
        <v>0.38466850828729282</v>
      </c>
      <c r="N89" s="32">
        <f t="shared" si="9"/>
        <v>0.30801104972375692</v>
      </c>
    </row>
    <row r="90" spans="2:14" x14ac:dyDescent="0.2">
      <c r="B90" s="36" t="s">
        <v>93</v>
      </c>
      <c r="C90" s="38">
        <v>6</v>
      </c>
      <c r="D90" s="38">
        <v>2</v>
      </c>
      <c r="E90" s="38">
        <v>51</v>
      </c>
      <c r="F90" s="38">
        <v>760</v>
      </c>
      <c r="G90" s="38">
        <v>371</v>
      </c>
      <c r="H90" s="37"/>
      <c r="I90" s="38">
        <v>1540</v>
      </c>
      <c r="J90" s="38">
        <v>21</v>
      </c>
      <c r="K90" s="39">
        <v>2751</v>
      </c>
      <c r="L90" s="32">
        <f t="shared" si="7"/>
        <v>0.27686703096539161</v>
      </c>
      <c r="M90" s="32">
        <f t="shared" si="8"/>
        <v>0.13515482695810566</v>
      </c>
      <c r="N90" s="32">
        <f t="shared" si="9"/>
        <v>0.56102003642987253</v>
      </c>
    </row>
    <row r="91" spans="2:14" x14ac:dyDescent="0.2">
      <c r="B91" s="36" t="s">
        <v>13</v>
      </c>
      <c r="C91" s="38">
        <v>1</v>
      </c>
      <c r="D91" s="38">
        <v>2</v>
      </c>
      <c r="E91" s="38">
        <v>29</v>
      </c>
      <c r="F91" s="38">
        <v>401</v>
      </c>
      <c r="G91" s="38">
        <v>254</v>
      </c>
      <c r="H91" s="38">
        <v>3</v>
      </c>
      <c r="I91" s="38">
        <v>65</v>
      </c>
      <c r="J91" s="38">
        <v>30</v>
      </c>
      <c r="K91" s="39">
        <v>785</v>
      </c>
      <c r="L91" s="32">
        <f t="shared" si="7"/>
        <v>0.51147959183673475</v>
      </c>
      <c r="M91" s="32">
        <f t="shared" si="8"/>
        <v>0.32397959183673469</v>
      </c>
      <c r="N91" s="32">
        <f t="shared" si="9"/>
        <v>8.2908163265306117E-2</v>
      </c>
    </row>
    <row r="92" spans="2:14" x14ac:dyDescent="0.2">
      <c r="B92" s="36" t="s">
        <v>11</v>
      </c>
      <c r="C92" s="38">
        <v>11</v>
      </c>
      <c r="D92" s="37"/>
      <c r="E92" s="38">
        <v>85</v>
      </c>
      <c r="F92" s="38">
        <v>311</v>
      </c>
      <c r="G92" s="38">
        <v>927</v>
      </c>
      <c r="H92" s="38">
        <v>31</v>
      </c>
      <c r="I92" s="38">
        <v>16</v>
      </c>
      <c r="J92" s="38">
        <v>71</v>
      </c>
      <c r="K92" s="39">
        <v>1452</v>
      </c>
      <c r="L92" s="32">
        <f t="shared" si="7"/>
        <v>0.21582234559333796</v>
      </c>
      <c r="M92" s="32">
        <f t="shared" si="8"/>
        <v>0.6433032616238723</v>
      </c>
      <c r="N92" s="32">
        <f t="shared" si="9"/>
        <v>1.1103400416377515E-2</v>
      </c>
    </row>
    <row r="93" spans="2:14" x14ac:dyDescent="0.2">
      <c r="B93" s="36" t="s">
        <v>9</v>
      </c>
      <c r="C93" s="38">
        <v>18</v>
      </c>
      <c r="D93" s="38">
        <v>2</v>
      </c>
      <c r="E93" s="38">
        <v>46</v>
      </c>
      <c r="F93" s="38">
        <v>304</v>
      </c>
      <c r="G93" s="38">
        <v>580</v>
      </c>
      <c r="H93" s="38">
        <v>1</v>
      </c>
      <c r="I93" s="38">
        <v>1823</v>
      </c>
      <c r="J93" s="38">
        <v>33</v>
      </c>
      <c r="K93" s="39">
        <v>2807</v>
      </c>
      <c r="L93" s="32">
        <f t="shared" si="7"/>
        <v>0.10899964144854786</v>
      </c>
      <c r="M93" s="32">
        <f t="shared" si="8"/>
        <v>0.20795984223736105</v>
      </c>
      <c r="N93" s="32">
        <f t="shared" si="9"/>
        <v>0.65363929723915382</v>
      </c>
    </row>
    <row r="94" spans="2:14" ht="13.5" thickBot="1" x14ac:dyDescent="0.25">
      <c r="B94" s="40" t="s">
        <v>91</v>
      </c>
      <c r="C94" s="41">
        <v>2141</v>
      </c>
      <c r="D94" s="41">
        <v>39</v>
      </c>
      <c r="E94" s="41">
        <v>1202</v>
      </c>
      <c r="F94" s="41">
        <v>25065</v>
      </c>
      <c r="G94" s="41">
        <v>13887</v>
      </c>
      <c r="H94" s="41">
        <v>377</v>
      </c>
      <c r="I94" s="41">
        <v>73943</v>
      </c>
      <c r="J94" s="41">
        <v>1263</v>
      </c>
      <c r="K94" s="42">
        <v>117917</v>
      </c>
    </row>
  </sheetData>
  <mergeCells count="3">
    <mergeCell ref="B4:K4"/>
    <mergeCell ref="B35:K35"/>
    <mergeCell ref="B66:K66"/>
  </mergeCells>
  <conditionalFormatting sqref="L6:N3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7:N6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68:N9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Regions</vt:lpstr>
      <vt:lpstr>UC_DH_dwelling</vt:lpstr>
      <vt:lpstr>Dwelling_Data</vt:lpstr>
      <vt:lpstr>Fuel_Data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Mc Guire, Jason</cp:lastModifiedBy>
  <dcterms:created xsi:type="dcterms:W3CDTF">2021-02-15T14:16:00Z</dcterms:created>
  <dcterms:modified xsi:type="dcterms:W3CDTF">2022-07-08T15:17:05Z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37892639636993</vt:r8>
  </property>
</Properties>
</file>