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6C4D157-2CBB-4B35-8621-FB1A434CAF9B}" xr6:coauthVersionLast="45" xr6:coauthVersionMax="47" xr10:uidLastSave="{00000000-0000-0000-0000-000000000000}"/>
  <bookViews>
    <workbookView xWindow="-60" yWindow="-16320" windowWidth="29040" windowHeight="1584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21" l="1"/>
  <c r="K15" i="21"/>
  <c r="K14" i="21"/>
  <c r="K13" i="21"/>
  <c r="H7" i="20"/>
  <c r="H8" i="20"/>
  <c r="H9" i="20"/>
  <c r="H10" i="20"/>
  <c r="H11" i="20"/>
  <c r="H6" i="20"/>
  <c r="G6" i="20"/>
  <c r="G7" i="20"/>
  <c r="G8" i="20"/>
  <c r="G9" i="20"/>
  <c r="G10" i="20"/>
  <c r="G11" i="20"/>
  <c r="F6" i="20"/>
  <c r="F7" i="20"/>
  <c r="F8" i="20"/>
  <c r="F9" i="20"/>
  <c r="F10" i="20"/>
  <c r="F11" i="20"/>
  <c r="E6" i="20"/>
  <c r="H13" i="20"/>
  <c r="G13" i="20"/>
  <c r="F13" i="20"/>
  <c r="E7" i="20"/>
  <c r="E8" i="20"/>
  <c r="E9" i="20"/>
  <c r="E10" i="20"/>
  <c r="E11" i="20"/>
  <c r="K14" i="22" l="1"/>
  <c r="K13" i="22"/>
  <c r="K12" i="22"/>
  <c r="K11" i="22"/>
  <c r="K18" i="21"/>
  <c r="K17" i="21"/>
  <c r="K12" i="21"/>
  <c r="K11" i="21"/>
  <c r="K22" i="21"/>
  <c r="K21" i="21"/>
  <c r="K20" i="21"/>
  <c r="K19" i="21"/>
  <c r="K9" i="21"/>
  <c r="K18" i="22"/>
  <c r="K17" i="22"/>
  <c r="K16" i="22"/>
  <c r="K15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<sst xmlns="http://schemas.openxmlformats.org/spreadsheetml/2006/main" count="315" uniqueCount="172">
  <si>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</si>
  <si>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</si>
  <si>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</si>
  <si>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</si>
  <si>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</si>
  <si>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</si>
  <si>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</si>
  <si>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</si>
  <si>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</si>
  <si>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</si>
  <si>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</si>
  <si>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</si>
  <si>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</si>
  <si>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</si>
  <si>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</si>
  <si>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</si>
  <si>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</si>
  <si>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</si>
  <si>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</si>
  <si>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</si>
  <si>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</si>
  <si>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</si>
  <si>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</si>
  <si>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</si>
  <si>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</si>
  <si>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</si>
  <si>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</si>
  <si>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</si>
  <si>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</si>
  <si>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</si>
  <si>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</si>
  <si>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</si>
  <si>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</si>
  <si>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</si>
  <si>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</si>
  <si>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</si>
  <si>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</si>
  <si>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</si>
  <si>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</si>
  <si>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</si>
  <si>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</si>
  <si>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</si>
  <si>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</si>
  <si>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</si>
  <si>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</si>
  <si>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</si>
  <si>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</si>
  <si>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</si>
  <si>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</si>
  <si>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</si>
  <si>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</si>
  <si>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</si>
  <si>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</si>
  <si>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</si>
  <si>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</si>
  <si>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</si>
  <si>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</si>
  <si>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</si>
  <si>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</si>
  <si>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</si>
  <si>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</si>
  <si>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</si>
  <si>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</si>
  <si>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</si>
  <si>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</si>
  <si>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</si>
  <si>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</si>
  <si>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</si>
  <si>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</si>
  <si>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</si>
  <si>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</si>
  <si>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</si>
  <si>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</si>
  <si>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</si>
  <si>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</si>
  <si>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</si>
  <si>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</si>
  <si>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</si>
  <si>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</si>
  <si>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</si>
  <si>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</si>
  <si>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</si>
  <si>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</si>
  <si>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</si>
  <si>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</si>
  <si>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</si>
  <si>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</si>
  <si>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</si>
  <si>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</si>
  <si>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</si>
  <si>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</si>
  <si>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</si>
  <si>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</si>
  <si>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</si>
  <si>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</si>
  <si>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</si>
  <si>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</si>
  <si>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</si>
  <si>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</si>
  <si>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</si>
  <si>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</si>
  <si>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</si>
  <si>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</si>
  <si>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</si>
  <si>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</si>
  <si>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UC_SCB_TRA_2021-2025_Multi</t>
  </si>
  <si>
    <t>TRACO2N</t>
  </si>
  <si>
    <t>UC_SCB_TRA_2026-2030_Multi</t>
  </si>
  <si>
    <t>Electricity</t>
  </si>
  <si>
    <t>Transport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</si>
  <si>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</si>
  <si>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</si>
  <si>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</si>
  <si>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</si>
  <si>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</si>
  <si>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</si>
  <si>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</si>
  <si>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</si>
  <si>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</si>
  <si>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</si>
  <si>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</si>
  <si>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</si>
  <si>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</si>
  <si>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</si>
  <si>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</si>
  <si>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</si>
  <si>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</si>
  <si>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</si>
  <si>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</si>
  <si>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</si>
  <si>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</si>
  <si>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</si>
  <si>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</si>
  <si>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</si>
  <si>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</si>
  <si>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</si>
  <si>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</si>
  <si>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</si>
  <si>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</si>
  <si>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</si>
  <si>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</si>
  <si>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</si>
  <si>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</si>
  <si>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</si>
  <si>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</si>
  <si>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</si>
  <si>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</si>
  <si>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</si>
  <si>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</si>
  <si>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</si>
  <si>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</si>
  <si>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</si>
  <si>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</si>
  <si>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</si>
  <si>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Sectoral Emissions Ceilings</t>
  </si>
  <si>
    <t>Specify sectoral emissions ceilings</t>
  </si>
  <si>
    <t>Residential</t>
  </si>
  <si>
    <t>Services</t>
  </si>
  <si>
    <t>2031-2035</t>
  </si>
  <si>
    <t>2036-2040</t>
  </si>
  <si>
    <t>2041-2046</t>
  </si>
  <si>
    <t>2046-2050</t>
  </si>
  <si>
    <t>initial sectoral Forecast Total</t>
  </si>
  <si>
    <t>2041-2045</t>
  </si>
  <si>
    <t>UC_SCB_RSD_2031-2035_Single</t>
  </si>
  <si>
    <t>UC_SCB_RSD_2036-2040_Single</t>
  </si>
  <si>
    <t>UC_SCB_RSD_2041-2045_Single</t>
  </si>
  <si>
    <t>UC_SCB_RSD_2046-2050_Single</t>
  </si>
  <si>
    <t>RSD Carbon Budget-2031-2035- Single</t>
  </si>
  <si>
    <t>RSD Carbon Budget-2036-2040- Single</t>
  </si>
  <si>
    <t>RSD Carbon Budget-2041-2045- Single</t>
  </si>
  <si>
    <t>RSD Carbon Budget-2046-2050-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</si>
</sst>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  <xf numFmtId="0" fontId="17" fillId="0" borderId="0" xfId="0" applyFont="1"/>
    <xf numFmtId="1" fontId="17" fillId="0" borderId="0" xfId="0" applyNumberFormat="1" applyFont="1"/>
    <xf numFmtId="0" fontId="0" fillId="10" borderId="0" xfId="0" applyFill="1"/>
    <xf numFmtId="1" fontId="0" fillId="10" borderId="0" xfId="0" applyNumberFormat="1" applyFill="1"/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E41" sqref="E41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25">
      <c r="A16" s="34" t="s">
        <v>88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2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2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25">
      <c r="A19" s="25" t="s">
        <v>89</v>
      </c>
      <c r="B19" s="33" t="s">
        <v>102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25">
      <c r="A20" s="25" t="s">
        <v>90</v>
      </c>
      <c r="B20" s="33" t="s">
        <v>100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25">
      <c r="A21" s="25" t="s">
        <v>91</v>
      </c>
      <c r="B21" s="28" t="s">
        <v>155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2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25">
      <c r="A23" s="25" t="s">
        <v>92</v>
      </c>
      <c r="B23" s="33" t="s">
        <v>101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2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2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25">
      <c r="A26" s="25" t="s">
        <v>93</v>
      </c>
      <c r="B26" s="33" t="s">
        <v>101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2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2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25">
      <c r="A29" s="25" t="s">
        <v>94</v>
      </c>
      <c r="B29" s="29">
        <v>1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25">
      <c r="A30" s="25" t="s">
        <v>95</v>
      </c>
      <c r="B30" s="35" t="s">
        <v>96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25">
      <c r="A31" s="25" t="s">
        <v>97</v>
      </c>
      <c r="B31" s="33" t="s">
        <v>98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2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3:H17"/>
  <sheetViews>
    <sheetView workbookViewId="0">
      <selection activeCell="C8" sqref="C8"/>
    </sheetView>
  </sheetViews>
  <sheetFormatPr defaultColWidth="9.140625" defaultRowHeight="15" x14ac:dyDescent="0.25"/>
  <cols>
    <col min="2" max="2" width="14" bestFit="1" customWidth="1"/>
    <col min="3" max="3" width="16.85546875" customWidth="1"/>
    <col min="4" max="4" width="16.42578125" customWidth="1"/>
    <col min="5" max="5" width="10.5703125" bestFit="1" customWidth="1"/>
    <col min="12" max="12" width="10.5703125" bestFit="1" customWidth="1"/>
    <col min="13" max="13" width="12" bestFit="1" customWidth="1"/>
  </cols>
  <sheetData>
    <row r="3" spans="2:8" x14ac:dyDescent="0.25">
      <c r="B3" t="s">
        <v>154</v>
      </c>
    </row>
    <row r="5" spans="2:8" x14ac:dyDescent="0.25">
      <c r="C5" t="s">
        <v>103</v>
      </c>
      <c r="D5" t="s">
        <v>104</v>
      </c>
      <c r="E5" t="s">
        <v>158</v>
      </c>
      <c r="F5" t="s">
        <v>159</v>
      </c>
      <c r="G5" t="s">
        <v>160</v>
      </c>
      <c r="H5" t="s">
        <v>161</v>
      </c>
    </row>
    <row r="6" spans="2:8" x14ac:dyDescent="0.25">
      <c r="B6" t="s">
        <v>108</v>
      </c>
      <c r="C6">
        <v>40</v>
      </c>
      <c r="D6">
        <v>20</v>
      </c>
      <c r="E6" s="37">
        <f>FORECAST($E$13,C6:D6,$C$13:$D$13)*($E$13/$E$17)</f>
        <v>8.4265437340774003</v>
      </c>
      <c r="F6" s="36">
        <f>FORECAST($F$13,C6:E6,$C$13:$E$13)*($F$13/$F$17)</f>
        <v>0.48421081131070487</v>
      </c>
      <c r="G6" s="36">
        <f>FORECAST($G$13,C6:F6,$C$13:$F$13)*($G$13/$G$17)</f>
        <v>-6.6326481774698269</v>
      </c>
      <c r="H6" s="36">
        <f>FORECAST($H$13,C6:G6,$C$13:$G$13)*($H$13/$H$17)</f>
        <v>-11.848838833375311</v>
      </c>
    </row>
    <row r="7" spans="2:8" x14ac:dyDescent="0.25">
      <c r="B7" t="s">
        <v>109</v>
      </c>
      <c r="C7">
        <v>54</v>
      </c>
      <c r="D7">
        <v>37</v>
      </c>
      <c r="E7" s="37">
        <f t="shared" ref="E7:E11" si="0">FORECAST($E$13,C7:D7,$C$13:$D$13)*($E$13/$E$17)</f>
        <v>24.565206842169111</v>
      </c>
      <c r="F7" s="36">
        <f t="shared" ref="F7:F11" si="1">FORECAST($F$13,C7:E7,$C$13:$E$13)*($F$13/$F$17)</f>
        <v>15.93562877648943</v>
      </c>
      <c r="G7" s="36">
        <f t="shared" ref="G7:G11" si="2">FORECAST($G$13,C7:F7,$C$13:$F$13)*($G$13/$G$17)</f>
        <v>7.6580236243288446</v>
      </c>
      <c r="H7" s="36">
        <f t="shared" ref="H7:H11" si="3">FORECAST($H$13,C7:G7,$C$13:$G$13)*($H$13/$H$17)</f>
        <v>0.19084233076914464</v>
      </c>
    </row>
    <row r="8" spans="2:8" x14ac:dyDescent="0.25">
      <c r="B8" t="s">
        <v>156</v>
      </c>
      <c r="C8">
        <v>29</v>
      </c>
      <c r="D8">
        <v>23</v>
      </c>
      <c r="E8" s="37">
        <f t="shared" si="0"/>
        <v>17.320211088196046</v>
      </c>
      <c r="F8" s="36">
        <f t="shared" si="1"/>
        <v>13.340705392237242</v>
      </c>
      <c r="G8" s="36">
        <f t="shared" si="2"/>
        <v>9.3116139356605139</v>
      </c>
      <c r="H8" s="36">
        <f t="shared" si="3"/>
        <v>5.1683503882548392</v>
      </c>
    </row>
    <row r="9" spans="2:8" x14ac:dyDescent="0.25">
      <c r="B9" t="s">
        <v>157</v>
      </c>
      <c r="C9">
        <v>7</v>
      </c>
      <c r="D9">
        <v>5</v>
      </c>
      <c r="E9" s="37">
        <f t="shared" si="0"/>
        <v>3.4530510736382389</v>
      </c>
      <c r="F9" s="36">
        <f t="shared" si="1"/>
        <v>2.3770285191623697</v>
      </c>
      <c r="G9" s="36">
        <f t="shared" si="2"/>
        <v>1.3311013685297457</v>
      </c>
      <c r="H9" s="36">
        <f t="shared" si="3"/>
        <v>0.35446941753319205</v>
      </c>
    </row>
    <row r="10" spans="2:8" x14ac:dyDescent="0.25">
      <c r="B10" t="s">
        <v>110</v>
      </c>
      <c r="C10">
        <v>30</v>
      </c>
      <c r="D10">
        <v>24</v>
      </c>
      <c r="E10" s="37">
        <f t="shared" si="0"/>
        <v>18.19034332160621</v>
      </c>
      <c r="F10" s="36">
        <f t="shared" si="1"/>
        <v>14.116907871581002</v>
      </c>
      <c r="G10" s="36">
        <f t="shared" si="2"/>
        <v>9.9764026644194228</v>
      </c>
      <c r="H10" s="36">
        <f t="shared" si="3"/>
        <v>5.6814681552117428</v>
      </c>
    </row>
    <row r="11" spans="2:8" x14ac:dyDescent="0.25">
      <c r="B11" t="s">
        <v>111</v>
      </c>
      <c r="C11">
        <v>106</v>
      </c>
      <c r="D11">
        <v>96</v>
      </c>
      <c r="E11" s="37">
        <f t="shared" si="0"/>
        <v>79.044643940312994</v>
      </c>
      <c r="F11" s="36">
        <f t="shared" si="1"/>
        <v>66.995518629219248</v>
      </c>
      <c r="G11" s="36">
        <f t="shared" si="2"/>
        <v>53.855506584531291</v>
      </c>
      <c r="H11" s="36">
        <f t="shared" si="3"/>
        <v>38.203708541606396</v>
      </c>
    </row>
    <row r="12" spans="2:8" x14ac:dyDescent="0.25">
      <c r="B12" t="s">
        <v>112</v>
      </c>
    </row>
    <row r="13" spans="2:8" x14ac:dyDescent="0.25">
      <c r="C13">
        <v>295</v>
      </c>
      <c r="D13">
        <v>200</v>
      </c>
      <c r="E13">
        <v>151</v>
      </c>
      <c r="F13" s="37">
        <f>E13*0.75</f>
        <v>113.25</v>
      </c>
      <c r="G13" s="37">
        <f>E13*0.5</f>
        <v>75.5</v>
      </c>
      <c r="H13" s="37">
        <f>E13*0.25</f>
        <v>37.75</v>
      </c>
    </row>
    <row r="16" spans="2:8" x14ac:dyDescent="0.25">
      <c r="E16" t="s">
        <v>162</v>
      </c>
    </row>
    <row r="17" spans="5:8" x14ac:dyDescent="0.25">
      <c r="E17">
        <v>173.53684210526316</v>
      </c>
      <c r="F17">
        <v>127.97926901312107</v>
      </c>
      <c r="G17">
        <v>87.997655376113414</v>
      </c>
      <c r="H17">
        <v>48.763131978627342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22"/>
  <sheetViews>
    <sheetView tabSelected="1" zoomScale="90" zoomScaleNormal="90" workbookViewId="0">
      <selection activeCell="E28" sqref="E28"/>
    </sheetView>
  </sheetViews>
  <sheetFormatPr defaultColWidth="9.140625" defaultRowHeight="15" x14ac:dyDescent="0.25"/>
  <cols>
    <col min="2" max="2" width="27" bestFit="1" customWidth="1"/>
    <col min="3" max="3" width="16" bestFit="1" customWidth="1"/>
    <col min="5" max="5" width="14.7109375" bestFit="1" customWidth="1"/>
    <col min="6" max="6" width="10.5703125" bestFit="1" customWidth="1"/>
    <col min="7" max="7" width="14.28515625" bestFit="1" customWidth="1"/>
    <col min="8" max="8" width="12.28515625" bestFit="1" customWidth="1"/>
    <col min="9" max="9" width="12.5703125" bestFit="1" customWidth="1"/>
    <col min="10" max="10" width="12.140625" bestFit="1" customWidth="1"/>
    <col min="11" max="11" width="9.42578125" bestFit="1" customWidth="1"/>
    <col min="12" max="12" width="33.140625" bestFit="1" customWidth="1"/>
  </cols>
  <sheetData>
    <row r="1" spans="1:12" x14ac:dyDescent="0.25">
      <c r="A1" t="s">
        <v>64</v>
      </c>
    </row>
    <row r="2" spans="1:12" x14ac:dyDescent="0.25">
      <c r="B2" s="9" t="str">
        <f>"~UC_Sets: R_E: "  &amp; _xlfn.TEXTJOIN(",",TRUE,Regions!C3)</f>
        <v>~UC_Sets: R_E: IE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65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13"/>
    </row>
    <row r="7" spans="1:12" x14ac:dyDescent="0.25">
      <c r="B7" t="s">
        <v>134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144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135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145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136</v>
      </c>
      <c r="C11" t="s">
        <v>114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146</v>
      </c>
    </row>
    <row r="12" spans="1:12" x14ac:dyDescent="0.25">
      <c r="B12" t="s">
        <v>137</v>
      </c>
      <c r="C12" t="s">
        <v>114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147</v>
      </c>
    </row>
    <row r="13" spans="1:12" x14ac:dyDescent="0.25">
      <c r="B13" s="38" t="s">
        <v>164</v>
      </c>
      <c r="C13" s="38" t="s">
        <v>114</v>
      </c>
      <c r="D13" s="38" t="s">
        <v>77</v>
      </c>
      <c r="E13" s="38"/>
      <c r="F13" s="38" t="s">
        <v>158</v>
      </c>
      <c r="G13" s="38" t="s">
        <v>76</v>
      </c>
      <c r="H13" s="38" t="s">
        <v>68</v>
      </c>
      <c r="I13" s="38">
        <v>1</v>
      </c>
      <c r="J13" s="38"/>
      <c r="K13" s="39">
        <f>config!E8*1000</f>
        <v>17320.211088196047</v>
      </c>
      <c r="L13" s="38" t="s">
        <v>168</v>
      </c>
    </row>
    <row r="14" spans="1:12" x14ac:dyDescent="0.25">
      <c r="B14" s="38" t="s">
        <v>165</v>
      </c>
      <c r="C14" s="38" t="s">
        <v>114</v>
      </c>
      <c r="D14" s="38" t="s">
        <v>77</v>
      </c>
      <c r="E14" s="38"/>
      <c r="F14" s="38" t="s">
        <v>159</v>
      </c>
      <c r="G14" s="38" t="s">
        <v>76</v>
      </c>
      <c r="H14" s="38" t="s">
        <v>68</v>
      </c>
      <c r="I14" s="38">
        <v>1</v>
      </c>
      <c r="J14" s="38"/>
      <c r="K14" s="39">
        <f>config!F8*1000</f>
        <v>13340.705392237242</v>
      </c>
      <c r="L14" s="38" t="s">
        <v>169</v>
      </c>
    </row>
    <row r="15" spans="1:12" x14ac:dyDescent="0.25">
      <c r="B15" s="38" t="s">
        <v>166</v>
      </c>
      <c r="C15" s="38" t="s">
        <v>114</v>
      </c>
      <c r="D15" s="38" t="s">
        <v>77</v>
      </c>
      <c r="E15" s="38"/>
      <c r="F15" s="38" t="s">
        <v>163</v>
      </c>
      <c r="G15" s="38" t="s">
        <v>76</v>
      </c>
      <c r="H15" s="38" t="s">
        <v>68</v>
      </c>
      <c r="I15" s="38">
        <v>1</v>
      </c>
      <c r="J15" s="38"/>
      <c r="K15" s="39">
        <f>config!G8*1000</f>
        <v>9311.6139356605145</v>
      </c>
      <c r="L15" s="38" t="s">
        <v>170</v>
      </c>
    </row>
    <row r="16" spans="1:12" x14ac:dyDescent="0.25">
      <c r="B16" s="38" t="s">
        <v>167</v>
      </c>
      <c r="C16" s="38" t="s">
        <v>114</v>
      </c>
      <c r="D16" s="38" t="s">
        <v>77</v>
      </c>
      <c r="E16" s="38"/>
      <c r="F16" s="38" t="s">
        <v>161</v>
      </c>
      <c r="G16" s="38" t="s">
        <v>76</v>
      </c>
      <c r="H16" s="38" t="s">
        <v>68</v>
      </c>
      <c r="I16" s="38">
        <v>1</v>
      </c>
      <c r="J16" s="38"/>
      <c r="K16" s="39">
        <f>config!H8*1000</f>
        <v>5168.3503882548393</v>
      </c>
      <c r="L16" s="38" t="s">
        <v>171</v>
      </c>
    </row>
    <row r="17" spans="2:12" x14ac:dyDescent="0.25">
      <c r="B17" t="s">
        <v>138</v>
      </c>
      <c r="C17" t="s">
        <v>115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config!C9*1000</f>
        <v>7000</v>
      </c>
      <c r="L17" t="s">
        <v>148</v>
      </c>
    </row>
    <row r="18" spans="2:12" x14ac:dyDescent="0.25">
      <c r="B18" t="s">
        <v>139</v>
      </c>
      <c r="C18" t="s">
        <v>115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config!D9*1000</f>
        <v>5000</v>
      </c>
      <c r="L18" t="s">
        <v>149</v>
      </c>
    </row>
    <row r="19" spans="2:12" x14ac:dyDescent="0.25">
      <c r="B19" t="s">
        <v>140</v>
      </c>
      <c r="C19" t="s">
        <v>87</v>
      </c>
      <c r="D19" t="s">
        <v>77</v>
      </c>
      <c r="F19" t="s">
        <v>103</v>
      </c>
      <c r="G19" t="s">
        <v>76</v>
      </c>
      <c r="H19" t="s">
        <v>68</v>
      </c>
      <c r="I19">
        <v>1</v>
      </c>
      <c r="K19" s="17">
        <f>config!C6*1000</f>
        <v>40000</v>
      </c>
      <c r="L19" t="s">
        <v>150</v>
      </c>
    </row>
    <row r="20" spans="2:12" x14ac:dyDescent="0.25">
      <c r="B20" t="s">
        <v>141</v>
      </c>
      <c r="C20" t="s">
        <v>87</v>
      </c>
      <c r="D20" t="s">
        <v>77</v>
      </c>
      <c r="F20" t="s">
        <v>104</v>
      </c>
      <c r="G20" t="s">
        <v>76</v>
      </c>
      <c r="H20" t="s">
        <v>68</v>
      </c>
      <c r="I20">
        <v>1</v>
      </c>
      <c r="K20" s="17">
        <f>config!D6*1000</f>
        <v>20000</v>
      </c>
      <c r="L20" t="s">
        <v>151</v>
      </c>
    </row>
    <row r="21" spans="2:12" x14ac:dyDescent="0.25">
      <c r="B21" t="s">
        <v>142</v>
      </c>
      <c r="C21" t="s">
        <v>116</v>
      </c>
      <c r="D21" t="s">
        <v>77</v>
      </c>
      <c r="F21" t="s">
        <v>103</v>
      </c>
      <c r="G21" t="s">
        <v>76</v>
      </c>
      <c r="H21" t="s">
        <v>68</v>
      </c>
      <c r="I21">
        <v>1</v>
      </c>
      <c r="K21" s="17">
        <f>config!C10*1000</f>
        <v>30000</v>
      </c>
      <c r="L21" t="s">
        <v>152</v>
      </c>
    </row>
    <row r="22" spans="2:12" x14ac:dyDescent="0.25">
      <c r="B22" t="s">
        <v>143</v>
      </c>
      <c r="C22" t="s">
        <v>116</v>
      </c>
      <c r="D22" t="s">
        <v>77</v>
      </c>
      <c r="F22" t="s">
        <v>104</v>
      </c>
      <c r="G22" t="s">
        <v>76</v>
      </c>
      <c r="H22" t="s">
        <v>68</v>
      </c>
      <c r="I22">
        <v>1</v>
      </c>
      <c r="K22" s="17">
        <f>config!D10*1000</f>
        <v>24000</v>
      </c>
      <c r="L22" t="s">
        <v>153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8"/>
  <sheetViews>
    <sheetView zoomScale="90" zoomScaleNormal="90" workbookViewId="0">
      <selection activeCell="E19" sqref="E19"/>
    </sheetView>
  </sheetViews>
  <sheetFormatPr defaultColWidth="9.140625" defaultRowHeight="15" x14ac:dyDescent="0.25"/>
  <cols>
    <col min="1" max="1" width="8.140625" customWidth="1"/>
    <col min="2" max="2" width="29.42578125" customWidth="1"/>
    <col min="3" max="3" width="16" bestFit="1" customWidth="1"/>
    <col min="5" max="5" width="14.7109375" bestFit="1" customWidth="1"/>
    <col min="6" max="6" width="10.5703125" bestFit="1" customWidth="1"/>
    <col min="7" max="7" width="13.42578125" bestFit="1" customWidth="1"/>
    <col min="8" max="8" width="12.28515625" bestFit="1" customWidth="1"/>
    <col min="9" max="9" width="12.5703125" bestFit="1" customWidth="1"/>
    <col min="10" max="10" width="12.42578125" bestFit="1" customWidth="1"/>
    <col min="11" max="11" width="9" customWidth="1"/>
    <col min="12" max="12" width="36.5703125" bestFit="1" customWidth="1"/>
  </cols>
  <sheetData>
    <row r="1" spans="1:12" x14ac:dyDescent="0.25">
      <c r="A1" t="s">
        <v>66</v>
      </c>
    </row>
    <row r="2" spans="1:12" x14ac:dyDescent="0.2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9" t="s">
        <v>73</v>
      </c>
    </row>
    <row r="4" spans="1:12" x14ac:dyDescent="0.25">
      <c r="H4" t="str">
        <f>IF(RIGHT(B2,1)&lt;&gt;" ","~UC_T","")</f>
        <v>~UC_T</v>
      </c>
    </row>
    <row r="5" spans="1:12" x14ac:dyDescent="0.25">
      <c r="B5" s="10" t="s">
        <v>61</v>
      </c>
      <c r="C5" s="11" t="s">
        <v>62</v>
      </c>
      <c r="D5" s="11" t="s">
        <v>71</v>
      </c>
      <c r="E5" s="11" t="s">
        <v>80</v>
      </c>
      <c r="F5" s="11" t="s">
        <v>72</v>
      </c>
      <c r="G5" s="11" t="s">
        <v>75</v>
      </c>
      <c r="H5" s="11" t="s">
        <v>0</v>
      </c>
      <c r="I5" s="12" t="s">
        <v>74</v>
      </c>
      <c r="J5" s="12" t="s">
        <v>79</v>
      </c>
      <c r="K5" s="8" t="s">
        <v>67</v>
      </c>
      <c r="L5" s="10" t="s">
        <v>63</v>
      </c>
    </row>
    <row r="6" spans="1:12" x14ac:dyDescent="0.25">
      <c r="B6" s="7" t="s">
        <v>69</v>
      </c>
      <c r="C6" s="7"/>
      <c r="D6" s="7"/>
      <c r="E6" s="7"/>
      <c r="F6" s="7"/>
      <c r="G6" s="7"/>
      <c r="H6" s="7"/>
      <c r="I6" s="7"/>
      <c r="J6" s="7"/>
      <c r="K6" s="7" t="s">
        <v>70</v>
      </c>
      <c r="L6" s="7"/>
    </row>
    <row r="7" spans="1:12" x14ac:dyDescent="0.25">
      <c r="B7" t="s">
        <v>105</v>
      </c>
      <c r="C7" t="s">
        <v>106</v>
      </c>
      <c r="D7" t="s">
        <v>77</v>
      </c>
      <c r="F7" t="s">
        <v>103</v>
      </c>
      <c r="G7" t="s">
        <v>76</v>
      </c>
      <c r="H7" t="s">
        <v>68</v>
      </c>
      <c r="I7">
        <v>1</v>
      </c>
      <c r="K7" s="17">
        <f>config!C7*1000</f>
        <v>54000</v>
      </c>
      <c r="L7" t="s">
        <v>124</v>
      </c>
    </row>
    <row r="8" spans="1:12" x14ac:dyDescent="0.25">
      <c r="C8" t="s">
        <v>78</v>
      </c>
      <c r="D8" t="s">
        <v>77</v>
      </c>
      <c r="E8" t="s">
        <v>81</v>
      </c>
      <c r="F8" t="s">
        <v>103</v>
      </c>
      <c r="J8">
        <v>-1</v>
      </c>
      <c r="K8" s="17"/>
    </row>
    <row r="9" spans="1:12" x14ac:dyDescent="0.25">
      <c r="B9" t="s">
        <v>107</v>
      </c>
      <c r="C9" t="s">
        <v>106</v>
      </c>
      <c r="D9" t="s">
        <v>77</v>
      </c>
      <c r="F9" t="s">
        <v>104</v>
      </c>
      <c r="G9" t="s">
        <v>76</v>
      </c>
      <c r="H9" t="s">
        <v>68</v>
      </c>
      <c r="I9">
        <v>1</v>
      </c>
      <c r="K9" s="17">
        <f>config!D7*1000</f>
        <v>37000</v>
      </c>
      <c r="L9" t="s">
        <v>125</v>
      </c>
    </row>
    <row r="10" spans="1:12" x14ac:dyDescent="0.25">
      <c r="C10" t="s">
        <v>78</v>
      </c>
      <c r="D10" t="s">
        <v>77</v>
      </c>
      <c r="E10" t="s">
        <v>81</v>
      </c>
      <c r="F10" t="s">
        <v>104</v>
      </c>
      <c r="J10">
        <v>-1</v>
      </c>
      <c r="K10" s="17"/>
    </row>
    <row r="11" spans="1:12" x14ac:dyDescent="0.25">
      <c r="B11" t="s">
        <v>113</v>
      </c>
      <c r="C11" t="s">
        <v>114</v>
      </c>
      <c r="D11" t="s">
        <v>77</v>
      </c>
      <c r="F11" t="s">
        <v>103</v>
      </c>
      <c r="G11" t="s">
        <v>76</v>
      </c>
      <c r="H11" t="s">
        <v>68</v>
      </c>
      <c r="I11">
        <v>1</v>
      </c>
      <c r="K11" s="17">
        <f>config!C8*1000</f>
        <v>29000</v>
      </c>
      <c r="L11" t="s">
        <v>126</v>
      </c>
    </row>
    <row r="12" spans="1:12" x14ac:dyDescent="0.25">
      <c r="B12" t="s">
        <v>120</v>
      </c>
      <c r="C12" t="s">
        <v>114</v>
      </c>
      <c r="D12" t="s">
        <v>77</v>
      </c>
      <c r="F12" t="s">
        <v>104</v>
      </c>
      <c r="G12" t="s">
        <v>76</v>
      </c>
      <c r="H12" t="s">
        <v>68</v>
      </c>
      <c r="I12">
        <v>1</v>
      </c>
      <c r="K12" s="17">
        <f>config!D8*1000</f>
        <v>23000</v>
      </c>
      <c r="L12" t="s">
        <v>127</v>
      </c>
    </row>
    <row r="13" spans="1:12" x14ac:dyDescent="0.25">
      <c r="B13" t="s">
        <v>117</v>
      </c>
      <c r="C13" t="s">
        <v>115</v>
      </c>
      <c r="D13" t="s">
        <v>77</v>
      </c>
      <c r="F13" t="s">
        <v>103</v>
      </c>
      <c r="G13" t="s">
        <v>76</v>
      </c>
      <c r="H13" t="s">
        <v>68</v>
      </c>
      <c r="I13">
        <v>1</v>
      </c>
      <c r="K13" s="17">
        <f>config!C9*1000</f>
        <v>7000</v>
      </c>
      <c r="L13" t="s">
        <v>128</v>
      </c>
    </row>
    <row r="14" spans="1:12" x14ac:dyDescent="0.25">
      <c r="B14" t="s">
        <v>121</v>
      </c>
      <c r="C14" t="s">
        <v>115</v>
      </c>
      <c r="D14" t="s">
        <v>77</v>
      </c>
      <c r="F14" t="s">
        <v>104</v>
      </c>
      <c r="G14" t="s">
        <v>76</v>
      </c>
      <c r="H14" t="s">
        <v>68</v>
      </c>
      <c r="I14">
        <v>1</v>
      </c>
      <c r="K14" s="17">
        <f>config!D9*1000</f>
        <v>5000</v>
      </c>
      <c r="L14" t="s">
        <v>129</v>
      </c>
    </row>
    <row r="15" spans="1:12" x14ac:dyDescent="0.25">
      <c r="B15" t="s">
        <v>118</v>
      </c>
      <c r="C15" t="s">
        <v>87</v>
      </c>
      <c r="D15" t="s">
        <v>77</v>
      </c>
      <c r="F15" t="s">
        <v>103</v>
      </c>
      <c r="G15" t="s">
        <v>76</v>
      </c>
      <c r="H15" t="s">
        <v>68</v>
      </c>
      <c r="I15">
        <v>1</v>
      </c>
      <c r="K15" s="17">
        <f>config!C6*1000</f>
        <v>40000</v>
      </c>
      <c r="L15" t="s">
        <v>130</v>
      </c>
    </row>
    <row r="16" spans="1:12" x14ac:dyDescent="0.25">
      <c r="B16" t="s">
        <v>122</v>
      </c>
      <c r="C16" t="s">
        <v>87</v>
      </c>
      <c r="D16" t="s">
        <v>77</v>
      </c>
      <c r="F16" t="s">
        <v>104</v>
      </c>
      <c r="G16" t="s">
        <v>76</v>
      </c>
      <c r="H16" t="s">
        <v>68</v>
      </c>
      <c r="I16">
        <v>1</v>
      </c>
      <c r="K16" s="17">
        <f>config!D6*1000</f>
        <v>20000</v>
      </c>
      <c r="L16" t="s">
        <v>131</v>
      </c>
    </row>
    <row r="17" spans="2:12" x14ac:dyDescent="0.25">
      <c r="B17" t="s">
        <v>119</v>
      </c>
      <c r="C17" t="s">
        <v>116</v>
      </c>
      <c r="D17" t="s">
        <v>77</v>
      </c>
      <c r="F17" t="s">
        <v>103</v>
      </c>
      <c r="G17" t="s">
        <v>76</v>
      </c>
      <c r="H17" t="s">
        <v>68</v>
      </c>
      <c r="I17">
        <v>1</v>
      </c>
      <c r="K17" s="17">
        <f>config!C10*1000</f>
        <v>30000</v>
      </c>
      <c r="L17" t="s">
        <v>132</v>
      </c>
    </row>
    <row r="18" spans="2:12" x14ac:dyDescent="0.25">
      <c r="B18" t="s">
        <v>123</v>
      </c>
      <c r="C18" t="s">
        <v>116</v>
      </c>
      <c r="D18" t="s">
        <v>77</v>
      </c>
      <c r="F18" t="s">
        <v>104</v>
      </c>
      <c r="G18" t="s">
        <v>76</v>
      </c>
      <c r="H18" t="s">
        <v>68</v>
      </c>
      <c r="I18">
        <v>1</v>
      </c>
      <c r="K18" s="17">
        <f>config!D10*1000</f>
        <v>24000</v>
      </c>
      <c r="L18" t="s">
        <v>133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4" t="s">
        <v>82</v>
      </c>
    </row>
    <row r="3" spans="2:8" ht="15.75" thickBot="1" x14ac:dyDescent="0.3">
      <c r="B3" s="15" t="s">
        <v>83</v>
      </c>
      <c r="C3" s="15" t="s">
        <v>0</v>
      </c>
      <c r="D3" s="15" t="s">
        <v>84</v>
      </c>
      <c r="E3" s="15" t="s">
        <v>72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25">
      <c r="C4" s="8" t="s">
        <v>85</v>
      </c>
      <c r="D4" t="s">
        <v>86</v>
      </c>
      <c r="E4">
        <v>0</v>
      </c>
      <c r="F4" t="s">
        <v>87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2023-04-13T12:19:02Z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167247951030731</vt:r8>
  </property>
</Properties>
</file>