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1C0E23CD-418F-468E-A591-1F1C2E778DB9}" xr6:coauthVersionLast="45" xr6:coauthVersionMax="47" xr10:uidLastSave="{00000000-0000-0000-0000-000000000000}"/>
  <bookViews>
    <workbookView xWindow="-120" yWindow="-16320" windowWidth="29040" windowHeight="15840" xr2:uid="{17BB20AB-D843-41D2-A994-3606C15C826F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60" i="52" l="1"/>
  <c r="L59" i="52"/>
  <c r="L50" i="52"/>
  <c r="L51" i="52"/>
  <c r="L49" i="52"/>
  <c r="L46" i="52"/>
  <c r="L44" i="52"/>
  <c r="L42" i="52"/>
  <c r="L40" i="52"/>
  <c r="L34" i="52"/>
  <c r="L35" i="52"/>
  <c r="L36" i="52"/>
  <c r="L37" i="52"/>
  <c r="L38" i="52"/>
  <c r="L33" i="52"/>
  <c r="L24" i="52"/>
  <c r="L23" i="52"/>
  <c r="L20" i="52"/>
  <c r="L18" i="52"/>
  <c r="L16" i="52"/>
  <c r="L14" i="52"/>
  <c r="L8" i="52"/>
  <c r="L9" i="52"/>
  <c r="L10" i="52"/>
  <c r="L11" i="52"/>
  <c r="L12" i="52"/>
  <c r="L7" i="52"/>
  <c r="AG46" i="51"/>
  <c r="AG47" i="51"/>
  <c r="AG48" i="51"/>
  <c r="AG45" i="51"/>
  <c r="AG43" i="51"/>
  <c r="AG41" i="51"/>
  <c r="AG34" i="51"/>
  <c r="AG35" i="51"/>
  <c r="AG36" i="51"/>
  <c r="AG37" i="51"/>
  <c r="AG38" i="51"/>
  <c r="AG39" i="51"/>
  <c r="AG33" i="51"/>
  <c r="AG21" i="51"/>
  <c r="AG22" i="51"/>
  <c r="AG20" i="51"/>
  <c r="AG18" i="51"/>
  <c r="AG16" i="51"/>
  <c r="AG14" i="51"/>
  <c r="AG9" i="51"/>
  <c r="AG10" i="51"/>
  <c r="AG11" i="51"/>
  <c r="AG12" i="51"/>
  <c r="AG8" i="51"/>
  <c r="AG7" i="51"/>
  <c r="L60" i="51"/>
  <c r="L59" i="51"/>
  <c r="L51" i="51"/>
  <c r="L50" i="51"/>
  <c r="L49" i="51"/>
  <c r="L46" i="51"/>
  <c r="L44" i="51"/>
  <c r="L42" i="51"/>
  <c r="L40" i="51"/>
  <c r="L34" i="51"/>
  <c r="L35" i="51"/>
  <c r="L36" i="51"/>
  <c r="L37" i="51"/>
  <c r="L38" i="51"/>
  <c r="L33" i="51"/>
  <c r="L24" i="51"/>
  <c r="L23" i="51"/>
  <c r="L20" i="51"/>
  <c r="L18" i="51"/>
  <c r="L16" i="51"/>
  <c r="L14" i="51"/>
  <c r="L12" i="51"/>
  <c r="L11" i="51"/>
  <c r="L10" i="51"/>
  <c r="L9" i="51"/>
  <c r="L8" i="51"/>
  <c r="L7" i="51"/>
  <c r="AG48" i="28"/>
  <c r="AG47" i="28"/>
  <c r="AG46" i="28"/>
  <c r="AG45" i="28"/>
  <c r="AG43" i="28"/>
  <c r="AG41" i="28"/>
  <c r="AG39" i="28"/>
  <c r="AG38" i="28"/>
  <c r="AG37" i="28"/>
  <c r="AG36" i="28"/>
  <c r="AG35" i="28"/>
  <c r="AG34" i="28"/>
  <c r="AG33" i="28"/>
  <c r="AG21" i="28"/>
  <c r="AG22" i="28"/>
  <c r="AG20" i="28"/>
  <c r="AG18" i="28"/>
  <c r="AG16" i="28"/>
  <c r="AG14" i="28"/>
  <c r="AG9" i="28"/>
  <c r="AG10" i="28"/>
  <c r="AG11" i="28"/>
  <c r="AG12" i="28"/>
  <c r="AG8" i="28"/>
  <c r="AG7" i="28"/>
  <c r="L60" i="28"/>
  <c r="L59" i="28"/>
  <c r="L51" i="28"/>
  <c r="L50" i="28"/>
  <c r="L49" i="28"/>
  <c r="L46" i="28"/>
  <c r="L44" i="28"/>
  <c r="L42" i="28"/>
  <c r="L40" i="28"/>
  <c r="L38" i="28"/>
  <c r="L37" i="28"/>
  <c r="L36" i="28"/>
  <c r="L35" i="28"/>
  <c r="L34" i="28"/>
  <c r="L33" i="28"/>
  <c r="L24" i="28"/>
  <c r="L23" i="28"/>
  <c r="L20" i="28"/>
  <c r="L18" i="28"/>
  <c r="L16" i="28"/>
  <c r="L14" i="28"/>
  <c r="L12" i="28"/>
  <c r="L11" i="28"/>
  <c r="L10" i="28"/>
  <c r="L9" i="28"/>
  <c r="L8" i="28"/>
  <c r="L7" i="28"/>
  <c r="AQ8" i="48"/>
  <c r="AQ9" i="48"/>
  <c r="AQ10" i="48"/>
  <c r="AQ11" i="48"/>
  <c r="AQ12" i="48"/>
  <c r="AQ13" i="48"/>
  <c r="AQ7" i="48"/>
  <c r="AQ6" i="48"/>
  <c r="AQ5" i="48"/>
  <c r="BX9" i="56"/>
  <c r="BX10" i="56"/>
  <c r="BX11" i="56"/>
  <c r="BX12" i="56"/>
  <c r="BX13" i="56"/>
  <c r="BX14" i="56"/>
  <c r="BX15" i="56"/>
  <c r="BX16" i="56"/>
  <c r="BX17" i="56"/>
  <c r="BX18" i="56"/>
  <c r="BX19" i="56"/>
  <c r="BX20" i="56"/>
  <c r="BX21" i="56"/>
  <c r="BX22" i="56"/>
  <c r="BX23" i="56"/>
  <c r="BX24" i="56"/>
  <c r="BX25" i="56"/>
  <c r="BX26" i="56"/>
  <c r="BX27" i="56"/>
  <c r="BX28" i="56"/>
  <c r="BX29" i="56"/>
  <c r="BX30" i="56"/>
  <c r="BX31" i="56"/>
  <c r="BX32" i="56"/>
  <c r="BX8" i="56"/>
  <c r="BX7" i="56"/>
  <c r="BX6" i="56"/>
  <c r="J18" i="54"/>
  <c r="J17" i="54"/>
  <c r="J16" i="54"/>
  <c r="J15" i="54"/>
  <c r="J14" i="54"/>
  <c r="J13" i="54"/>
  <c r="J12" i="54"/>
  <c r="J11" i="54"/>
  <c r="J10" i="54"/>
  <c r="J9" i="54"/>
  <c r="J8" i="54"/>
  <c r="J7" i="54"/>
  <c r="J6" i="54"/>
  <c r="B9" i="54"/>
  <c r="B10" i="54"/>
  <c r="B11" i="54"/>
  <c r="B12" i="54"/>
  <c r="B13" i="54"/>
  <c r="B14" i="54"/>
  <c r="B15" i="54"/>
  <c r="B16" i="54"/>
  <c r="B17" i="54"/>
  <c r="B18" i="54"/>
  <c r="B8" i="54"/>
  <c r="B7" i="54"/>
  <c r="B6" i="54"/>
  <c r="B12" i="3"/>
  <c r="B11" i="3"/>
  <c r="B10" i="3"/>
  <c r="B9" i="3"/>
  <c r="B8" i="3"/>
  <c r="B7" i="3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CR57" i="56" l="1"/>
  <c r="CS57" i="56"/>
  <c r="CT57" i="56"/>
  <c r="CU57" i="56"/>
  <c r="CR58" i="56"/>
  <c r="CS58" i="56"/>
  <c r="CT58" i="56"/>
  <c r="CU58" i="56"/>
  <c r="CR59" i="56"/>
  <c r="CS59" i="56"/>
  <c r="CT59" i="56"/>
  <c r="CU59" i="56"/>
  <c r="CR60" i="56"/>
  <c r="CS60" i="56"/>
  <c r="CT60" i="56"/>
  <c r="CU60" i="56"/>
  <c r="CR61" i="56"/>
  <c r="CS61" i="56"/>
  <c r="CT61" i="56"/>
  <c r="CU61" i="56"/>
  <c r="CR62" i="56"/>
  <c r="CS62" i="56"/>
  <c r="CT62" i="56"/>
  <c r="CU62" i="56"/>
  <c r="CR63" i="56"/>
  <c r="CS63" i="56"/>
  <c r="CT63" i="56"/>
  <c r="CU63" i="56"/>
  <c r="CS56" i="56"/>
  <c r="CS55" i="56"/>
  <c r="CR56" i="56"/>
  <c r="CR55" i="56"/>
  <c r="CR46" i="56"/>
  <c r="CR45" i="56"/>
  <c r="CR42" i="56"/>
  <c r="CS42" i="56"/>
  <c r="CT42" i="56"/>
  <c r="CU42" i="56"/>
  <c r="CR43" i="56"/>
  <c r="CS43" i="56"/>
  <c r="CT43" i="56"/>
  <c r="CU43" i="56"/>
  <c r="CR44" i="56"/>
  <c r="CS44" i="56"/>
  <c r="CT44" i="56"/>
  <c r="CU44" i="56"/>
  <c r="CS45" i="56"/>
  <c r="CT45" i="56"/>
  <c r="CU45" i="56"/>
  <c r="CS46" i="56"/>
  <c r="CT46" i="56"/>
  <c r="CU46" i="56"/>
  <c r="CR47" i="56"/>
  <c r="CS47" i="56"/>
  <c r="CT47" i="56"/>
  <c r="CU47" i="56"/>
  <c r="CR48" i="56"/>
  <c r="CS48" i="56"/>
  <c r="CT48" i="56"/>
  <c r="CU48" i="56"/>
  <c r="CR41" i="56"/>
  <c r="CR40" i="56"/>
  <c r="CH35" i="56"/>
  <c r="CJ17" i="56"/>
  <c r="CG34" i="56" s="1"/>
  <c r="CH34" i="56" s="1"/>
  <c r="CG31" i="56" l="1"/>
  <c r="CH31" i="56" s="1"/>
  <c r="CG28" i="56"/>
  <c r="CH28" i="56" s="1"/>
  <c r="CG33" i="56"/>
  <c r="CH33" i="56" s="1"/>
  <c r="CG29" i="56"/>
  <c r="CH29" i="56" s="1"/>
  <c r="CG26" i="56"/>
  <c r="CH26" i="56" s="1"/>
  <c r="CG30" i="56"/>
  <c r="CH30" i="56" s="1"/>
  <c r="CG27" i="56"/>
  <c r="CH27" i="56" s="1"/>
  <c r="X46" i="52" l="1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AU91" i="27"/>
  <c r="BA94" i="27"/>
  <c r="BB94" i="27"/>
  <c r="BC94" i="27"/>
  <c r="BA101" i="27"/>
  <c r="BB101" i="27"/>
  <c r="BC101" i="27"/>
  <c r="C13" i="51"/>
  <c r="I19" i="27"/>
  <c r="C17" i="28"/>
  <c r="AW120" i="27"/>
  <c r="AV120" i="27"/>
  <c r="AU120" i="27"/>
  <c r="AW119" i="27"/>
  <c r="AV119" i="27"/>
  <c r="AU119" i="27"/>
  <c r="AW118" i="27"/>
  <c r="AV118" i="27"/>
  <c r="AU118" i="27"/>
  <c r="AW117" i="27"/>
  <c r="AV117" i="27"/>
  <c r="AU117" i="27"/>
  <c r="AW116" i="27"/>
  <c r="AV116" i="27"/>
  <c r="AU116" i="27"/>
  <c r="AW115" i="27"/>
  <c r="AV115" i="27"/>
  <c r="AU115" i="27"/>
  <c r="AW114" i="27"/>
  <c r="AV114" i="27"/>
  <c r="AU114" i="27"/>
  <c r="AW113" i="27"/>
  <c r="AV113" i="27"/>
  <c r="AU113" i="27"/>
  <c r="AU112" i="27"/>
  <c r="AW112" i="27"/>
  <c r="AV112" i="27"/>
  <c r="AW111" i="27"/>
  <c r="AV111" i="27"/>
  <c r="AU111" i="27"/>
  <c r="AW110" i="27"/>
  <c r="AV110" i="27"/>
  <c r="AU110" i="27"/>
  <c r="AW109" i="27"/>
  <c r="AV109" i="27"/>
  <c r="AU109" i="27"/>
  <c r="AW108" i="27"/>
  <c r="AV108" i="27"/>
  <c r="AU108" i="27"/>
  <c r="AW107" i="27"/>
  <c r="AV107" i="27"/>
  <c r="AU107" i="27"/>
  <c r="AW106" i="27"/>
  <c r="AV106" i="27"/>
  <c r="AU106" i="27"/>
  <c r="AW105" i="27"/>
  <c r="AV105" i="27"/>
  <c r="AU105" i="27"/>
  <c r="AW104" i="27"/>
  <c r="AV104" i="27"/>
  <c r="AU104" i="27"/>
  <c r="AW103" i="27"/>
  <c r="AV103" i="27"/>
  <c r="AU103" i="27"/>
  <c r="AW102" i="27"/>
  <c r="AV102" i="27"/>
  <c r="AU102" i="27"/>
  <c r="AW100" i="27"/>
  <c r="AV100" i="27"/>
  <c r="AU100" i="27"/>
  <c r="AW96" i="27"/>
  <c r="AV96" i="27"/>
  <c r="AU96" i="27"/>
  <c r="AU92" i="27"/>
  <c r="AS90" i="27"/>
  <c r="AW95" i="27"/>
  <c r="AV95" i="27"/>
  <c r="AU95" i="27"/>
  <c r="AW93" i="27" l="1"/>
  <c r="AV93" i="27"/>
  <c r="AU93" i="27"/>
  <c r="AW92" i="27"/>
  <c r="AV92" i="27"/>
  <c r="AW91" i="27"/>
  <c r="AV91" i="27"/>
  <c r="AW90" i="27"/>
  <c r="AV90" i="27"/>
  <c r="AU90" i="27"/>
  <c r="AT90" i="27"/>
  <c r="AT91" i="27"/>
  <c r="AT92" i="27"/>
  <c r="AT93" i="27"/>
  <c r="AT94" i="27"/>
  <c r="AT95" i="27"/>
  <c r="AT96" i="27"/>
  <c r="AT97" i="27"/>
  <c r="AT98" i="27"/>
  <c r="AT99" i="27"/>
  <c r="AT100" i="27"/>
  <c r="AT101" i="27"/>
  <c r="AT102" i="27"/>
  <c r="AT103" i="27"/>
  <c r="AT104" i="27"/>
  <c r="AT105" i="27"/>
  <c r="AT106" i="27"/>
  <c r="AT107" i="27"/>
  <c r="AT108" i="27"/>
  <c r="AT109" i="27"/>
  <c r="AT110" i="27"/>
  <c r="AT111" i="27"/>
  <c r="AT112" i="27"/>
  <c r="AT113" i="27"/>
  <c r="AT114" i="27"/>
  <c r="AT115" i="27"/>
  <c r="AT116" i="27"/>
  <c r="AT117" i="27"/>
  <c r="AT118" i="27"/>
  <c r="AT119" i="27"/>
  <c r="AT120" i="27"/>
  <c r="AT89" i="27"/>
  <c r="AS91" i="27" l="1"/>
  <c r="AS92" i="27"/>
  <c r="AS93" i="27"/>
  <c r="AS94" i="27"/>
  <c r="AS95" i="27"/>
  <c r="AS96" i="27"/>
  <c r="AS97" i="27"/>
  <c r="AS98" i="27"/>
  <c r="AS99" i="27"/>
  <c r="AS100" i="27"/>
  <c r="AS101" i="27"/>
  <c r="AS102" i="27"/>
  <c r="AS103" i="27"/>
  <c r="AS104" i="27"/>
  <c r="AS105" i="27"/>
  <c r="AS106" i="27"/>
  <c r="AS107" i="27"/>
  <c r="AS108" i="27"/>
  <c r="AS109" i="27"/>
  <c r="AS110" i="27"/>
  <c r="AS111" i="27"/>
  <c r="AS112" i="27"/>
  <c r="AS113" i="27"/>
  <c r="AS114" i="27"/>
  <c r="AS115" i="27"/>
  <c r="AS116" i="27"/>
  <c r="AS117" i="27"/>
  <c r="AS118" i="27"/>
  <c r="AS119" i="27"/>
  <c r="AS120" i="27"/>
  <c r="AS89" i="27" l="1"/>
  <c r="BX51" i="56" l="1"/>
  <c r="R11" i="51" s="1"/>
  <c r="BX52" i="56"/>
  <c r="BX50" i="56"/>
  <c r="G6" i="56"/>
  <c r="H6" i="56" s="1"/>
  <c r="R12" i="51"/>
  <c r="R16" i="51"/>
  <c r="R7" i="51"/>
  <c r="K19" i="27"/>
  <c r="J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P19" i="9"/>
  <c r="O19" i="9"/>
  <c r="P18" i="9"/>
  <c r="O18" i="9"/>
  <c r="O17" i="9"/>
  <c r="O16" i="9"/>
  <c r="O15" i="9"/>
  <c r="P23" i="9"/>
  <c r="P22" i="9"/>
  <c r="P21" i="9"/>
  <c r="P17" i="9"/>
  <c r="P16" i="9"/>
  <c r="P15" i="9"/>
  <c r="P14" i="9"/>
  <c r="P13" i="9"/>
  <c r="P12" i="9"/>
  <c r="P11" i="9"/>
  <c r="P10" i="9"/>
  <c r="P9" i="9"/>
  <c r="Z29" i="22" l="1"/>
  <c r="R38" i="52" l="1"/>
  <c r="R37" i="52"/>
  <c r="R12" i="52"/>
  <c r="R11" i="52"/>
  <c r="R38" i="51"/>
  <c r="R37" i="51"/>
  <c r="G146" i="56" l="1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H96" i="56" s="1"/>
  <c r="G91" i="56"/>
  <c r="H91" i="56" s="1"/>
  <c r="G86" i="56"/>
  <c r="H86" i="56" s="1"/>
  <c r="G81" i="56"/>
  <c r="H81" i="56" s="1"/>
  <c r="G76" i="56"/>
  <c r="H76" i="56" s="1"/>
  <c r="CU77" i="56"/>
  <c r="BL150" i="56" s="1"/>
  <c r="CT77" i="56"/>
  <c r="BL149" i="56" s="1"/>
  <c r="CS77" i="56"/>
  <c r="BL148" i="56" s="1"/>
  <c r="CR77" i="56"/>
  <c r="BL146" i="56" s="1"/>
  <c r="CU76" i="56"/>
  <c r="BL145" i="56" s="1"/>
  <c r="CT76" i="56"/>
  <c r="BL144" i="56" s="1"/>
  <c r="CS76" i="56"/>
  <c r="BL143" i="56" s="1"/>
  <c r="CR76" i="56"/>
  <c r="BL141" i="56" s="1"/>
  <c r="CU75" i="56"/>
  <c r="BL140" i="56" s="1"/>
  <c r="CT75" i="56"/>
  <c r="BL139" i="56" s="1"/>
  <c r="CS75" i="56"/>
  <c r="BL138" i="56" s="1"/>
  <c r="CR75" i="56"/>
  <c r="BL136" i="56" s="1"/>
  <c r="CU74" i="56"/>
  <c r="BL135" i="56" s="1"/>
  <c r="CT74" i="56"/>
  <c r="BL134" i="56" s="1"/>
  <c r="CS74" i="56"/>
  <c r="BL133" i="56" s="1"/>
  <c r="CR74" i="56"/>
  <c r="BL131" i="56" s="1"/>
  <c r="CU73" i="56"/>
  <c r="BL130" i="56" s="1"/>
  <c r="CT73" i="56"/>
  <c r="BL129" i="56" s="1"/>
  <c r="CS73" i="56"/>
  <c r="BL128" i="56" s="1"/>
  <c r="CR73" i="56"/>
  <c r="BL126" i="56" s="1"/>
  <c r="G71" i="56"/>
  <c r="H71" i="56" s="1"/>
  <c r="CU72" i="56"/>
  <c r="BL125" i="56" s="1"/>
  <c r="CT72" i="56"/>
  <c r="BL124" i="56" s="1"/>
  <c r="CS72" i="56"/>
  <c r="BL123" i="56" s="1"/>
  <c r="CR72" i="56"/>
  <c r="BL121" i="56" s="1"/>
  <c r="CU71" i="56"/>
  <c r="BL120" i="56" s="1"/>
  <c r="CT71" i="56"/>
  <c r="BL119" i="56" s="1"/>
  <c r="CS71" i="56"/>
  <c r="BL118" i="56" s="1"/>
  <c r="CR71" i="56"/>
  <c r="BL116" i="56" s="1"/>
  <c r="CU70" i="56"/>
  <c r="BL115" i="56" s="1"/>
  <c r="CT70" i="56"/>
  <c r="BL114" i="56" s="1"/>
  <c r="CS70" i="56"/>
  <c r="CR70" i="56"/>
  <c r="BL111" i="56" s="1"/>
  <c r="CU69" i="56"/>
  <c r="BL110" i="56" s="1"/>
  <c r="CT69" i="56"/>
  <c r="BL109" i="56" s="1"/>
  <c r="CS69" i="56"/>
  <c r="BL108" i="56" s="1"/>
  <c r="CR69" i="56"/>
  <c r="G66" i="56"/>
  <c r="H66" i="56" s="1"/>
  <c r="CA59" i="56"/>
  <c r="G61" i="56"/>
  <c r="H61" i="56" s="1"/>
  <c r="G56" i="56"/>
  <c r="H56" i="56" s="1"/>
  <c r="CU56" i="56"/>
  <c r="CT56" i="56"/>
  <c r="CU55" i="56"/>
  <c r="CT55" i="56"/>
  <c r="G46" i="56"/>
  <c r="H46" i="56" s="1"/>
  <c r="G41" i="56"/>
  <c r="H41" i="56" s="1"/>
  <c r="G36" i="56"/>
  <c r="CU41" i="56"/>
  <c r="CT41" i="56"/>
  <c r="CS41" i="56"/>
  <c r="CU40" i="56"/>
  <c r="CT40" i="56"/>
  <c r="CS40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D6" i="56"/>
  <c r="C6" i="56"/>
  <c r="CS78" i="56" l="1"/>
  <c r="CU64" i="56"/>
  <c r="CR64" i="56"/>
  <c r="CR78" i="56"/>
  <c r="BL106" i="56"/>
  <c r="CS64" i="56"/>
  <c r="CU49" i="56"/>
  <c r="CT64" i="56"/>
  <c r="CA60" i="56"/>
  <c r="BY59" i="56"/>
  <c r="CA42" i="56"/>
  <c r="BY60" i="56"/>
  <c r="BY42" i="56"/>
  <c r="BY41" i="56"/>
  <c r="CA43" i="56"/>
  <c r="CA41" i="56"/>
  <c r="BY43" i="56"/>
  <c r="CS49" i="56"/>
  <c r="CT49" i="56"/>
  <c r="BL113" i="56"/>
  <c r="CR49" i="56"/>
  <c r="CT78" i="56"/>
  <c r="CU78" i="56"/>
  <c r="X51" i="51" l="1"/>
  <c r="Z18" i="27" l="1"/>
  <c r="AD22" i="22" l="1"/>
  <c r="AD26" i="22"/>
  <c r="AD19" i="22"/>
  <c r="AD18" i="22"/>
  <c r="AD17" i="22"/>
  <c r="AD13" i="22"/>
  <c r="AD11" i="22"/>
  <c r="AD10" i="22"/>
  <c r="AD9" i="22"/>
  <c r="AD29" i="22" l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7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AM6" i="48" l="1"/>
  <c r="A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A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AS12" i="48" s="1"/>
  <c r="F36" i="9"/>
  <c r="AS11" i="48" s="1"/>
  <c r="F35" i="9"/>
  <c r="AS10" i="48" s="1"/>
  <c r="F34" i="9"/>
  <c r="AS9" i="48" s="1"/>
  <c r="F33" i="9"/>
  <c r="F32" i="9"/>
  <c r="A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O7" i="9"/>
  <c r="P7" i="9"/>
  <c r="P8" i="9"/>
  <c r="O6" i="9"/>
  <c r="P6" i="9"/>
  <c r="E38" i="9"/>
  <c r="AR13" i="48" s="1"/>
  <c r="E34" i="9"/>
  <c r="AR9" i="48" s="1"/>
  <c r="E35" i="9"/>
  <c r="AR10" i="48" s="1"/>
  <c r="E36" i="9"/>
  <c r="AR11" i="48" s="1"/>
  <c r="E37" i="9"/>
  <c r="AR12" i="48" s="1"/>
  <c r="E33" i="9"/>
  <c r="E32" i="9"/>
  <c r="AR5" i="48" s="1"/>
  <c r="C5" i="48" s="1"/>
  <c r="F8" i="48" l="1"/>
  <c r="F7" i="48"/>
  <c r="AR8" i="48"/>
  <c r="C8" i="48" s="1"/>
  <c r="AR7" i="48"/>
  <c r="C7" i="48" s="1"/>
  <c r="AR6" i="48"/>
  <c r="C6" i="48" s="1"/>
  <c r="AS6" i="48"/>
  <c r="D6" i="48" s="1"/>
  <c r="AS8" i="48"/>
  <c r="D8" i="48" s="1"/>
  <c r="A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C3" i="53" a="1"/>
  <c r="C3" i="53" s="1"/>
  <c r="B7" i="48" l="1"/>
  <c r="B8" i="48"/>
  <c r="X3" i="53" a="1"/>
  <c r="X3" i="53" s="1"/>
  <c r="P3" i="53" a="1"/>
  <c r="P3" i="53" s="1"/>
  <c r="Y3" i="53" a="1"/>
  <c r="Y3" i="53" s="1"/>
  <c r="Q3" i="53" a="1"/>
  <c r="Q3" i="53" s="1"/>
  <c r="AG59" i="51"/>
  <c r="AG58" i="51"/>
  <c r="AG18" i="52"/>
  <c r="AG14" i="52"/>
  <c r="AG36" i="52"/>
  <c r="AG47" i="52"/>
  <c r="B24" i="48"/>
  <c r="B13" i="48"/>
  <c r="B12" i="48"/>
  <c r="AG16" i="52"/>
  <c r="AG20" i="52"/>
  <c r="AG37" i="52"/>
  <c r="AG48" i="52"/>
  <c r="B25" i="48"/>
  <c r="B5" i="48"/>
  <c r="AG9" i="52"/>
  <c r="B22" i="48"/>
  <c r="AG12" i="52"/>
  <c r="AG59" i="28"/>
  <c r="B23" i="48"/>
  <c r="AG7" i="52"/>
  <c r="AG21" i="52"/>
  <c r="AG38" i="52"/>
  <c r="AG58" i="52"/>
  <c r="B26" i="48"/>
  <c r="B6" i="48"/>
  <c r="AG41" i="52"/>
  <c r="AG46" i="52"/>
  <c r="AG8" i="52"/>
  <c r="AG22" i="52"/>
  <c r="AG39" i="52"/>
  <c r="AG59" i="52"/>
  <c r="B27" i="48"/>
  <c r="B9" i="48"/>
  <c r="AG58" i="28"/>
  <c r="B11" i="48"/>
  <c r="AG35" i="52"/>
  <c r="AG10" i="52"/>
  <c r="AG33" i="52"/>
  <c r="AG43" i="52"/>
  <c r="B21" i="48"/>
  <c r="B10" i="48"/>
  <c r="AG11" i="52"/>
  <c r="AG34" i="52"/>
  <c r="AG45" i="52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AM7" i="48"/>
  <c r="A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7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U37" i="45"/>
  <c r="AQ41" i="45"/>
  <c r="AP42" i="45"/>
  <c r="AT29" i="45"/>
  <c r="AC102" i="27"/>
  <c r="AF98" i="27"/>
  <c r="AI98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C18" i="54" s="1"/>
  <c r="K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M118" i="27" l="1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AA25" i="27" s="1"/>
  <c r="BB44" i="45"/>
  <c r="BG29" i="45"/>
  <c r="G24" i="28"/>
  <c r="U24" i="28" s="1"/>
  <c r="U50" i="28" s="1"/>
  <c r="BB26" i="45"/>
  <c r="BU34" i="45"/>
  <c r="BM34" i="45"/>
  <c r="BD36" i="45"/>
  <c r="BC44" i="45"/>
  <c r="BE56" i="45"/>
  <c r="BP34" i="45"/>
  <c r="AZ48" i="45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AB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AA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AA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F24" i="45"/>
  <c r="BC28" i="45"/>
  <c r="BF51" i="45"/>
  <c r="BG25" i="45"/>
  <c r="BO46" i="45"/>
  <c r="AZ38" i="45"/>
  <c r="BE58" i="45"/>
  <c r="BE59" i="45" s="1"/>
  <c r="K24" i="27" s="1"/>
  <c r="AB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AA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AB25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AB21" i="27" s="1"/>
  <c r="N89" i="27"/>
  <c r="O89" i="27" s="1"/>
  <c r="N91" i="27"/>
  <c r="O91" i="27" s="1"/>
  <c r="N90" i="27"/>
  <c r="O90" i="27" s="1"/>
  <c r="BA45" i="45"/>
  <c r="BA46" i="45" s="1"/>
  <c r="J20" i="27" s="1"/>
  <c r="AA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M128" i="27" l="1"/>
  <c r="N51" i="27"/>
  <c r="O51" i="27" s="1"/>
  <c r="BB58" i="45"/>
  <c r="BB59" i="45" s="1"/>
  <c r="AB20" i="27" s="1"/>
  <c r="BF32" i="45"/>
  <c r="BF33" i="45" s="1"/>
  <c r="I25" i="27" s="1"/>
  <c r="Z24" i="27" s="1"/>
  <c r="BB45" i="45"/>
  <c r="BB46" i="45" s="1"/>
  <c r="J21" i="27" s="1"/>
  <c r="AA20" i="27" s="1"/>
  <c r="BD58" i="45"/>
  <c r="BD59" i="45" s="1"/>
  <c r="K23" i="27" s="1"/>
  <c r="AB22" i="27" s="1"/>
  <c r="BW34" i="45"/>
  <c r="BW42" i="45"/>
  <c r="BW50" i="45"/>
  <c r="BD32" i="45"/>
  <c r="BD33" i="45" s="1"/>
  <c r="I23" i="27" s="1"/>
  <c r="Z22" i="27" s="1"/>
  <c r="AZ58" i="45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37" i="45"/>
  <c r="BF58" i="45"/>
  <c r="BF59" i="45" s="1"/>
  <c r="K25" i="27" s="1"/>
  <c r="AB24" i="27" s="1"/>
  <c r="BW47" i="45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H58" i="45"/>
  <c r="BH59" i="45" s="1"/>
  <c r="K27" i="27" s="1"/>
  <c r="AB26" i="27" s="1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L20" i="27" l="1"/>
  <c r="L24" i="27"/>
  <c r="L21" i="27"/>
  <c r="L26" i="27"/>
  <c r="L23" i="27"/>
  <c r="L22" i="27"/>
  <c r="L25" i="27"/>
  <c r="L27" i="27"/>
  <c r="BI32" i="45"/>
  <c r="BI59" i="45"/>
  <c r="BI33" i="45"/>
  <c r="BI46" i="45"/>
  <c r="J28" i="27" l="1"/>
  <c r="S51" i="51" s="1"/>
  <c r="AA18" i="27"/>
  <c r="I28" i="27"/>
  <c r="S7" i="28" s="1"/>
  <c r="L19" i="27"/>
  <c r="K28" i="27"/>
  <c r="AB18" i="27"/>
  <c r="S12" i="52" l="1"/>
  <c r="S11" i="52"/>
  <c r="S59" i="28"/>
  <c r="S60" i="51"/>
  <c r="T60" i="51" s="1"/>
  <c r="S59" i="51"/>
  <c r="T59" i="51" s="1"/>
  <c r="AC59" i="51" s="1"/>
  <c r="S51" i="52"/>
  <c r="S51" i="28"/>
  <c r="S9" i="52"/>
  <c r="S60" i="52"/>
  <c r="T60" i="52" s="1"/>
  <c r="AC60" i="52" s="1"/>
  <c r="AB60" i="52" s="1"/>
  <c r="BU151" i="56" s="1"/>
  <c r="BU153" i="56" s="1"/>
  <c r="S59" i="52"/>
  <c r="T59" i="52" s="1"/>
  <c r="AC59" i="52" s="1"/>
  <c r="AB59" i="52" s="1"/>
  <c r="BS151" i="56" s="1"/>
  <c r="BS153" i="56" s="1"/>
  <c r="S37" i="52"/>
  <c r="T37" i="52" s="1"/>
  <c r="S10" i="52"/>
  <c r="S7" i="52"/>
  <c r="S20" i="52"/>
  <c r="S49" i="52"/>
  <c r="T49" i="52" s="1"/>
  <c r="AB27" i="27"/>
  <c r="S38" i="52"/>
  <c r="T38" i="52" s="1"/>
  <c r="S34" i="52"/>
  <c r="T34" i="52" s="1"/>
  <c r="AC34" i="52" s="1"/>
  <c r="AB34" i="52" s="1"/>
  <c r="S16" i="52"/>
  <c r="S23" i="52"/>
  <c r="S14" i="52"/>
  <c r="S36" i="52"/>
  <c r="T36" i="52" s="1"/>
  <c r="S18" i="52"/>
  <c r="S40" i="52"/>
  <c r="T40" i="52" s="1"/>
  <c r="S8" i="52"/>
  <c r="S24" i="52"/>
  <c r="S33" i="52"/>
  <c r="T33" i="52" s="1"/>
  <c r="S46" i="52"/>
  <c r="S44" i="52"/>
  <c r="S50" i="52"/>
  <c r="T50" i="52" s="1"/>
  <c r="AC50" i="52" s="1"/>
  <c r="AB50" i="52" s="1"/>
  <c r="S35" i="52"/>
  <c r="T35" i="52" s="1"/>
  <c r="AC35" i="52" s="1"/>
  <c r="AB35" i="52" s="1"/>
  <c r="S42" i="52"/>
  <c r="T42" i="52" s="1"/>
  <c r="L28" i="27"/>
  <c r="S35" i="28"/>
  <c r="T35" i="28" s="1"/>
  <c r="AC35" i="28" s="1"/>
  <c r="AB35" i="28" s="1"/>
  <c r="S50" i="28"/>
  <c r="T50" i="28" s="1"/>
  <c r="AC50" i="28" s="1"/>
  <c r="AB50" i="28" s="1"/>
  <c r="S46" i="28"/>
  <c r="T46" i="28" s="1"/>
  <c r="S40" i="28"/>
  <c r="T40" i="28" s="1"/>
  <c r="S34" i="28"/>
  <c r="T34" i="28" s="1"/>
  <c r="AC34" i="28" s="1"/>
  <c r="S49" i="28"/>
  <c r="T49" i="28" s="1"/>
  <c r="S60" i="28"/>
  <c r="S42" i="28"/>
  <c r="T42" i="28" s="1"/>
  <c r="S36" i="28"/>
  <c r="T36" i="28" s="1"/>
  <c r="S20" i="28"/>
  <c r="S23" i="28"/>
  <c r="S18" i="28"/>
  <c r="S33" i="28"/>
  <c r="T33" i="28" s="1"/>
  <c r="S44" i="28"/>
  <c r="S14" i="28"/>
  <c r="Z27" i="27"/>
  <c r="S10" i="28"/>
  <c r="S16" i="28"/>
  <c r="S8" i="28"/>
  <c r="S24" i="28"/>
  <c r="S9" i="28"/>
  <c r="S35" i="51"/>
  <c r="T35" i="51" s="1"/>
  <c r="AC35" i="51" s="1"/>
  <c r="AB35" i="51" s="1"/>
  <c r="S37" i="51"/>
  <c r="T37" i="51" s="1"/>
  <c r="AC37" i="51" s="1"/>
  <c r="S33" i="51"/>
  <c r="T33" i="51" s="1"/>
  <c r="S34" i="51"/>
  <c r="T34" i="51" s="1"/>
  <c r="S46" i="51"/>
  <c r="T46" i="51" s="1"/>
  <c r="AC47" i="51" s="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S7" i="51"/>
  <c r="S11" i="51"/>
  <c r="S38" i="51"/>
  <c r="T38" i="51" s="1"/>
  <c r="AA27" i="27"/>
  <c r="S42" i="51"/>
  <c r="T42" i="51" s="1"/>
  <c r="S23" i="51"/>
  <c r="S24" i="51"/>
  <c r="S36" i="51"/>
  <c r="T36" i="51" s="1"/>
  <c r="S44" i="51"/>
  <c r="S12" i="51"/>
  <c r="S14" i="51"/>
  <c r="S16" i="51"/>
  <c r="S10" i="51"/>
  <c r="S8" i="51"/>
  <c r="AC34" i="51" l="1"/>
  <c r="AB34" i="51" s="1"/>
  <c r="V34" i="51" s="1"/>
  <c r="AB59" i="51"/>
  <c r="BS51" i="56"/>
  <c r="BS53" i="56" s="1"/>
  <c r="BR129" i="56"/>
  <c r="BS129" i="56" s="1"/>
  <c r="BR114" i="56"/>
  <c r="BS114" i="56" s="1"/>
  <c r="BR109" i="56"/>
  <c r="BS109" i="56" s="1"/>
  <c r="BR149" i="56"/>
  <c r="BS149" i="56" s="1"/>
  <c r="BR144" i="56"/>
  <c r="BS144" i="56" s="1"/>
  <c r="BR139" i="56"/>
  <c r="BS139" i="56" s="1"/>
  <c r="BR134" i="56"/>
  <c r="BS134" i="56" s="1"/>
  <c r="BR119" i="56"/>
  <c r="BS119" i="56" s="1"/>
  <c r="BR124" i="56"/>
  <c r="BS124" i="56" s="1"/>
  <c r="BT115" i="56"/>
  <c r="BU115" i="56" s="1"/>
  <c r="BT110" i="56"/>
  <c r="BU110" i="56" s="1"/>
  <c r="BT145" i="56"/>
  <c r="BU145" i="56" s="1"/>
  <c r="BT140" i="56"/>
  <c r="BU140" i="56" s="1"/>
  <c r="BT135" i="56"/>
  <c r="BU135" i="56" s="1"/>
  <c r="BT130" i="56"/>
  <c r="BU130" i="56" s="1"/>
  <c r="BT125" i="56"/>
  <c r="BU125" i="56" s="1"/>
  <c r="BT120" i="56"/>
  <c r="BU120" i="56" s="1"/>
  <c r="BT150" i="56"/>
  <c r="BU150" i="56" s="1"/>
  <c r="S27" i="51"/>
  <c r="T23" i="51"/>
  <c r="AC23" i="51" s="1"/>
  <c r="AB23" i="51" s="1"/>
  <c r="V23" i="51" s="1"/>
  <c r="T10" i="51"/>
  <c r="AC10" i="51" s="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AC23" i="28" s="1"/>
  <c r="AB23" i="28" s="1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T59" i="28"/>
  <c r="AC59" i="28" s="1"/>
  <c r="G5" i="48"/>
  <c r="G6" i="48"/>
  <c r="AI6" i="48" s="1"/>
  <c r="G8" i="48"/>
  <c r="AI8" i="48" s="1"/>
  <c r="G7" i="48"/>
  <c r="AI7" i="4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T8" i="51"/>
  <c r="AC8" i="51" s="1"/>
  <c r="AB8" i="51" s="1"/>
  <c r="V8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G9" i="48"/>
  <c r="G11" i="48"/>
  <c r="G12" i="48"/>
  <c r="G13" i="48"/>
  <c r="A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AC49" i="28"/>
  <c r="AC49" i="52"/>
  <c r="S27" i="52"/>
  <c r="V9" i="52"/>
  <c r="T9" i="52"/>
  <c r="BS154" i="56" l="1"/>
  <c r="BS155" i="56" s="1"/>
  <c r="BU154" i="56"/>
  <c r="BU155" i="56" s="1"/>
  <c r="AB60" i="51"/>
  <c r="BU51" i="56"/>
  <c r="BU53" i="56" s="1"/>
  <c r="AB59" i="28"/>
  <c r="V59" i="28" s="1"/>
  <c r="BS101" i="56"/>
  <c r="BS103" i="56" s="1"/>
  <c r="AB60" i="28"/>
  <c r="V60" i="28" s="1"/>
  <c r="BU101" i="56"/>
  <c r="BU103" i="56" s="1"/>
  <c r="F24" i="22"/>
  <c r="AC48" i="52"/>
  <c r="AB48" i="52" s="1"/>
  <c r="AC47" i="52"/>
  <c r="AC21" i="51"/>
  <c r="AC20" i="51"/>
  <c r="AB20" i="51" s="1"/>
  <c r="T51" i="51"/>
  <c r="F17" i="22"/>
  <c r="V11" i="52"/>
  <c r="AM10" i="48"/>
  <c r="AL10" i="48" s="1"/>
  <c r="F24" i="48" s="1"/>
  <c r="U29" i="22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51"/>
  <c r="AB47" i="52"/>
  <c r="K28" i="2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B33" i="51" s="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Y24" i="22" l="1"/>
  <c r="BT95" i="56"/>
  <c r="BT90" i="56"/>
  <c r="BT100" i="56"/>
  <c r="BT85" i="56"/>
  <c r="BT80" i="56"/>
  <c r="BT75" i="56"/>
  <c r="BT70" i="56"/>
  <c r="BT60" i="56"/>
  <c r="BT65" i="56"/>
  <c r="BR64" i="56"/>
  <c r="BR99" i="56"/>
  <c r="BR94" i="56"/>
  <c r="BR59" i="56"/>
  <c r="BR89" i="56"/>
  <c r="BR84" i="56"/>
  <c r="BR79" i="56"/>
  <c r="BR69" i="56"/>
  <c r="BR74" i="56"/>
  <c r="BT15" i="56"/>
  <c r="BT25" i="56"/>
  <c r="BT45" i="56"/>
  <c r="BT35" i="56"/>
  <c r="BT10" i="56"/>
  <c r="BT20" i="56"/>
  <c r="BT30" i="56"/>
  <c r="BT40" i="56"/>
  <c r="BT50" i="56"/>
  <c r="V46" i="52"/>
  <c r="G9" i="22"/>
  <c r="G28" i="22"/>
  <c r="G10" i="22"/>
  <c r="AB21" i="51"/>
  <c r="AB27" i="51" s="1"/>
  <c r="BO51" i="56" s="1"/>
  <c r="BO53" i="56" s="1"/>
  <c r="Y27" i="22"/>
  <c r="AI10" i="48"/>
  <c r="I9" i="22"/>
  <c r="Y18" i="22"/>
  <c r="AM9" i="48"/>
  <c r="AL9" i="48" s="1"/>
  <c r="F23" i="48" s="1"/>
  <c r="AM11" i="48"/>
  <c r="AM5" i="48"/>
  <c r="AL5" i="48" s="1"/>
  <c r="AI5" i="48" s="1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BQ151" i="56" s="1"/>
  <c r="BQ153" i="56" s="1"/>
  <c r="V33" i="52"/>
  <c r="V7" i="51"/>
  <c r="V7" i="52"/>
  <c r="Y11" i="22"/>
  <c r="AE11" i="22" s="1"/>
  <c r="BL10" i="56" l="1"/>
  <c r="BU10" i="56"/>
  <c r="BL84" i="56"/>
  <c r="BS84" i="56"/>
  <c r="BL70" i="56"/>
  <c r="BU70" i="56"/>
  <c r="BL89" i="56"/>
  <c r="BS89" i="56"/>
  <c r="BU45" i="56"/>
  <c r="BL45" i="56"/>
  <c r="BL59" i="56"/>
  <c r="BS59" i="56"/>
  <c r="BL80" i="56"/>
  <c r="BU80" i="56"/>
  <c r="BP128" i="56"/>
  <c r="BQ128" i="56" s="1"/>
  <c r="BP123" i="56"/>
  <c r="BQ123" i="56" s="1"/>
  <c r="BP118" i="56"/>
  <c r="BQ118" i="56" s="1"/>
  <c r="BP113" i="56"/>
  <c r="BP148" i="56"/>
  <c r="BQ148" i="56" s="1"/>
  <c r="BP108" i="56"/>
  <c r="BQ108" i="56" s="1"/>
  <c r="BP143" i="56"/>
  <c r="BQ143" i="56" s="1"/>
  <c r="BP138" i="56"/>
  <c r="BQ138" i="56" s="1"/>
  <c r="BP133" i="56"/>
  <c r="BQ133" i="56" s="1"/>
  <c r="BU25" i="56"/>
  <c r="BL25" i="56"/>
  <c r="BL94" i="56"/>
  <c r="BS94" i="56"/>
  <c r="BL85" i="56"/>
  <c r="BU85" i="56"/>
  <c r="BU35" i="56"/>
  <c r="BL35" i="56"/>
  <c r="BL50" i="56"/>
  <c r="BU50" i="56"/>
  <c r="BL15" i="56"/>
  <c r="BU15" i="56"/>
  <c r="BL99" i="56"/>
  <c r="BS99" i="56"/>
  <c r="BL100" i="56"/>
  <c r="BU100" i="56"/>
  <c r="BL75" i="56"/>
  <c r="BU75" i="56"/>
  <c r="BU40" i="56"/>
  <c r="BL40" i="56"/>
  <c r="BL74" i="56"/>
  <c r="BS74" i="56"/>
  <c r="BL64" i="56"/>
  <c r="BS64" i="56"/>
  <c r="BL90" i="56"/>
  <c r="BU90" i="56"/>
  <c r="BU30" i="56"/>
  <c r="BL30" i="56"/>
  <c r="BL69" i="56"/>
  <c r="BS69" i="56"/>
  <c r="BL65" i="56"/>
  <c r="BU65" i="56"/>
  <c r="BL95" i="56"/>
  <c r="BU95" i="56"/>
  <c r="BU20" i="56"/>
  <c r="BL20" i="56"/>
  <c r="BL79" i="56"/>
  <c r="BS79" i="56"/>
  <c r="BL60" i="56"/>
  <c r="BU60" i="56"/>
  <c r="V20" i="51"/>
  <c r="Y28" i="22"/>
  <c r="AE13" i="22"/>
  <c r="AA13" i="22"/>
  <c r="AE18" i="22"/>
  <c r="AA18" i="22"/>
  <c r="Y9" i="22"/>
  <c r="AA9" i="22" s="1"/>
  <c r="F21" i="48"/>
  <c r="AI9" i="48"/>
  <c r="Z35" i="22"/>
  <c r="Z36" i="22"/>
  <c r="AB27" i="52"/>
  <c r="BO151" i="56" s="1"/>
  <c r="BO153" i="56" s="1"/>
  <c r="AB54" i="51"/>
  <c r="BQ51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BQ53" i="56" l="1"/>
  <c r="BP8" i="56" s="1"/>
  <c r="BU104" i="56"/>
  <c r="BU105" i="56" s="1"/>
  <c r="BS104" i="56"/>
  <c r="BS105" i="56" s="1"/>
  <c r="BN131" i="56"/>
  <c r="BO131" i="56" s="1"/>
  <c r="BN121" i="56"/>
  <c r="BO121" i="56" s="1"/>
  <c r="BN116" i="56"/>
  <c r="BO116" i="56" s="1"/>
  <c r="BN111" i="56"/>
  <c r="BN126" i="56"/>
  <c r="BO126" i="56" s="1"/>
  <c r="BN146" i="56"/>
  <c r="BO146" i="56" s="1"/>
  <c r="BN106" i="56"/>
  <c r="BO106" i="56" s="1"/>
  <c r="BN141" i="56"/>
  <c r="BO141" i="56" s="1"/>
  <c r="BN136" i="56"/>
  <c r="BO136" i="56" s="1"/>
  <c r="BU54" i="56"/>
  <c r="BU55" i="56" s="1"/>
  <c r="BP43" i="56"/>
  <c r="BP38" i="56"/>
  <c r="BP33" i="56"/>
  <c r="BP13" i="56"/>
  <c r="BP28" i="56"/>
  <c r="BP23" i="56"/>
  <c r="BP18" i="56"/>
  <c r="BP48" i="56"/>
  <c r="AE9" i="22"/>
  <c r="AA19" i="22"/>
  <c r="AA10" i="22"/>
  <c r="BQ8" i="56" l="1"/>
  <c r="BL8" i="56"/>
  <c r="BQ13" i="56"/>
  <c r="BL13" i="56"/>
  <c r="BQ43" i="56"/>
  <c r="BL43" i="56"/>
  <c r="BQ18" i="56"/>
  <c r="BL18" i="56"/>
  <c r="BQ38" i="56"/>
  <c r="BL38" i="56"/>
  <c r="BQ23" i="56"/>
  <c r="BL23" i="56"/>
  <c r="BQ33" i="56"/>
  <c r="BL33" i="56"/>
  <c r="BQ48" i="56"/>
  <c r="BL48" i="56"/>
  <c r="BQ28" i="56"/>
  <c r="BL28" i="56"/>
  <c r="AM12" i="48"/>
  <c r="AL12" i="48" s="1"/>
  <c r="BQ54" i="56" l="1"/>
  <c r="BQ55" i="56" s="1"/>
  <c r="F26" i="48"/>
  <c r="AI12" i="48"/>
  <c r="S30" i="22"/>
  <c r="Z38" i="22" l="1"/>
  <c r="AL11" i="48" l="1"/>
  <c r="AI11" i="48" l="1"/>
  <c r="F25" i="48"/>
  <c r="R37" i="28" l="1"/>
  <c r="R38" i="28"/>
  <c r="S38" i="28" s="1"/>
  <c r="T38" i="28" s="1"/>
  <c r="AC38" i="28" s="1"/>
  <c r="R11" i="28"/>
  <c r="R12" i="28"/>
  <c r="S12" i="28" s="1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S11" i="28"/>
  <c r="R6" i="28"/>
  <c r="S37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BO101" i="56" s="1"/>
  <c r="V11" i="28"/>
  <c r="AC54" i="28"/>
  <c r="AB37" i="28"/>
  <c r="I26" i="22"/>
  <c r="I29" i="22" s="1"/>
  <c r="I30" i="22" s="1"/>
  <c r="BO103" i="56" l="1"/>
  <c r="BN56" i="56" s="1"/>
  <c r="BN96" i="56"/>
  <c r="BN86" i="56"/>
  <c r="BN91" i="56"/>
  <c r="BN66" i="56"/>
  <c r="BN81" i="56"/>
  <c r="V37" i="28"/>
  <c r="AB54" i="28"/>
  <c r="BQ101" i="56" s="1"/>
  <c r="BQ103" i="56" s="1"/>
  <c r="Z34" i="22"/>
  <c r="Z33" i="22"/>
  <c r="Y26" i="22"/>
  <c r="BN76" i="56" l="1"/>
  <c r="BN61" i="56"/>
  <c r="BN71" i="56"/>
  <c r="BO71" i="56" s="1"/>
  <c r="BL56" i="56"/>
  <c r="BO56" i="56"/>
  <c r="BO66" i="56"/>
  <c r="BL66" i="56"/>
  <c r="BO96" i="56"/>
  <c r="BL96" i="56"/>
  <c r="BO91" i="56"/>
  <c r="BL91" i="56"/>
  <c r="BO76" i="56"/>
  <c r="BL76" i="56"/>
  <c r="BO86" i="56"/>
  <c r="BL86" i="56"/>
  <c r="BO61" i="56"/>
  <c r="BL61" i="56"/>
  <c r="BP98" i="56"/>
  <c r="BP68" i="56"/>
  <c r="BP63" i="56"/>
  <c r="BP58" i="56"/>
  <c r="BP93" i="56"/>
  <c r="BP88" i="56"/>
  <c r="BP83" i="56"/>
  <c r="BP78" i="56"/>
  <c r="BP73" i="56"/>
  <c r="BO81" i="56"/>
  <c r="BL81" i="56"/>
  <c r="AE26" i="22"/>
  <c r="AA26" i="22"/>
  <c r="Y29" i="22"/>
  <c r="BL71" i="56" l="1"/>
  <c r="BO104" i="56"/>
  <c r="BO105" i="56" s="1"/>
  <c r="BL58" i="56"/>
  <c r="BQ58" i="56"/>
  <c r="BL63" i="56"/>
  <c r="BQ63" i="56"/>
  <c r="BL68" i="56"/>
  <c r="BQ68" i="56"/>
  <c r="BL98" i="56"/>
  <c r="BQ98" i="56"/>
  <c r="BL73" i="56"/>
  <c r="BQ73" i="56"/>
  <c r="BL78" i="56"/>
  <c r="BQ78" i="56"/>
  <c r="BL88" i="56"/>
  <c r="BQ88" i="56"/>
  <c r="BL83" i="56"/>
  <c r="BQ83" i="56"/>
  <c r="BL93" i="56"/>
  <c r="BQ93" i="56"/>
  <c r="AA29" i="22"/>
  <c r="P30" i="22"/>
  <c r="M30" i="22"/>
  <c r="R30" i="22"/>
  <c r="T30" i="22"/>
  <c r="G30" i="22"/>
  <c r="J30" i="22"/>
  <c r="BQ104" i="56" l="1"/>
  <c r="BQ105" i="56" s="1"/>
  <c r="Y30" i="22"/>
  <c r="BR19" i="56" l="1"/>
  <c r="BR9" i="56"/>
  <c r="BR14" i="56"/>
  <c r="BR49" i="56"/>
  <c r="BR34" i="56"/>
  <c r="BR44" i="56"/>
  <c r="BR29" i="56"/>
  <c r="BR39" i="56"/>
  <c r="BR24" i="56"/>
  <c r="BS44" i="56" l="1"/>
  <c r="BL44" i="56"/>
  <c r="BS39" i="56"/>
  <c r="BL39" i="56"/>
  <c r="BS9" i="56"/>
  <c r="BL9" i="56"/>
  <c r="BS29" i="56"/>
  <c r="BL29" i="56"/>
  <c r="BS34" i="56"/>
  <c r="BL34" i="56"/>
  <c r="BS49" i="56"/>
  <c r="BL49" i="56"/>
  <c r="BS14" i="56"/>
  <c r="BL14" i="56"/>
  <c r="BS24" i="56"/>
  <c r="BL24" i="56"/>
  <c r="BS19" i="56"/>
  <c r="BL19" i="56"/>
  <c r="BO111" i="56"/>
  <c r="BO154" i="56" s="1"/>
  <c r="BO155" i="56" s="1"/>
  <c r="BQ113" i="56"/>
  <c r="BQ154" i="56" s="1"/>
  <c r="BQ155" i="56" s="1"/>
  <c r="BS54" i="56" l="1"/>
  <c r="BS55" i="56" s="1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s="1" a="1"/>
  <c r="I35" i="27" s="1"/>
  <c r="I61" i="56" s="1"/>
  <c r="J61" i="56" s="1"/>
  <c r="I36" i="27" l="1" a="1"/>
  <c r="I36" i="27" s="1"/>
  <c r="I66" i="56" s="1"/>
  <c r="J66" i="56" s="1"/>
  <c r="T34" i="27" a="1"/>
  <c r="T34" i="27" s="1"/>
  <c r="O106" i="56" s="1"/>
  <c r="P106" i="56" s="1"/>
  <c r="I34" i="27" a="1"/>
  <c r="I34" i="27" s="1"/>
  <c r="I56" i="56" s="1"/>
  <c r="J56" i="56" s="1"/>
  <c r="I38" i="27" a="1"/>
  <c r="I38" i="27" s="1"/>
  <c r="I76" i="56" s="1"/>
  <c r="J76" i="56" s="1"/>
  <c r="R34" i="27" a="1"/>
  <c r="R34" i="27" s="1"/>
  <c r="O56" i="56" s="1"/>
  <c r="P56" i="56" s="1"/>
  <c r="L34" i="27" a="1"/>
  <c r="L34" i="27" s="1"/>
  <c r="K56" i="56" s="1"/>
  <c r="L56" i="56" s="1"/>
  <c r="CG34" i="27" a="1"/>
  <c r="CG34" i="27" s="1"/>
  <c r="BG6" i="56" s="1"/>
  <c r="BH6" i="56" s="1"/>
  <c r="K34" i="27" a="1"/>
  <c r="K34" i="27" s="1"/>
  <c r="I106" i="56" s="1"/>
  <c r="J106" i="56" s="1"/>
  <c r="CD34" i="27" a="1"/>
  <c r="CD34" i="27" s="1"/>
  <c r="BE6" i="56" s="1"/>
  <c r="BF6" i="56" s="1"/>
  <c r="N34" i="27" a="1"/>
  <c r="N34" i="27" s="1"/>
  <c r="K106" i="56" s="1"/>
  <c r="L106" i="56" s="1"/>
  <c r="I37" i="27" a="1"/>
  <c r="I37" i="27" s="1"/>
  <c r="I71" i="56" s="1"/>
  <c r="J71" i="56" s="1"/>
  <c r="P34" i="27" a="1"/>
  <c r="P34" i="27" s="1"/>
  <c r="I41" i="27" a="1"/>
  <c r="I41" i="27" s="1"/>
  <c r="I91" i="56" s="1"/>
  <c r="J91" i="56" s="1"/>
  <c r="I39" i="27" a="1"/>
  <c r="I39" i="27" s="1"/>
  <c r="I81" i="56" s="1"/>
  <c r="J81" i="56" s="1"/>
  <c r="CH34" i="27" a="1"/>
  <c r="CH34" i="27" s="1"/>
  <c r="BG106" i="56" s="1"/>
  <c r="BH106" i="56" s="1"/>
  <c r="J34" i="27" a="1"/>
  <c r="J34" i="27" s="1"/>
  <c r="I6" i="56" s="1"/>
  <c r="J6" i="56" s="1"/>
  <c r="CC34" i="27" a="1"/>
  <c r="CC34" i="27" s="1"/>
  <c r="BE56" i="56" s="1"/>
  <c r="BF56" i="56" s="1"/>
  <c r="CF34" i="27" a="1"/>
  <c r="CF34" i="27" s="1"/>
  <c r="BG56" i="56" s="1"/>
  <c r="BH56" i="56" s="1"/>
  <c r="M34" i="27" a="1"/>
  <c r="M34" i="27" s="1"/>
  <c r="S34" i="27" a="1"/>
  <c r="S34" i="27" s="1"/>
  <c r="Q34" i="27" a="1"/>
  <c r="Q34" i="27" s="1"/>
  <c r="M106" i="56" s="1"/>
  <c r="N106" i="56" s="1"/>
  <c r="O34" i="27" a="1"/>
  <c r="O34" i="27" s="1"/>
  <c r="M56" i="56" s="1"/>
  <c r="N56" i="56" s="1"/>
  <c r="I40" i="27" a="1"/>
  <c r="I40" i="27" s="1"/>
  <c r="I86" i="56" s="1"/>
  <c r="I42" i="27" a="1"/>
  <c r="I42" i="27" s="1"/>
  <c r="I96" i="56" s="1"/>
  <c r="J96" i="56" s="1"/>
  <c r="AV37" i="27" a="1"/>
  <c r="AV37" i="27" s="1"/>
  <c r="AI71" i="56" s="1"/>
  <c r="AJ71" i="56" s="1"/>
  <c r="BA39" i="27" a="1"/>
  <c r="BA39" i="27" s="1"/>
  <c r="AK131" i="56" s="1"/>
  <c r="AL131" i="56" s="1"/>
  <c r="BL36" i="27" a="1"/>
  <c r="BL36" i="27" s="1"/>
  <c r="AS16" i="56" s="1"/>
  <c r="AT16" i="56" s="1"/>
  <c r="BY42" i="27" a="1"/>
  <c r="BY42" i="27" s="1"/>
  <c r="BA146" i="56" s="1"/>
  <c r="BB146" i="56" s="1"/>
  <c r="AO41" i="27" a="1"/>
  <c r="AO41" i="27" s="1"/>
  <c r="AC141" i="56" s="1"/>
  <c r="AD141" i="56" s="1"/>
  <c r="AU41" i="27" a="1"/>
  <c r="AU41" i="27" s="1"/>
  <c r="AG141" i="56" s="1"/>
  <c r="AH141" i="56" s="1"/>
  <c r="AD38" i="27" a="1"/>
  <c r="AD38" i="27" s="1"/>
  <c r="W76" i="56" s="1"/>
  <c r="X76" i="56" s="1"/>
  <c r="CF37" i="27" a="1"/>
  <c r="CF37" i="27" s="1"/>
  <c r="BG71" i="56" s="1"/>
  <c r="BH71" i="56" s="1"/>
  <c r="BX34" i="27" a="1"/>
  <c r="BX34" i="27" s="1"/>
  <c r="BA6" i="56" s="1"/>
  <c r="BB6" i="56" s="1"/>
  <c r="AH34" i="27" a="1"/>
  <c r="AH34" i="27" s="1"/>
  <c r="BB34" i="27" a="1"/>
  <c r="BB34" i="27" s="1"/>
  <c r="AM56" i="56" s="1"/>
  <c r="AN56" i="56" s="1"/>
  <c r="BZ34" i="27" a="1"/>
  <c r="BZ34" i="27" s="1"/>
  <c r="BC56" i="56" s="1"/>
  <c r="BD56" i="56" s="1"/>
  <c r="BW34" i="27" a="1"/>
  <c r="BW34" i="27" s="1"/>
  <c r="BA56" i="56" s="1"/>
  <c r="BB56" i="56" s="1"/>
  <c r="W34" i="27" a="1"/>
  <c r="W34" i="27" s="1"/>
  <c r="Q106" i="56" s="1"/>
  <c r="R106" i="56" s="1"/>
  <c r="BA34" i="27" a="1"/>
  <c r="BA34" i="27" s="1"/>
  <c r="AK106" i="56" s="1"/>
  <c r="AL106" i="56" s="1"/>
  <c r="BU34" i="27" a="1"/>
  <c r="BU34" i="27" s="1"/>
  <c r="AY6" i="56" s="1"/>
  <c r="AZ6" i="56" s="1"/>
  <c r="BM40" i="27" a="1"/>
  <c r="BM40" i="27" s="1"/>
  <c r="AS136" i="56" s="1"/>
  <c r="X42" i="27" a="1"/>
  <c r="X42" i="27" s="1"/>
  <c r="S96" i="56" s="1"/>
  <c r="T96" i="56" s="1"/>
  <c r="AM37" i="27" a="1"/>
  <c r="AM37" i="27" s="1"/>
  <c r="AC71" i="56" s="1"/>
  <c r="AD71" i="56" s="1"/>
  <c r="P39" i="27" a="1"/>
  <c r="P39" i="27" s="1"/>
  <c r="M31" i="56" s="1"/>
  <c r="N31" i="56" s="1"/>
  <c r="BU37" i="27" a="1"/>
  <c r="BU37" i="27" s="1"/>
  <c r="AY21" i="56" s="1"/>
  <c r="AZ21" i="56" s="1"/>
  <c r="BC38" i="27" a="1"/>
  <c r="BC38" i="27" s="1"/>
  <c r="AM26" i="56" s="1"/>
  <c r="AN26" i="56" s="1"/>
  <c r="AG34" i="27" a="1"/>
  <c r="AG34" i="27" s="1"/>
  <c r="Y56" i="56" s="1"/>
  <c r="Z56" i="56" s="1"/>
  <c r="BL34" i="27" a="1"/>
  <c r="BL34" i="27" s="1"/>
  <c r="AS6" i="56" s="1"/>
  <c r="AT6" i="56" s="1"/>
  <c r="BJ34" i="27" a="1"/>
  <c r="BJ34" i="27" s="1"/>
  <c r="AQ106" i="56" s="1"/>
  <c r="AR106" i="56" s="1"/>
  <c r="CA34" i="27" a="1"/>
  <c r="CA34" i="27" s="1"/>
  <c r="BC6" i="56" s="1"/>
  <c r="BD6" i="56" s="1"/>
  <c r="AC34" i="27" a="1"/>
  <c r="AC34" i="27" s="1"/>
  <c r="U106" i="56" s="1"/>
  <c r="V106" i="56" s="1"/>
  <c r="BK34" i="27" a="1"/>
  <c r="BK34" i="27" s="1"/>
  <c r="AS56" i="56" s="1"/>
  <c r="AT56" i="56" s="1"/>
  <c r="AV34" i="27" a="1"/>
  <c r="AV34" i="27" s="1"/>
  <c r="AI56" i="56" s="1"/>
  <c r="AJ56" i="56" s="1"/>
  <c r="CB40" i="27" a="1"/>
  <c r="CB40" i="27" s="1"/>
  <c r="BC136" i="56" s="1"/>
  <c r="AN37" i="27" a="1"/>
  <c r="AN37" i="27" s="1"/>
  <c r="AC21" i="56" s="1"/>
  <c r="AD21" i="56" s="1"/>
  <c r="BK40" i="27" a="1"/>
  <c r="BK40" i="27" s="1"/>
  <c r="AS86" i="56" s="1"/>
  <c r="AM35" i="27" a="1"/>
  <c r="AM35" i="27" s="1"/>
  <c r="AC61" i="56" s="1"/>
  <c r="AD61" i="56" s="1"/>
  <c r="BC36" i="27" a="1"/>
  <c r="BC36" i="27" s="1"/>
  <c r="AM16" i="56" s="1"/>
  <c r="AN16" i="56" s="1"/>
  <c r="BU36" i="27" a="1"/>
  <c r="BU36" i="27" s="1"/>
  <c r="AY16" i="56" s="1"/>
  <c r="AZ16" i="56" s="1"/>
  <c r="AA36" i="27" a="1"/>
  <c r="AA36" i="27" s="1"/>
  <c r="U66" i="56" s="1"/>
  <c r="V66" i="56" s="1"/>
  <c r="BG39" i="27" a="1"/>
  <c r="BG39" i="27" s="1"/>
  <c r="AO131" i="56" s="1"/>
  <c r="AP131" i="56" s="1"/>
  <c r="AL34" i="27" a="1"/>
  <c r="AL34" i="27" s="1"/>
  <c r="AA106" i="56" s="1"/>
  <c r="AB106" i="56" s="1"/>
  <c r="AJ34" i="27" a="1"/>
  <c r="AJ34" i="27" s="1"/>
  <c r="AA56" i="56" s="1"/>
  <c r="AB56" i="56" s="1"/>
  <c r="AT34" i="27" a="1"/>
  <c r="AT34" i="27" s="1"/>
  <c r="CE34" i="27" a="1"/>
  <c r="CE34" i="27" s="1"/>
  <c r="BE106" i="56" s="1"/>
  <c r="BF106" i="56" s="1"/>
  <c r="U34" i="27" a="1"/>
  <c r="U34" i="27" s="1"/>
  <c r="Q56" i="56" s="1"/>
  <c r="R56" i="56" s="1"/>
  <c r="BS34" i="27" a="1"/>
  <c r="BS34" i="27" s="1"/>
  <c r="AW106" i="56" s="1"/>
  <c r="AX106" i="56" s="1"/>
  <c r="AX34" i="27" a="1"/>
  <c r="AX34" i="27" s="1"/>
  <c r="AI106" i="56" s="1"/>
  <c r="AJ106" i="56" s="1"/>
  <c r="AB34" i="27" a="1"/>
  <c r="AB34" i="27" s="1"/>
  <c r="X34" i="27" a="1"/>
  <c r="X34" i="27" s="1"/>
  <c r="S56" i="56" s="1"/>
  <c r="T56" i="56" s="1"/>
  <c r="AF34" i="27" a="1"/>
  <c r="AF34" i="27" s="1"/>
  <c r="W106" i="56" s="1"/>
  <c r="X106" i="56" s="1"/>
  <c r="V34" i="27" a="1"/>
  <c r="V34" i="27" s="1"/>
  <c r="AA35" i="27" a="1"/>
  <c r="AA35" i="27" s="1"/>
  <c r="U61" i="56" s="1"/>
  <c r="V61" i="56" s="1"/>
  <c r="AS41" i="27" a="1"/>
  <c r="AS41" i="27" s="1"/>
  <c r="AG91" i="56" s="1"/>
  <c r="AH91" i="56" s="1"/>
  <c r="AP41" i="27" a="1"/>
  <c r="AP41" i="27" s="1"/>
  <c r="AE91" i="56" s="1"/>
  <c r="AF91" i="56" s="1"/>
  <c r="AQ39" i="27" a="1"/>
  <c r="AQ39" i="27" s="1"/>
  <c r="AE31" i="56" s="1"/>
  <c r="AF31" i="56" s="1"/>
  <c r="O38" i="27" a="1"/>
  <c r="O38" i="27" s="1"/>
  <c r="M76" i="56" s="1"/>
  <c r="N76" i="56" s="1"/>
  <c r="BN34" i="27" a="1"/>
  <c r="BN34" i="27" s="1"/>
  <c r="AU56" i="56" s="1"/>
  <c r="AV56" i="56" s="1"/>
  <c r="AS34" i="27" a="1"/>
  <c r="AS34" i="27" s="1"/>
  <c r="AG56" i="56" s="1"/>
  <c r="AH56" i="56" s="1"/>
  <c r="BO34" i="27" a="1"/>
  <c r="BO34" i="27" s="1"/>
  <c r="AU6" i="56" s="1"/>
  <c r="AV6" i="56" s="1"/>
  <c r="AM34" i="27" a="1"/>
  <c r="AM34" i="27" s="1"/>
  <c r="AC56" i="56" s="1"/>
  <c r="AD56" i="56" s="1"/>
  <c r="AE34" i="27" a="1"/>
  <c r="AE34" i="27" s="1"/>
  <c r="BG34" i="27" a="1"/>
  <c r="BG34" i="27" s="1"/>
  <c r="AO106" i="56" s="1"/>
  <c r="AP106" i="56" s="1"/>
  <c r="R38" i="27" a="1"/>
  <c r="R38" i="27" s="1"/>
  <c r="O76" i="56" s="1"/>
  <c r="P76" i="56" s="1"/>
  <c r="CH38" i="27" a="1"/>
  <c r="CH38" i="27" s="1"/>
  <c r="BG126" i="56" s="1"/>
  <c r="BH126" i="56" s="1"/>
  <c r="S36" i="27" a="1"/>
  <c r="S36" i="27" s="1"/>
  <c r="O16" i="56" s="1"/>
  <c r="P16" i="56" s="1"/>
  <c r="Y39" i="27" a="1"/>
  <c r="Y39" i="27" s="1"/>
  <c r="S31" i="56" s="1"/>
  <c r="T31" i="56" s="1"/>
  <c r="BT37" i="27" a="1"/>
  <c r="BT37" i="27" s="1"/>
  <c r="AY71" i="56" s="1"/>
  <c r="AZ71" i="56" s="1"/>
  <c r="AN38" i="27" a="1"/>
  <c r="AN38" i="27" s="1"/>
  <c r="AC26" i="56" s="1"/>
  <c r="AD26" i="56" s="1"/>
  <c r="AL41" i="27" a="1"/>
  <c r="AL41" i="27" s="1"/>
  <c r="AA141" i="56" s="1"/>
  <c r="AB141" i="56" s="1"/>
  <c r="AR34" i="27" a="1"/>
  <c r="AR34" i="27" s="1"/>
  <c r="AE106" i="56" s="1"/>
  <c r="AF106" i="56" s="1"/>
  <c r="AP34" i="27" a="1"/>
  <c r="AP34" i="27" s="1"/>
  <c r="AE56" i="56" s="1"/>
  <c r="AF56" i="56" s="1"/>
  <c r="AQ34" i="27" a="1"/>
  <c r="AQ34" i="27" s="1"/>
  <c r="AD34" i="27" a="1"/>
  <c r="AD34" i="27" s="1"/>
  <c r="W56" i="56" s="1"/>
  <c r="X56" i="56" s="1"/>
  <c r="BE34" i="27" a="1"/>
  <c r="BE34" i="27" s="1"/>
  <c r="AO56" i="56" s="1"/>
  <c r="AP56" i="56" s="1"/>
  <c r="AZ34" i="27" a="1"/>
  <c r="AZ34" i="27" s="1"/>
  <c r="AW34" i="27" a="1"/>
  <c r="AW34" i="27" s="1"/>
  <c r="BJ41" i="27" a="1"/>
  <c r="BJ41" i="27" s="1"/>
  <c r="AQ141" i="56" s="1"/>
  <c r="AR141" i="56" s="1"/>
  <c r="BK39" i="27" a="1"/>
  <c r="BK39" i="27" s="1"/>
  <c r="AS81" i="56" s="1"/>
  <c r="AT81" i="56" s="1"/>
  <c r="BN42" i="27" a="1"/>
  <c r="BN42" i="27" s="1"/>
  <c r="AU96" i="56" s="1"/>
  <c r="AV96" i="56" s="1"/>
  <c r="BX37" i="27" a="1"/>
  <c r="BX37" i="27" s="1"/>
  <c r="BA21" i="56" s="1"/>
  <c r="BB21" i="56" s="1"/>
  <c r="L36" i="27" a="1"/>
  <c r="L36" i="27" s="1"/>
  <c r="K66" i="56" s="1"/>
  <c r="L66" i="56" s="1"/>
  <c r="AR39" i="27" a="1"/>
  <c r="AR39" i="27" s="1"/>
  <c r="AE131" i="56" s="1"/>
  <c r="AF131" i="56" s="1"/>
  <c r="AI34" i="27" a="1"/>
  <c r="AI34" i="27" s="1"/>
  <c r="Y106" i="56" s="1"/>
  <c r="Z106" i="56" s="1"/>
  <c r="BD34" i="27" a="1"/>
  <c r="BD34" i="27" s="1"/>
  <c r="AM106" i="56" s="1"/>
  <c r="AN106" i="56" s="1"/>
  <c r="BY34" i="27" a="1"/>
  <c r="BY34" i="27" s="1"/>
  <c r="BA106" i="56" s="1"/>
  <c r="BB106" i="56" s="1"/>
  <c r="BH34" i="27" a="1"/>
  <c r="BH34" i="27" s="1"/>
  <c r="AQ56" i="56" s="1"/>
  <c r="AR56" i="56" s="1"/>
  <c r="BV34" i="27" a="1"/>
  <c r="BV34" i="27" s="1"/>
  <c r="AY106" i="56" s="1"/>
  <c r="AZ106" i="56" s="1"/>
  <c r="Y34" i="27" a="1"/>
  <c r="Y34" i="27" s="1"/>
  <c r="AU34" i="27" a="1"/>
  <c r="AU34" i="27" s="1"/>
  <c r="AG106" i="56" s="1"/>
  <c r="AH106" i="56" s="1"/>
  <c r="CC42" i="27" a="1"/>
  <c r="CC42" i="27" s="1"/>
  <c r="BE96" i="56" s="1"/>
  <c r="BF96" i="56" s="1"/>
  <c r="S41" i="27" a="1"/>
  <c r="S41" i="27" s="1"/>
  <c r="O41" i="56" s="1"/>
  <c r="P41" i="56" s="1"/>
  <c r="BA37" i="27" a="1"/>
  <c r="BA37" i="27" s="1"/>
  <c r="AK121" i="56" s="1"/>
  <c r="AL121" i="56" s="1"/>
  <c r="CG42" i="27" a="1"/>
  <c r="CG42" i="27" s="1"/>
  <c r="BG46" i="56" s="1"/>
  <c r="BH46" i="56" s="1"/>
  <c r="AY37" i="27" a="1"/>
  <c r="AY37" i="27" s="1"/>
  <c r="AK71" i="56" s="1"/>
  <c r="AL71" i="56" s="1"/>
  <c r="AE38" i="27" a="1"/>
  <c r="AE38" i="27" s="1"/>
  <c r="W26" i="56" s="1"/>
  <c r="X26" i="56" s="1"/>
  <c r="BP34" i="27" a="1"/>
  <c r="BP34" i="27" s="1"/>
  <c r="AU106" i="56" s="1"/>
  <c r="AV106" i="56" s="1"/>
  <c r="AA34" i="27" a="1"/>
  <c r="AA34" i="27" s="1"/>
  <c r="U56" i="56" s="1"/>
  <c r="V56" i="56" s="1"/>
  <c r="AY34" i="27" a="1"/>
  <c r="AY34" i="27" s="1"/>
  <c r="AK56" i="56" s="1"/>
  <c r="AL56" i="56" s="1"/>
  <c r="AN34" i="27" a="1"/>
  <c r="AN34" i="27" s="1"/>
  <c r="CB34" i="27" a="1"/>
  <c r="CB34" i="27" s="1"/>
  <c r="BC106" i="56" s="1"/>
  <c r="BD106" i="56" s="1"/>
  <c r="BT34" i="27" a="1"/>
  <c r="BT34" i="27" s="1"/>
  <c r="AY56" i="56" s="1"/>
  <c r="AZ56" i="56" s="1"/>
  <c r="BC34" i="27" a="1"/>
  <c r="BC34" i="27" s="1"/>
  <c r="BR34" i="27" a="1"/>
  <c r="BR34" i="27" s="1"/>
  <c r="AW6" i="56" s="1"/>
  <c r="AX6" i="56" s="1"/>
  <c r="AK34" i="27" a="1"/>
  <c r="AK34" i="27" s="1"/>
  <c r="U42" i="27" a="1"/>
  <c r="U42" i="27" s="1"/>
  <c r="Q96" i="56" s="1"/>
  <c r="R96" i="56" s="1"/>
  <c r="AE39" i="27" a="1"/>
  <c r="AE39" i="27" s="1"/>
  <c r="W31" i="56" s="1"/>
  <c r="X31" i="56" s="1"/>
  <c r="AJ39" i="27" a="1"/>
  <c r="AJ39" i="27" s="1"/>
  <c r="AA81" i="56" s="1"/>
  <c r="AB81" i="56" s="1"/>
  <c r="CH39" i="27" a="1"/>
  <c r="CH39" i="27" s="1"/>
  <c r="BG131" i="56" s="1"/>
  <c r="BH131" i="56" s="1"/>
  <c r="BM34" i="27" a="1"/>
  <c r="BM34" i="27" s="1"/>
  <c r="AS106" i="56" s="1"/>
  <c r="AT106" i="56" s="1"/>
  <c r="AO34" i="27" a="1"/>
  <c r="AO34" i="27" s="1"/>
  <c r="AC106" i="56" s="1"/>
  <c r="AD106" i="56" s="1"/>
  <c r="Z34" i="27" a="1"/>
  <c r="Z34" i="27" s="1"/>
  <c r="S106" i="56" s="1"/>
  <c r="T106" i="56" s="1"/>
  <c r="BQ34" i="27" a="1"/>
  <c r="BQ34" i="27" s="1"/>
  <c r="AW56" i="56" s="1"/>
  <c r="AX56" i="56" s="1"/>
  <c r="BF34" i="27" a="1"/>
  <c r="BF34" i="27" s="1"/>
  <c r="BI34" i="27" a="1"/>
  <c r="BI34" i="27" s="1"/>
  <c r="AZ37" i="27" a="1"/>
  <c r="AZ37" i="27" s="1"/>
  <c r="AK21" i="56" s="1"/>
  <c r="AL21" i="56" s="1"/>
  <c r="BH38" i="27" a="1"/>
  <c r="BH38" i="27" s="1"/>
  <c r="AQ76" i="56" s="1"/>
  <c r="AR76" i="56" s="1"/>
  <c r="AY40" i="27" a="1"/>
  <c r="AY40" i="27" s="1"/>
  <c r="AK86" i="56" s="1"/>
  <c r="N40" i="27" a="1"/>
  <c r="N40" i="27" s="1"/>
  <c r="K136" i="56" s="1"/>
  <c r="AP39" i="27" a="1"/>
  <c r="AP39" i="27" s="1"/>
  <c r="AE81" i="56" s="1"/>
  <c r="AF81" i="56" s="1"/>
  <c r="AD36" i="27" a="1"/>
  <c r="AD36" i="27" s="1"/>
  <c r="W66" i="56" s="1"/>
  <c r="X66" i="56" s="1"/>
  <c r="AI38" i="27" a="1"/>
  <c r="AI38" i="27" s="1"/>
  <c r="Y126" i="56" s="1"/>
  <c r="Z126" i="56" s="1"/>
  <c r="BC35" i="27" a="1"/>
  <c r="BC35" i="27" s="1"/>
  <c r="AM11" i="56" s="1"/>
  <c r="AN11" i="56" s="1"/>
  <c r="BQ41" i="27" a="1"/>
  <c r="BQ41" i="27" s="1"/>
  <c r="AW91" i="56" s="1"/>
  <c r="AX91" i="56" s="1"/>
  <c r="AE37" i="27" a="1"/>
  <c r="AE37" i="27" s="1"/>
  <c r="W21" i="56" s="1"/>
  <c r="X21" i="56" s="1"/>
  <c r="CA38" i="27" a="1"/>
  <c r="CA38" i="27" s="1"/>
  <c r="BC26" i="56" s="1"/>
  <c r="BD26" i="56" s="1"/>
  <c r="BU40" i="27" a="1"/>
  <c r="BU40" i="27" s="1"/>
  <c r="AY36" i="56" s="1"/>
  <c r="AC41" i="27" a="1"/>
  <c r="AC41" i="27" s="1"/>
  <c r="U141" i="56" s="1"/>
  <c r="V141" i="56" s="1"/>
  <c r="BP41" i="27" a="1"/>
  <c r="BP41" i="27" s="1"/>
  <c r="AU141" i="56" s="1"/>
  <c r="AV141" i="56" s="1"/>
  <c r="AP35" i="27" a="1"/>
  <c r="AP35" i="27" s="1"/>
  <c r="AE61" i="56" s="1"/>
  <c r="AF61" i="56" s="1"/>
  <c r="AJ38" i="27" a="1"/>
  <c r="AJ38" i="27" s="1"/>
  <c r="AA76" i="56" s="1"/>
  <c r="AB76" i="56" s="1"/>
  <c r="AX37" i="27" a="1"/>
  <c r="AX37" i="27" s="1"/>
  <c r="AI121" i="56" s="1"/>
  <c r="AJ121" i="56" s="1"/>
  <c r="BY38" i="27" a="1"/>
  <c r="BY38" i="27" s="1"/>
  <c r="BA126" i="56" s="1"/>
  <c r="BB126" i="56" s="1"/>
  <c r="AL38" i="27" a="1"/>
  <c r="AL38" i="27" s="1"/>
  <c r="AA126" i="56" s="1"/>
  <c r="AB126" i="56" s="1"/>
  <c r="AD42" i="27" a="1"/>
  <c r="AD42" i="27" s="1"/>
  <c r="W96" i="56" s="1"/>
  <c r="X96" i="56" s="1"/>
  <c r="BJ36" i="27" a="1"/>
  <c r="BJ36" i="27" s="1"/>
  <c r="AQ116" i="56" s="1"/>
  <c r="AR116" i="56" s="1"/>
  <c r="BS35" i="27" a="1"/>
  <c r="BS35" i="27" s="1"/>
  <c r="AW111" i="56" s="1"/>
  <c r="AX111" i="56" s="1"/>
  <c r="BG41" i="27" a="1"/>
  <c r="BG41" i="27" s="1"/>
  <c r="AO141" i="56" s="1"/>
  <c r="AP141" i="56" s="1"/>
  <c r="BO40" i="27" a="1"/>
  <c r="BO40" i="27" s="1"/>
  <c r="AU36" i="56" s="1"/>
  <c r="BS42" i="27" a="1"/>
  <c r="BS42" i="27" s="1"/>
  <c r="AW146" i="56" s="1"/>
  <c r="AX146" i="56" s="1"/>
  <c r="AD39" i="27" a="1"/>
  <c r="AD39" i="27" s="1"/>
  <c r="W81" i="56" s="1"/>
  <c r="X81" i="56" s="1"/>
  <c r="AS39" i="27" a="1"/>
  <c r="AS39" i="27" s="1"/>
  <c r="AG81" i="56" s="1"/>
  <c r="AH81" i="56" s="1"/>
  <c r="BB37" i="27" a="1"/>
  <c r="BB37" i="27" s="1"/>
  <c r="AM71" i="56" s="1"/>
  <c r="AN71" i="56" s="1"/>
  <c r="CE40" i="27" a="1"/>
  <c r="CE40" i="27" s="1"/>
  <c r="BE136" i="56" s="1"/>
  <c r="AM40" i="27" a="1"/>
  <c r="AM40" i="27" s="1"/>
  <c r="AC86" i="56" s="1"/>
  <c r="AM39" i="27" a="1"/>
  <c r="AM39" i="27" s="1"/>
  <c r="AC81" i="56" s="1"/>
  <c r="AD81" i="56" s="1"/>
  <c r="BK42" i="27" a="1"/>
  <c r="BK42" i="27" s="1"/>
  <c r="AS96" i="56" s="1"/>
  <c r="AT96" i="56" s="1"/>
  <c r="J35" i="27" a="1"/>
  <c r="J35" i="27" s="1"/>
  <c r="I11" i="56" s="1"/>
  <c r="J11" i="56" s="1"/>
  <c r="BX40" i="27" a="1"/>
  <c r="BX40" i="27" s="1"/>
  <c r="BA36" i="56" s="1"/>
  <c r="BV36" i="27" a="1"/>
  <c r="BV36" i="27" s="1"/>
  <c r="AY116" i="56" s="1"/>
  <c r="AZ116" i="56" s="1"/>
  <c r="AQ38" i="27" a="1"/>
  <c r="AQ38" i="27" s="1"/>
  <c r="AE26" i="56" s="1"/>
  <c r="AF26" i="56" s="1"/>
  <c r="CD42" i="27" a="1"/>
  <c r="CD42" i="27" s="1"/>
  <c r="BE46" i="56" s="1"/>
  <c r="BF46" i="56" s="1"/>
  <c r="N36" i="27" a="1"/>
  <c r="N36" i="27" s="1"/>
  <c r="K116" i="56" s="1"/>
  <c r="L116" i="56" s="1"/>
  <c r="BD40" i="27" a="1"/>
  <c r="BD40" i="27" s="1"/>
  <c r="AM136" i="56" s="1"/>
  <c r="AT39" i="27" a="1"/>
  <c r="AT39" i="27" s="1"/>
  <c r="AG31" i="56" s="1"/>
  <c r="AH31" i="56" s="1"/>
  <c r="BS37" i="27" a="1"/>
  <c r="BS37" i="27" s="1"/>
  <c r="AW121" i="56" s="1"/>
  <c r="AX121" i="56" s="1"/>
  <c r="AH36" i="27" a="1"/>
  <c r="AH36" i="27" s="1"/>
  <c r="Y16" i="56" s="1"/>
  <c r="Z16" i="56" s="1"/>
  <c r="V35" i="27" a="1"/>
  <c r="V35" i="27" s="1"/>
  <c r="Q11" i="56" s="1"/>
  <c r="R11" i="56" s="1"/>
  <c r="AI39" i="27" a="1"/>
  <c r="AI39" i="27" s="1"/>
  <c r="Y131" i="56" s="1"/>
  <c r="Z131" i="56" s="1"/>
  <c r="J39" i="27" a="1"/>
  <c r="J39" i="27" s="1"/>
  <c r="I31" i="56" s="1"/>
  <c r="J31" i="56" s="1"/>
  <c r="CD40" i="27" a="1"/>
  <c r="CD40" i="27" s="1"/>
  <c r="BE36" i="56" s="1"/>
  <c r="AB35" i="27" a="1"/>
  <c r="AB35" i="27" s="1"/>
  <c r="U11" i="56" s="1"/>
  <c r="V11" i="56" s="1"/>
  <c r="W37" i="27" a="1"/>
  <c r="W37" i="27" s="1"/>
  <c r="Q121" i="56" s="1"/>
  <c r="R121" i="56" s="1"/>
  <c r="BS39" i="27" a="1"/>
  <c r="BS39" i="27" s="1"/>
  <c r="AW131" i="56" s="1"/>
  <c r="AX131" i="56" s="1"/>
  <c r="CA40" i="27" a="1"/>
  <c r="CA40" i="27" s="1"/>
  <c r="BC36" i="56" s="1"/>
  <c r="AV41" i="27" a="1"/>
  <c r="AV41" i="27" s="1"/>
  <c r="AI91" i="56" s="1"/>
  <c r="AJ91" i="56" s="1"/>
  <c r="T41" i="27" a="1"/>
  <c r="T41" i="27" s="1"/>
  <c r="O141" i="56" s="1"/>
  <c r="P141" i="56" s="1"/>
  <c r="BJ38" i="27" a="1"/>
  <c r="BJ38" i="27" s="1"/>
  <c r="AQ126" i="56" s="1"/>
  <c r="AR126" i="56" s="1"/>
  <c r="AU42" i="27" a="1"/>
  <c r="AU42" i="27" s="1"/>
  <c r="AG146" i="56" s="1"/>
  <c r="AH146" i="56" s="1"/>
  <c r="BK37" i="27" a="1"/>
  <c r="BK37" i="27" s="1"/>
  <c r="AS71" i="56" s="1"/>
  <c r="AT71" i="56" s="1"/>
  <c r="L37" i="27" a="1"/>
  <c r="L37" i="27" s="1"/>
  <c r="K71" i="56" s="1"/>
  <c r="L71" i="56" s="1"/>
  <c r="AV38" i="27" a="1"/>
  <c r="AV38" i="27" s="1"/>
  <c r="AI76" i="56" s="1"/>
  <c r="AJ76" i="56" s="1"/>
  <c r="AQ40" i="27" a="1"/>
  <c r="AQ40" i="27" s="1"/>
  <c r="AE36" i="56" s="1"/>
  <c r="Q41" i="27" a="1"/>
  <c r="Q41" i="27" s="1"/>
  <c r="M141" i="56" s="1"/>
  <c r="N141" i="56" s="1"/>
  <c r="BA36" i="27" a="1"/>
  <c r="BA36" i="27" s="1"/>
  <c r="AK116" i="56" s="1"/>
  <c r="AL116" i="56" s="1"/>
  <c r="AH40" i="27" a="1"/>
  <c r="AH40" i="27" s="1"/>
  <c r="Y36" i="56" s="1"/>
  <c r="Z35" i="27" a="1"/>
  <c r="Z35" i="27" s="1"/>
  <c r="S111" i="56" s="1"/>
  <c r="T111" i="56" s="1"/>
  <c r="AM41" i="27" a="1"/>
  <c r="AM41" i="27" s="1"/>
  <c r="AC91" i="56" s="1"/>
  <c r="AD91" i="56" s="1"/>
  <c r="BZ40" i="27" a="1"/>
  <c r="BZ40" i="27" s="1"/>
  <c r="BC86" i="56" s="1"/>
  <c r="AH39" i="27" a="1"/>
  <c r="AH39" i="27" s="1"/>
  <c r="Y31" i="56" s="1"/>
  <c r="Z31" i="56" s="1"/>
  <c r="BC42" i="27" a="1"/>
  <c r="BC42" i="27" s="1"/>
  <c r="AM46" i="56" s="1"/>
  <c r="AN46" i="56" s="1"/>
  <c r="BZ38" i="27" a="1"/>
  <c r="BZ38" i="27" s="1"/>
  <c r="BC76" i="56" s="1"/>
  <c r="BD76" i="56" s="1"/>
  <c r="AN41" i="27" a="1"/>
  <c r="AN41" i="27" s="1"/>
  <c r="AC41" i="56" s="1"/>
  <c r="AD41" i="56" s="1"/>
  <c r="BD39" i="27" a="1"/>
  <c r="BD39" i="27" s="1"/>
  <c r="AM131" i="56" s="1"/>
  <c r="AN131" i="56" s="1"/>
  <c r="T38" i="27" a="1"/>
  <c r="T38" i="27" s="1"/>
  <c r="O126" i="56" s="1"/>
  <c r="P126" i="56" s="1"/>
  <c r="AU36" i="27" a="1"/>
  <c r="AU36" i="27" s="1"/>
  <c r="AG116" i="56" s="1"/>
  <c r="AH116" i="56" s="1"/>
  <c r="AQ35" i="27" a="1"/>
  <c r="AQ35" i="27" s="1"/>
  <c r="AE11" i="56" s="1"/>
  <c r="AF11" i="56" s="1"/>
  <c r="K40" i="27" a="1"/>
  <c r="K40" i="27" s="1"/>
  <c r="I136" i="56" s="1"/>
  <c r="BE40" i="27" a="1"/>
  <c r="BE40" i="27" s="1"/>
  <c r="AO86" i="56" s="1"/>
  <c r="AG39" i="27" a="1"/>
  <c r="AG39" i="27" s="1"/>
  <c r="Y81" i="56" s="1"/>
  <c r="Z81" i="56" s="1"/>
  <c r="CB42" i="27" a="1"/>
  <c r="CB42" i="27" s="1"/>
  <c r="BC146" i="56" s="1"/>
  <c r="BD146" i="56" s="1"/>
  <c r="BK36" i="27" a="1"/>
  <c r="BK36" i="27" s="1"/>
  <c r="AS66" i="56" s="1"/>
  <c r="AT66" i="56" s="1"/>
  <c r="W41" i="27" a="1"/>
  <c r="W41" i="27" s="1"/>
  <c r="Q141" i="56" s="1"/>
  <c r="R141" i="56" s="1"/>
  <c r="CE42" i="27" a="1"/>
  <c r="CE42" i="27" s="1"/>
  <c r="BE146" i="56" s="1"/>
  <c r="BF146" i="56" s="1"/>
  <c r="AT35" i="27" a="1"/>
  <c r="AT35" i="27" s="1"/>
  <c r="AG11" i="56" s="1"/>
  <c r="AH11" i="56" s="1"/>
  <c r="AG35" i="27" a="1"/>
  <c r="AG35" i="27" s="1"/>
  <c r="Y61" i="56" s="1"/>
  <c r="Z61" i="56" s="1"/>
  <c r="AI40" i="27" a="1"/>
  <c r="AI40" i="27" s="1"/>
  <c r="Y136" i="56" s="1"/>
  <c r="BW37" i="27" a="1"/>
  <c r="BW37" i="27" s="1"/>
  <c r="BA71" i="56" s="1"/>
  <c r="BB71" i="56" s="1"/>
  <c r="BT41" i="27" a="1"/>
  <c r="BT41" i="27" s="1"/>
  <c r="AY91" i="56" s="1"/>
  <c r="AZ91" i="56" s="1"/>
  <c r="BC41" i="27" a="1"/>
  <c r="BC41" i="27" s="1"/>
  <c r="AM41" i="56" s="1"/>
  <c r="AN41" i="56" s="1"/>
  <c r="Z37" i="27" a="1"/>
  <c r="Z37" i="27" s="1"/>
  <c r="S121" i="56" s="1"/>
  <c r="T121" i="56" s="1"/>
  <c r="AE42" i="27" a="1"/>
  <c r="AE42" i="27" s="1"/>
  <c r="W46" i="56" s="1"/>
  <c r="X46" i="56" s="1"/>
  <c r="BD42" i="27" a="1"/>
  <c r="BD42" i="27" s="1"/>
  <c r="AM146" i="56" s="1"/>
  <c r="AN146" i="56" s="1"/>
  <c r="AZ41" i="27" a="1"/>
  <c r="AZ41" i="27" s="1"/>
  <c r="AK41" i="56" s="1"/>
  <c r="AL41" i="56" s="1"/>
  <c r="BR40" i="27" a="1"/>
  <c r="BR40" i="27" s="1"/>
  <c r="AW36" i="56" s="1"/>
  <c r="R39" i="27" a="1"/>
  <c r="R39" i="27" s="1"/>
  <c r="O81" i="56" s="1"/>
  <c r="P81" i="56" s="1"/>
  <c r="AQ37" i="27" a="1"/>
  <c r="AQ37" i="27" s="1"/>
  <c r="AE21" i="56" s="1"/>
  <c r="AF21" i="56" s="1"/>
  <c r="S38" i="27" a="1"/>
  <c r="S38" i="27" s="1"/>
  <c r="O26" i="56" s="1"/>
  <c r="P26" i="56" s="1"/>
  <c r="AO42" i="27" a="1"/>
  <c r="AO42" i="27" s="1"/>
  <c r="AC146" i="56" s="1"/>
  <c r="AD146" i="56" s="1"/>
  <c r="AU39" i="27" a="1"/>
  <c r="AU39" i="27" s="1"/>
  <c r="AG131" i="56" s="1"/>
  <c r="AH131" i="56" s="1"/>
  <c r="AP38" i="27" a="1"/>
  <c r="AP38" i="27" s="1"/>
  <c r="AE76" i="56" s="1"/>
  <c r="AF76" i="56" s="1"/>
  <c r="BE36" i="27" a="1"/>
  <c r="BE36" i="27" s="1"/>
  <c r="AO66" i="56" s="1"/>
  <c r="AP66" i="56" s="1"/>
  <c r="AD37" i="27" a="1"/>
  <c r="AD37" i="27" s="1"/>
  <c r="W71" i="56" s="1"/>
  <c r="X71" i="56" s="1"/>
  <c r="AJ35" i="27" a="1"/>
  <c r="AJ35" i="27" s="1"/>
  <c r="AA61" i="56" s="1"/>
  <c r="AB61" i="56" s="1"/>
  <c r="BB35" i="27" a="1"/>
  <c r="BB35" i="27" s="1"/>
  <c r="AM61" i="56" s="1"/>
  <c r="AN61" i="56" s="1"/>
  <c r="AC38" i="27" a="1"/>
  <c r="AC38" i="27" s="1"/>
  <c r="U126" i="56" s="1"/>
  <c r="V126" i="56" s="1"/>
  <c r="M41" i="27" a="1"/>
  <c r="M41" i="27" s="1"/>
  <c r="K41" i="56" s="1"/>
  <c r="L41" i="56" s="1"/>
  <c r="AY38" i="27" a="1"/>
  <c r="AY38" i="27" s="1"/>
  <c r="AK76" i="56" s="1"/>
  <c r="AL76" i="56" s="1"/>
  <c r="AB40" i="27" a="1"/>
  <c r="AB40" i="27" s="1"/>
  <c r="U36" i="56" s="1"/>
  <c r="L35" i="27" a="1"/>
  <c r="L35" i="27" s="1"/>
  <c r="K61" i="56" s="1"/>
  <c r="L61" i="56" s="1"/>
  <c r="W38" i="27" a="1"/>
  <c r="W38" i="27" s="1"/>
  <c r="Q126" i="56" s="1"/>
  <c r="R126" i="56" s="1"/>
  <c r="K42" i="27" a="1"/>
  <c r="K42" i="27" s="1"/>
  <c r="I146" i="56" s="1"/>
  <c r="J146" i="56" s="1"/>
  <c r="U39" i="27" a="1"/>
  <c r="U39" i="27" s="1"/>
  <c r="Q81" i="56" s="1"/>
  <c r="R81" i="56" s="1"/>
  <c r="AJ41" i="27" a="1"/>
  <c r="AJ41" i="27" s="1"/>
  <c r="AA91" i="56" s="1"/>
  <c r="AB91" i="56" s="1"/>
  <c r="AX42" i="27" a="1"/>
  <c r="AX42" i="27" s="1"/>
  <c r="AI146" i="56" s="1"/>
  <c r="AJ146" i="56" s="1"/>
  <c r="BQ39" i="27" a="1"/>
  <c r="BQ39" i="27" s="1"/>
  <c r="AW81" i="56" s="1"/>
  <c r="AX81" i="56" s="1"/>
  <c r="AJ40" i="27" a="1"/>
  <c r="AJ40" i="27" s="1"/>
  <c r="AA86" i="56" s="1"/>
  <c r="CD38" i="27" a="1"/>
  <c r="CD38" i="27" s="1"/>
  <c r="BE26" i="56" s="1"/>
  <c r="BF26" i="56" s="1"/>
  <c r="BT36" i="27" a="1"/>
  <c r="BT36" i="27" s="1"/>
  <c r="AY66" i="56" s="1"/>
  <c r="AZ66" i="56" s="1"/>
  <c r="V39" i="27" a="1"/>
  <c r="V39" i="27" s="1"/>
  <c r="Q31" i="56" s="1"/>
  <c r="R31" i="56" s="1"/>
  <c r="BN36" i="27" a="1"/>
  <c r="BN36" i="27" s="1"/>
  <c r="AU66" i="56" s="1"/>
  <c r="AV66" i="56" s="1"/>
  <c r="AR40" i="27" a="1"/>
  <c r="AR40" i="27" s="1"/>
  <c r="AE136" i="56" s="1"/>
  <c r="AG37" i="27" a="1"/>
  <c r="AG37" i="27" s="1"/>
  <c r="Y71" i="56" s="1"/>
  <c r="Z71" i="56" s="1"/>
  <c r="CF40" i="27" a="1"/>
  <c r="CF40" i="27" s="1"/>
  <c r="BG86" i="56" s="1"/>
  <c r="AM42" i="27" a="1"/>
  <c r="AM42" i="27" s="1"/>
  <c r="AC96" i="56" s="1"/>
  <c r="AD96" i="56" s="1"/>
  <c r="U38" i="27" a="1"/>
  <c r="U38" i="27" s="1"/>
  <c r="Q76" i="56" s="1"/>
  <c r="R76" i="56" s="1"/>
  <c r="AN36" i="27" a="1"/>
  <c r="AN36" i="27" s="1"/>
  <c r="AC16" i="56" s="1"/>
  <c r="AD16" i="56" s="1"/>
  <c r="BR39" i="27" a="1"/>
  <c r="BR39" i="27" s="1"/>
  <c r="AW31" i="56" s="1"/>
  <c r="AX31" i="56" s="1"/>
  <c r="AH35" i="27" a="1"/>
  <c r="AH35" i="27" s="1"/>
  <c r="Y11" i="56" s="1"/>
  <c r="Z11" i="56" s="1"/>
  <c r="AY35" i="27" a="1"/>
  <c r="AY35" i="27" s="1"/>
  <c r="AK61" i="56" s="1"/>
  <c r="AL61" i="56" s="1"/>
  <c r="BB39" i="27" a="1"/>
  <c r="BB39" i="27" s="1"/>
  <c r="AM81" i="56" s="1"/>
  <c r="AN81" i="56" s="1"/>
  <c r="O36" i="27" a="1"/>
  <c r="O36" i="27" s="1"/>
  <c r="M66" i="56" s="1"/>
  <c r="N66" i="56" s="1"/>
  <c r="AA37" i="27" a="1"/>
  <c r="AA37" i="27" s="1"/>
  <c r="U71" i="56" s="1"/>
  <c r="V71" i="56" s="1"/>
  <c r="AL36" i="27" a="1"/>
  <c r="AL36" i="27" s="1"/>
  <c r="AA116" i="56" s="1"/>
  <c r="AB116" i="56" s="1"/>
  <c r="BB36" i="27" a="1"/>
  <c r="BB36" i="27" s="1"/>
  <c r="AM66" i="56" s="1"/>
  <c r="AN66" i="56" s="1"/>
  <c r="BZ42" i="27" a="1"/>
  <c r="BZ42" i="27" s="1"/>
  <c r="BC96" i="56" s="1"/>
  <c r="BD96" i="56" s="1"/>
  <c r="BP36" i="27" a="1"/>
  <c r="BP36" i="27" s="1"/>
  <c r="AU116" i="56" s="1"/>
  <c r="AV116" i="56" s="1"/>
  <c r="N35" i="27" a="1"/>
  <c r="N35" i="27" s="1"/>
  <c r="K111" i="56" s="1"/>
  <c r="L111" i="56" s="1"/>
  <c r="CH41" i="27" a="1"/>
  <c r="CH41" i="27" s="1"/>
  <c r="BG141" i="56" s="1"/>
  <c r="BH141" i="56" s="1"/>
  <c r="S35" i="27" a="1"/>
  <c r="S35" i="27" s="1"/>
  <c r="O11" i="56" s="1"/>
  <c r="P11" i="56" s="1"/>
  <c r="BY37" i="27" a="1"/>
  <c r="BY37" i="27" s="1"/>
  <c r="BA121" i="56" s="1"/>
  <c r="BB121" i="56" s="1"/>
  <c r="BD36" i="27" a="1"/>
  <c r="BD36" i="27" s="1"/>
  <c r="AM116" i="56" s="1"/>
  <c r="AN116" i="56" s="1"/>
  <c r="X40" i="27" a="1"/>
  <c r="X40" i="27" s="1"/>
  <c r="S86" i="56" s="1"/>
  <c r="AA41" i="27" a="1"/>
  <c r="AA41" i="27" s="1"/>
  <c r="U91" i="56" s="1"/>
  <c r="V91" i="56" s="1"/>
  <c r="M38" i="27" a="1"/>
  <c r="M38" i="27" s="1"/>
  <c r="K26" i="56" s="1"/>
  <c r="L26" i="56" s="1"/>
  <c r="BW42" i="27" a="1"/>
  <c r="BW42" i="27" s="1"/>
  <c r="BA96" i="56" s="1"/>
  <c r="BB96" i="56" s="1"/>
  <c r="BS36" i="27" a="1"/>
  <c r="BS36" i="27" s="1"/>
  <c r="AW116" i="56" s="1"/>
  <c r="AX116" i="56" s="1"/>
  <c r="S37" i="27" a="1"/>
  <c r="S37" i="27" s="1"/>
  <c r="O21" i="56" s="1"/>
  <c r="P21" i="56" s="1"/>
  <c r="AV39" i="27" a="1"/>
  <c r="AV39" i="27" s="1"/>
  <c r="AI81" i="56" s="1"/>
  <c r="AJ81" i="56" s="1"/>
  <c r="BH41" i="27" a="1"/>
  <c r="BH41" i="27" s="1"/>
  <c r="AQ91" i="56" s="1"/>
  <c r="AR91" i="56" s="1"/>
  <c r="BZ37" i="27" a="1"/>
  <c r="BZ37" i="27" s="1"/>
  <c r="BC71" i="56" s="1"/>
  <c r="BD71" i="56" s="1"/>
  <c r="X38" i="27" a="1"/>
  <c r="X38" i="27" s="1"/>
  <c r="S76" i="56" s="1"/>
  <c r="T76" i="56" s="1"/>
  <c r="Y35" i="27" a="1"/>
  <c r="Y35" i="27" s="1"/>
  <c r="S11" i="56" s="1"/>
  <c r="T11" i="56" s="1"/>
  <c r="K35" i="27" a="1"/>
  <c r="K35" i="27" s="1"/>
  <c r="I111" i="56" s="1"/>
  <c r="J111" i="56" s="1"/>
  <c r="BJ39" i="27" a="1"/>
  <c r="BJ39" i="27" s="1"/>
  <c r="AQ131" i="56" s="1"/>
  <c r="AR131" i="56" s="1"/>
  <c r="Z38" i="27" a="1"/>
  <c r="Z38" i="27" s="1"/>
  <c r="S126" i="56" s="1"/>
  <c r="T126" i="56" s="1"/>
  <c r="BO38" i="27" a="1"/>
  <c r="BO38" i="27" s="1"/>
  <c r="AU26" i="56" s="1"/>
  <c r="AV26" i="56" s="1"/>
  <c r="BM36" i="27" a="1"/>
  <c r="BM36" i="27" s="1"/>
  <c r="AS116" i="56" s="1"/>
  <c r="AT116" i="56" s="1"/>
  <c r="BM35" i="27" a="1"/>
  <c r="BM35" i="27" s="1"/>
  <c r="AS111" i="56" s="1"/>
  <c r="AT111" i="56" s="1"/>
  <c r="AQ41" i="27" a="1"/>
  <c r="AQ41" i="27" s="1"/>
  <c r="AE41" i="56" s="1"/>
  <c r="AF41" i="56" s="1"/>
  <c r="BW40" i="27" a="1"/>
  <c r="BW40" i="27" s="1"/>
  <c r="BA86" i="56" s="1"/>
  <c r="AH38" i="27" a="1"/>
  <c r="AH38" i="27" s="1"/>
  <c r="Y26" i="56" s="1"/>
  <c r="Z26" i="56" s="1"/>
  <c r="CG36" i="27" a="1"/>
  <c r="CG36" i="27" s="1"/>
  <c r="BG16" i="56" s="1"/>
  <c r="BH16" i="56" s="1"/>
  <c r="BV38" i="27" a="1"/>
  <c r="BV38" i="27" s="1"/>
  <c r="AY126" i="56" s="1"/>
  <c r="AZ126" i="56" s="1"/>
  <c r="AK36" i="27" a="1"/>
  <c r="AK36" i="27" s="1"/>
  <c r="AA16" i="56" s="1"/>
  <c r="AB16" i="56" s="1"/>
  <c r="BO42" i="27" a="1"/>
  <c r="BO42" i="27" s="1"/>
  <c r="AU46" i="56" s="1"/>
  <c r="AV46" i="56" s="1"/>
  <c r="AT36" i="27" a="1"/>
  <c r="AT36" i="27" s="1"/>
  <c r="AG16" i="56" s="1"/>
  <c r="AH16" i="56" s="1"/>
  <c r="AH41" i="27" a="1"/>
  <c r="AH41" i="27" s="1"/>
  <c r="Y41" i="56" s="1"/>
  <c r="Z41" i="56" s="1"/>
  <c r="U35" i="27" a="1"/>
  <c r="U35" i="27" s="1"/>
  <c r="Q61" i="56" s="1"/>
  <c r="R61" i="56" s="1"/>
  <c r="U40" i="27" a="1"/>
  <c r="U40" i="27" s="1"/>
  <c r="Q86" i="56" s="1"/>
  <c r="CB36" i="27" a="1"/>
  <c r="CB36" i="27" s="1"/>
  <c r="BC116" i="56" s="1"/>
  <c r="BD116" i="56" s="1"/>
  <c r="K36" i="27" a="1"/>
  <c r="K36" i="27" s="1"/>
  <c r="I116" i="56" s="1"/>
  <c r="J116" i="56" s="1"/>
  <c r="J38" i="27" a="1"/>
  <c r="J38" i="27" s="1"/>
  <c r="I26" i="56" s="1"/>
  <c r="J26" i="56" s="1"/>
  <c r="BC40" i="27" a="1"/>
  <c r="BC40" i="27" s="1"/>
  <c r="AM36" i="56" s="1"/>
  <c r="BT38" i="27" a="1"/>
  <c r="BT38" i="27" s="1"/>
  <c r="AY76" i="56" s="1"/>
  <c r="AZ76" i="56" s="1"/>
  <c r="BL39" i="27" a="1"/>
  <c r="BL39" i="27" s="1"/>
  <c r="AS31" i="56" s="1"/>
  <c r="AT31" i="56" s="1"/>
  <c r="AR37" i="27" a="1"/>
  <c r="AR37" i="27" s="1"/>
  <c r="AE121" i="56" s="1"/>
  <c r="AF121" i="56" s="1"/>
  <c r="BY36" i="27" a="1"/>
  <c r="BY36" i="27" s="1"/>
  <c r="BA116" i="56" s="1"/>
  <c r="BB116" i="56" s="1"/>
  <c r="AI42" i="27" a="1"/>
  <c r="AI42" i="27" s="1"/>
  <c r="Y146" i="56" s="1"/>
  <c r="Z146" i="56" s="1"/>
  <c r="W35" i="27" a="1"/>
  <c r="W35" i="27" s="1"/>
  <c r="Q111" i="56" s="1"/>
  <c r="R111" i="56" s="1"/>
  <c r="CF39" i="27" a="1"/>
  <c r="CF39" i="27" s="1"/>
  <c r="BG81" i="56" s="1"/>
  <c r="BH81" i="56" s="1"/>
  <c r="N42" i="27" a="1"/>
  <c r="N42" i="27" s="1"/>
  <c r="K146" i="56" s="1"/>
  <c r="L146" i="56" s="1"/>
  <c r="AS40" i="27" a="1"/>
  <c r="AS40" i="27" s="1"/>
  <c r="AG86" i="56" s="1"/>
  <c r="AB36" i="27" a="1"/>
  <c r="AB36" i="27" s="1"/>
  <c r="U16" i="56" s="1"/>
  <c r="V16" i="56" s="1"/>
  <c r="AW36" i="27" a="1"/>
  <c r="AW36" i="27" s="1"/>
  <c r="AI16" i="56" s="1"/>
  <c r="AJ16" i="56" s="1"/>
  <c r="AL35" i="27" a="1"/>
  <c r="AL35" i="27" s="1"/>
  <c r="AA111" i="56" s="1"/>
  <c r="AB111" i="56" s="1"/>
  <c r="CE39" i="27" a="1"/>
  <c r="CE39" i="27" s="1"/>
  <c r="BE131" i="56" s="1"/>
  <c r="BF131" i="56" s="1"/>
  <c r="M36" i="27" a="1"/>
  <c r="M36" i="27" s="1"/>
  <c r="K16" i="56" s="1"/>
  <c r="L16" i="56" s="1"/>
  <c r="AR36" i="27" a="1"/>
  <c r="AR36" i="27" s="1"/>
  <c r="AE116" i="56" s="1"/>
  <c r="AF116" i="56" s="1"/>
  <c r="BI38" i="27" a="1"/>
  <c r="BI38" i="27" s="1"/>
  <c r="AQ26" i="56" s="1"/>
  <c r="AR26" i="56" s="1"/>
  <c r="CC38" i="27" a="1"/>
  <c r="CC38" i="27" s="1"/>
  <c r="BE76" i="56" s="1"/>
  <c r="BF76" i="56" s="1"/>
  <c r="V36" i="27" a="1"/>
  <c r="V36" i="27" s="1"/>
  <c r="Q16" i="56" s="1"/>
  <c r="R16" i="56" s="1"/>
  <c r="AW37" i="27" a="1"/>
  <c r="AW37" i="27" s="1"/>
  <c r="AI21" i="56" s="1"/>
  <c r="AJ21" i="56" s="1"/>
  <c r="Z42" i="27" a="1"/>
  <c r="Z42" i="27" s="1"/>
  <c r="S146" i="56" s="1"/>
  <c r="T146" i="56" s="1"/>
  <c r="AX39" i="27" a="1"/>
  <c r="AX39" i="27" s="1"/>
  <c r="AI131" i="56" s="1"/>
  <c r="AJ131" i="56" s="1"/>
  <c r="W36" i="27" a="1"/>
  <c r="W36" i="27" s="1"/>
  <c r="Q116" i="56" s="1"/>
  <c r="R116" i="56" s="1"/>
  <c r="AZ35" i="27" a="1"/>
  <c r="AZ35" i="27" s="1"/>
  <c r="AK11" i="56" s="1"/>
  <c r="AL11" i="56" s="1"/>
  <c r="V42" i="27" a="1"/>
  <c r="V42" i="27" s="1"/>
  <c r="Q46" i="56" s="1"/>
  <c r="R46" i="56" s="1"/>
  <c r="AO40" i="27" a="1"/>
  <c r="AO40" i="27" s="1"/>
  <c r="AC136" i="56" s="1"/>
  <c r="BV37" i="27" a="1"/>
  <c r="BV37" i="27" s="1"/>
  <c r="AY121" i="56" s="1"/>
  <c r="AZ121" i="56" s="1"/>
  <c r="AE41" i="27" a="1"/>
  <c r="AE41" i="27" s="1"/>
  <c r="W41" i="56" s="1"/>
  <c r="X41" i="56" s="1"/>
  <c r="BI40" i="27" a="1"/>
  <c r="BI40" i="27" s="1"/>
  <c r="AQ36" i="56" s="1"/>
  <c r="BD35" i="27" a="1"/>
  <c r="BD35" i="27" s="1"/>
  <c r="AM111" i="56" s="1"/>
  <c r="AN111" i="56" s="1"/>
  <c r="P35" i="27" a="1"/>
  <c r="P35" i="27" s="1"/>
  <c r="M11" i="56" s="1"/>
  <c r="N11" i="56" s="1"/>
  <c r="BY35" i="27" a="1"/>
  <c r="BY35" i="27" s="1"/>
  <c r="BA111" i="56" s="1"/>
  <c r="BB111" i="56" s="1"/>
  <c r="AW41" i="27" a="1"/>
  <c r="AW41" i="27" s="1"/>
  <c r="AI41" i="56" s="1"/>
  <c r="AJ41" i="56" s="1"/>
  <c r="T42" i="27" a="1"/>
  <c r="T42" i="27" s="1"/>
  <c r="O146" i="56" s="1"/>
  <c r="P146" i="56" s="1"/>
  <c r="P42" i="27" a="1"/>
  <c r="P42" i="27" s="1"/>
  <c r="M46" i="56" s="1"/>
  <c r="N46" i="56" s="1"/>
  <c r="N41" i="27" a="1"/>
  <c r="N41" i="27" s="1"/>
  <c r="K141" i="56" s="1"/>
  <c r="L141" i="56" s="1"/>
  <c r="BX41" i="27" a="1"/>
  <c r="BX41" i="27" s="1"/>
  <c r="BA41" i="56" s="1"/>
  <c r="BB41" i="56" s="1"/>
  <c r="AO39" i="27" a="1"/>
  <c r="AO39" i="27" s="1"/>
  <c r="AC131" i="56" s="1"/>
  <c r="AD131" i="56" s="1"/>
  <c r="BF41" i="27" a="1"/>
  <c r="BF41" i="27" s="1"/>
  <c r="AO41" i="56" s="1"/>
  <c r="AP41" i="56" s="1"/>
  <c r="BR41" i="27" a="1"/>
  <c r="BR41" i="27" s="1"/>
  <c r="AW41" i="56" s="1"/>
  <c r="AX41" i="56" s="1"/>
  <c r="AR35" i="27" a="1"/>
  <c r="AR35" i="27" s="1"/>
  <c r="AE111" i="56" s="1"/>
  <c r="AF111" i="56" s="1"/>
  <c r="AM38" i="27" a="1"/>
  <c r="AM38" i="27" s="1"/>
  <c r="AC76" i="56" s="1"/>
  <c r="AD76" i="56" s="1"/>
  <c r="L41" i="27" a="1"/>
  <c r="L41" i="27" s="1"/>
  <c r="K91" i="56" s="1"/>
  <c r="L91" i="56" s="1"/>
  <c r="CF38" i="27" a="1"/>
  <c r="CF38" i="27" s="1"/>
  <c r="BG76" i="56" s="1"/>
  <c r="BH76" i="56" s="1"/>
  <c r="CH35" i="27" a="1"/>
  <c r="CH35" i="27" s="1"/>
  <c r="BG111" i="56" s="1"/>
  <c r="BH111" i="56" s="1"/>
  <c r="U36" i="27" a="1"/>
  <c r="U36" i="27" s="1"/>
  <c r="Q66" i="56" s="1"/>
  <c r="R66" i="56" s="1"/>
  <c r="AN42" i="27" a="1"/>
  <c r="AN42" i="27" s="1"/>
  <c r="AC46" i="56" s="1"/>
  <c r="AD46" i="56" s="1"/>
  <c r="Y36" i="27" a="1"/>
  <c r="Y36" i="27" s="1"/>
  <c r="S16" i="56" s="1"/>
  <c r="T16" i="56" s="1"/>
  <c r="AK37" i="27" a="1"/>
  <c r="AK37" i="27" s="1"/>
  <c r="AA21" i="56" s="1"/>
  <c r="AB21" i="56" s="1"/>
  <c r="CA39" i="27" a="1"/>
  <c r="CA39" i="27" s="1"/>
  <c r="BC31" i="56" s="1"/>
  <c r="BD31" i="56" s="1"/>
  <c r="AH42" i="27" a="1"/>
  <c r="AH42" i="27" s="1"/>
  <c r="Y46" i="56" s="1"/>
  <c r="Z46" i="56" s="1"/>
  <c r="Y40" i="27" a="1"/>
  <c r="Y40" i="27" s="1"/>
  <c r="S36" i="56" s="1"/>
  <c r="BO39" i="27" a="1"/>
  <c r="BO39" i="27" s="1"/>
  <c r="AU31" i="56" s="1"/>
  <c r="AV31" i="56" s="1"/>
  <c r="O37" i="27" a="1"/>
  <c r="O37" i="27" s="1"/>
  <c r="M71" i="56" s="1"/>
  <c r="N71" i="56" s="1"/>
  <c r="AY41" i="27" a="1"/>
  <c r="AY41" i="27" s="1"/>
  <c r="AK91" i="56" s="1"/>
  <c r="AL91" i="56" s="1"/>
  <c r="BS41" i="27" a="1"/>
  <c r="BS41" i="27" s="1"/>
  <c r="AW141" i="56" s="1"/>
  <c r="AX141" i="56" s="1"/>
  <c r="AE35" i="27" a="1"/>
  <c r="AE35" i="27" s="1"/>
  <c r="W11" i="56" s="1"/>
  <c r="X11" i="56" s="1"/>
  <c r="AV40" i="27" a="1"/>
  <c r="AV40" i="27" s="1"/>
  <c r="AI86" i="56" s="1"/>
  <c r="BI37" i="27" a="1"/>
  <c r="BI37" i="27" s="1"/>
  <c r="AQ21" i="56" s="1"/>
  <c r="AR21" i="56" s="1"/>
  <c r="BJ42" i="27" a="1"/>
  <c r="BJ42" i="27" s="1"/>
  <c r="AQ146" i="56" s="1"/>
  <c r="AR146" i="56" s="1"/>
  <c r="AL42" i="27" a="1"/>
  <c r="AL42" i="27" s="1"/>
  <c r="AA146" i="56" s="1"/>
  <c r="AB146" i="56" s="1"/>
  <c r="AX36" i="27" a="1"/>
  <c r="AX36" i="27" s="1"/>
  <c r="AI116" i="56" s="1"/>
  <c r="AJ116" i="56" s="1"/>
  <c r="BJ40" i="27" a="1"/>
  <c r="BJ40" i="27" s="1"/>
  <c r="AQ136" i="56" s="1"/>
  <c r="CC36" i="27" a="1"/>
  <c r="CC36" i="27" s="1"/>
  <c r="BE66" i="56" s="1"/>
  <c r="BF66" i="56" s="1"/>
  <c r="AJ42" i="27" a="1"/>
  <c r="AJ42" i="27" s="1"/>
  <c r="AA96" i="56" s="1"/>
  <c r="AB96" i="56" s="1"/>
  <c r="BG36" i="27" a="1"/>
  <c r="BG36" i="27" s="1"/>
  <c r="AO116" i="56" s="1"/>
  <c r="AP116" i="56" s="1"/>
  <c r="CB37" i="27" a="1"/>
  <c r="CB37" i="27" s="1"/>
  <c r="BC121" i="56" s="1"/>
  <c r="BD121" i="56" s="1"/>
  <c r="AT37" i="27" a="1"/>
  <c r="AT37" i="27" s="1"/>
  <c r="AG21" i="56" s="1"/>
  <c r="AH21" i="56" s="1"/>
  <c r="BC39" i="27" a="1"/>
  <c r="BC39" i="27" s="1"/>
  <c r="AM31" i="56" s="1"/>
  <c r="AN31" i="56" s="1"/>
  <c r="AJ36" i="27" a="1"/>
  <c r="AJ36" i="27" s="1"/>
  <c r="AA66" i="56" s="1"/>
  <c r="AB66" i="56" s="1"/>
  <c r="AZ39" i="27" a="1"/>
  <c r="AZ39" i="27" s="1"/>
  <c r="AK31" i="56" s="1"/>
  <c r="AL31" i="56" s="1"/>
  <c r="AF42" i="27" a="1"/>
  <c r="AF42" i="27" s="1"/>
  <c r="W146" i="56" s="1"/>
  <c r="X146" i="56" s="1"/>
  <c r="AN39" i="27" a="1"/>
  <c r="AN39" i="27" s="1"/>
  <c r="AC31" i="56" s="1"/>
  <c r="AD31" i="56" s="1"/>
  <c r="AB37" i="27" a="1"/>
  <c r="AB37" i="27" s="1"/>
  <c r="U21" i="56" s="1"/>
  <c r="V21" i="56" s="1"/>
  <c r="AT38" i="27" a="1"/>
  <c r="AT38" i="27" s="1"/>
  <c r="AG26" i="56" s="1"/>
  <c r="AH26" i="56" s="1"/>
  <c r="AZ42" i="27" a="1"/>
  <c r="AZ42" i="27" s="1"/>
  <c r="AK46" i="56" s="1"/>
  <c r="AL46" i="56" s="1"/>
  <c r="AE36" i="27" a="1"/>
  <c r="AE36" i="27" s="1"/>
  <c r="W16" i="56" s="1"/>
  <c r="X16" i="56" s="1"/>
  <c r="X37" i="27" a="1"/>
  <c r="X37" i="27" s="1"/>
  <c r="S71" i="56" s="1"/>
  <c r="T71" i="56" s="1"/>
  <c r="AK42" i="27" a="1"/>
  <c r="AK42" i="27" s="1"/>
  <c r="AA46" i="56" s="1"/>
  <c r="AB46" i="56" s="1"/>
  <c r="P40" i="27" a="1"/>
  <c r="P40" i="27" s="1"/>
  <c r="M36" i="56" s="1"/>
  <c r="M39" i="27" a="1"/>
  <c r="M39" i="27" s="1"/>
  <c r="K31" i="56" s="1"/>
  <c r="L31" i="56" s="1"/>
  <c r="BU41" i="27" a="1"/>
  <c r="BU41" i="27" s="1"/>
  <c r="AY41" i="56" s="1"/>
  <c r="AZ41" i="56" s="1"/>
  <c r="BR37" i="27" a="1"/>
  <c r="BR37" i="27" s="1"/>
  <c r="AW21" i="56" s="1"/>
  <c r="AX21" i="56" s="1"/>
  <c r="BR38" i="27" a="1"/>
  <c r="BR38" i="27" s="1"/>
  <c r="AW26" i="56" s="1"/>
  <c r="AX26" i="56" s="1"/>
  <c r="AO36" i="27" a="1"/>
  <c r="AO36" i="27" s="1"/>
  <c r="AC116" i="56" s="1"/>
  <c r="AD116" i="56" s="1"/>
  <c r="BX42" i="27" a="1"/>
  <c r="BX42" i="27" s="1"/>
  <c r="BA46" i="56" s="1"/>
  <c r="BB46" i="56" s="1"/>
  <c r="CG37" i="27" a="1"/>
  <c r="CG37" i="27" s="1"/>
  <c r="BG21" i="56" s="1"/>
  <c r="BH21" i="56" s="1"/>
  <c r="AJ37" i="27" a="1"/>
  <c r="AJ37" i="27" s="1"/>
  <c r="AA71" i="56" s="1"/>
  <c r="AB71" i="56" s="1"/>
  <c r="BV35" i="27" a="1"/>
  <c r="BV35" i="27" s="1"/>
  <c r="AY111" i="56" s="1"/>
  <c r="AZ111" i="56" s="1"/>
  <c r="Z36" i="27" a="1"/>
  <c r="Z36" i="27" s="1"/>
  <c r="S116" i="56" s="1"/>
  <c r="T116" i="56" s="1"/>
  <c r="AU38" i="27" a="1"/>
  <c r="AU38" i="27" s="1"/>
  <c r="AG126" i="56" s="1"/>
  <c r="AH126" i="56" s="1"/>
  <c r="AZ36" i="27" a="1"/>
  <c r="AZ36" i="27" s="1"/>
  <c r="AK16" i="56" s="1"/>
  <c r="AL16" i="56" s="1"/>
  <c r="AI36" i="27" a="1"/>
  <c r="AI36" i="27" s="1"/>
  <c r="Y116" i="56" s="1"/>
  <c r="Z116" i="56" s="1"/>
  <c r="BO37" i="27" a="1"/>
  <c r="BO37" i="27" s="1"/>
  <c r="AU21" i="56" s="1"/>
  <c r="AV21" i="56" s="1"/>
  <c r="BV41" i="27" a="1"/>
  <c r="BV41" i="27" s="1"/>
  <c r="AY141" i="56" s="1"/>
  <c r="AZ141" i="56" s="1"/>
  <c r="O39" i="27" a="1"/>
  <c r="O39" i="27" s="1"/>
  <c r="M81" i="56" s="1"/>
  <c r="N81" i="56" s="1"/>
  <c r="BN40" i="27" a="1"/>
  <c r="BN40" i="27" s="1"/>
  <c r="AU86" i="56" s="1"/>
  <c r="AS36" i="27" a="1"/>
  <c r="AS36" i="27" s="1"/>
  <c r="AG66" i="56" s="1"/>
  <c r="AH66" i="56" s="1"/>
  <c r="BX35" i="27" a="1"/>
  <c r="BX35" i="27" s="1"/>
  <c r="BA11" i="56" s="1"/>
  <c r="BB11" i="56" s="1"/>
  <c r="AY36" i="27" a="1"/>
  <c r="AY36" i="27" s="1"/>
  <c r="AK66" i="56" s="1"/>
  <c r="AL66" i="56" s="1"/>
  <c r="BD41" i="27" a="1"/>
  <c r="BD41" i="27" s="1"/>
  <c r="AM141" i="56" s="1"/>
  <c r="AN141" i="56" s="1"/>
  <c r="AU40" i="27" a="1"/>
  <c r="AU40" i="27" s="1"/>
  <c r="AG136" i="56" s="1"/>
  <c r="AI35" i="27" a="1"/>
  <c r="AI35" i="27" s="1"/>
  <c r="Y111" i="56" s="1"/>
  <c r="Z111" i="56" s="1"/>
  <c r="X39" i="27" a="1"/>
  <c r="X39" i="27" s="1"/>
  <c r="S81" i="56" s="1"/>
  <c r="T81" i="56" s="1"/>
  <c r="AF41" i="27" a="1"/>
  <c r="AF41" i="27" s="1"/>
  <c r="W141" i="56" s="1"/>
  <c r="X141" i="56" s="1"/>
  <c r="BF42" i="27" a="1"/>
  <c r="BF42" i="27" s="1"/>
  <c r="AO46" i="56" s="1"/>
  <c r="AP46" i="56" s="1"/>
  <c r="BH37" i="27" a="1"/>
  <c r="BH37" i="27" s="1"/>
  <c r="AQ71" i="56" s="1"/>
  <c r="AR71" i="56" s="1"/>
  <c r="AW35" i="27" a="1"/>
  <c r="AW35" i="27" s="1"/>
  <c r="AI11" i="56" s="1"/>
  <c r="AJ11" i="56" s="1"/>
  <c r="Q40" i="27" a="1"/>
  <c r="Q40" i="27" s="1"/>
  <c r="M136" i="56" s="1"/>
  <c r="BX36" i="27" a="1"/>
  <c r="BX36" i="27" s="1"/>
  <c r="BA16" i="56" s="1"/>
  <c r="BB16" i="56" s="1"/>
  <c r="BM42" i="27" a="1"/>
  <c r="BM42" i="27" s="1"/>
  <c r="AS146" i="56" s="1"/>
  <c r="AT146" i="56" s="1"/>
  <c r="AI41" i="27" a="1"/>
  <c r="AI41" i="27" s="1"/>
  <c r="Y141" i="56" s="1"/>
  <c r="Z141" i="56" s="1"/>
  <c r="AF38" i="27" a="1"/>
  <c r="AF38" i="27" s="1"/>
  <c r="W126" i="56" s="1"/>
  <c r="X126" i="56" s="1"/>
  <c r="T37" i="27" a="1"/>
  <c r="T37" i="27" s="1"/>
  <c r="O121" i="56" s="1"/>
  <c r="P121" i="56" s="1"/>
  <c r="CF35" i="27" a="1"/>
  <c r="CF35" i="27" s="1"/>
  <c r="BG61" i="56" s="1"/>
  <c r="BH61" i="56" s="1"/>
  <c r="BE37" i="27" a="1"/>
  <c r="BE37" i="27" s="1"/>
  <c r="AO71" i="56" s="1"/>
  <c r="AP71" i="56" s="1"/>
  <c r="AF36" i="27" a="1"/>
  <c r="AF36" i="27" s="1"/>
  <c r="W116" i="56" s="1"/>
  <c r="X116" i="56" s="1"/>
  <c r="AF40" i="27" a="1"/>
  <c r="AF40" i="27" s="1"/>
  <c r="W136" i="56" s="1"/>
  <c r="CB38" i="27" a="1"/>
  <c r="CB38" i="27" s="1"/>
  <c r="BC126" i="56" s="1"/>
  <c r="BD126" i="56" s="1"/>
  <c r="CB39" i="27" a="1"/>
  <c r="CB39" i="27" s="1"/>
  <c r="BC131" i="56" s="1"/>
  <c r="BD131" i="56" s="1"/>
  <c r="BN41" i="27" a="1"/>
  <c r="BN41" i="27" s="1"/>
  <c r="AU91" i="56" s="1"/>
  <c r="AV91" i="56" s="1"/>
  <c r="AQ42" i="27" a="1"/>
  <c r="AQ42" i="27" s="1"/>
  <c r="AE46" i="56" s="1"/>
  <c r="AF46" i="56" s="1"/>
  <c r="BI36" i="27" a="1"/>
  <c r="BI36" i="27" s="1"/>
  <c r="AQ16" i="56" s="1"/>
  <c r="AR16" i="56" s="1"/>
  <c r="BZ41" i="27" a="1"/>
  <c r="BZ41" i="27" s="1"/>
  <c r="BC91" i="56" s="1"/>
  <c r="BD91" i="56" s="1"/>
  <c r="CD39" i="27" a="1"/>
  <c r="CD39" i="27" s="1"/>
  <c r="BE31" i="56" s="1"/>
  <c r="BF31" i="56" s="1"/>
  <c r="T35" i="27" a="1"/>
  <c r="T35" i="27" s="1"/>
  <c r="O111" i="56" s="1"/>
  <c r="P111" i="56" s="1"/>
  <c r="BZ36" i="27" a="1"/>
  <c r="BZ36" i="27" s="1"/>
  <c r="BC66" i="56" s="1"/>
  <c r="BD66" i="56" s="1"/>
  <c r="CB41" i="27" a="1"/>
  <c r="CB41" i="27" s="1"/>
  <c r="BC141" i="56" s="1"/>
  <c r="BD141" i="56" s="1"/>
  <c r="O42" i="27" a="1"/>
  <c r="O42" i="27" s="1"/>
  <c r="M96" i="56" s="1"/>
  <c r="N96" i="56" s="1"/>
  <c r="AK35" i="27" a="1"/>
  <c r="AK35" i="27" s="1"/>
  <c r="AA11" i="56" s="1"/>
  <c r="AB11" i="56" s="1"/>
  <c r="BH36" i="27" a="1"/>
  <c r="BH36" i="27" s="1"/>
  <c r="AQ66" i="56" s="1"/>
  <c r="AR66" i="56" s="1"/>
  <c r="BX39" i="27" a="1"/>
  <c r="BX39" i="27" s="1"/>
  <c r="BA31" i="56" s="1"/>
  <c r="BB31" i="56" s="1"/>
  <c r="BF38" i="27" a="1"/>
  <c r="BF38" i="27" s="1"/>
  <c r="AO26" i="56" s="1"/>
  <c r="AP26" i="56" s="1"/>
  <c r="P41" i="27" a="1"/>
  <c r="P41" i="27" s="1"/>
  <c r="M41" i="56" s="1"/>
  <c r="N41" i="56" s="1"/>
  <c r="O41" i="27" a="1"/>
  <c r="O41" i="27" s="1"/>
  <c r="M91" i="56" s="1"/>
  <c r="N91" i="56" s="1"/>
  <c r="AK39" i="27" a="1"/>
  <c r="AK39" i="27" s="1"/>
  <c r="AA31" i="56" s="1"/>
  <c r="AB31" i="56" s="1"/>
  <c r="AF39" i="27" a="1"/>
  <c r="AF39" i="27" s="1"/>
  <c r="W131" i="56" s="1"/>
  <c r="X131" i="56" s="1"/>
  <c r="N39" i="27" a="1"/>
  <c r="N39" i="27" s="1"/>
  <c r="K131" i="56" s="1"/>
  <c r="L131" i="56" s="1"/>
  <c r="AA39" i="27" a="1"/>
  <c r="AA39" i="27" s="1"/>
  <c r="U81" i="56" s="1"/>
  <c r="V81" i="56" s="1"/>
  <c r="W39" i="27" a="1"/>
  <c r="W39" i="27" s="1"/>
  <c r="Q131" i="56" s="1"/>
  <c r="R131" i="56" s="1"/>
  <c r="AX35" i="27" a="1"/>
  <c r="AX35" i="27" s="1"/>
  <c r="AI111" i="56" s="1"/>
  <c r="AJ111" i="56" s="1"/>
  <c r="CB35" i="27" a="1"/>
  <c r="CB35" i="27" s="1"/>
  <c r="BC111" i="56" s="1"/>
  <c r="BD111" i="56" s="1"/>
  <c r="BR35" i="27" a="1"/>
  <c r="BR35" i="27" s="1"/>
  <c r="AW11" i="56" s="1"/>
  <c r="AX11" i="56" s="1"/>
  <c r="BU38" i="27" a="1"/>
  <c r="BU38" i="27" s="1"/>
  <c r="AY26" i="56" s="1"/>
  <c r="AZ26" i="56" s="1"/>
  <c r="AG41" i="27" a="1"/>
  <c r="AG41" i="27" s="1"/>
  <c r="Y91" i="56" s="1"/>
  <c r="Z91" i="56" s="1"/>
  <c r="K39" i="27" a="1"/>
  <c r="K39" i="27" s="1"/>
  <c r="I131" i="56" s="1"/>
  <c r="J131" i="56" s="1"/>
  <c r="L38" i="27" a="1"/>
  <c r="L38" i="27" s="1"/>
  <c r="K76" i="56" s="1"/>
  <c r="L76" i="56" s="1"/>
  <c r="BW39" i="27" a="1"/>
  <c r="BW39" i="27" s="1"/>
  <c r="BA81" i="56" s="1"/>
  <c r="BB81" i="56" s="1"/>
  <c r="AW38" i="27" a="1"/>
  <c r="AW38" i="27" s="1"/>
  <c r="AI26" i="56" s="1"/>
  <c r="AJ26" i="56" s="1"/>
  <c r="BM37" i="27" a="1"/>
  <c r="BM37" i="27" s="1"/>
  <c r="AS121" i="56" s="1"/>
  <c r="AT121" i="56" s="1"/>
  <c r="CC35" i="27" a="1"/>
  <c r="CC35" i="27" s="1"/>
  <c r="BE61" i="56" s="1"/>
  <c r="BF61" i="56" s="1"/>
  <c r="CG41" i="27" a="1"/>
  <c r="CG41" i="27" s="1"/>
  <c r="BG41" i="56" s="1"/>
  <c r="BH41" i="56" s="1"/>
  <c r="T39" i="27" a="1"/>
  <c r="T39" i="27" s="1"/>
  <c r="O131" i="56" s="1"/>
  <c r="P131" i="56" s="1"/>
  <c r="U41" i="27" a="1"/>
  <c r="U41" i="27" s="1"/>
  <c r="Q91" i="56" s="1"/>
  <c r="R91" i="56" s="1"/>
  <c r="J36" i="27" a="1"/>
  <c r="J36" i="27" s="1"/>
  <c r="I16" i="56" s="1"/>
  <c r="J16" i="56" s="1"/>
  <c r="BC37" i="27" a="1"/>
  <c r="BC37" i="27" s="1"/>
  <c r="AM21" i="56" s="1"/>
  <c r="AN21" i="56" s="1"/>
  <c r="BI41" i="27" a="1"/>
  <c r="BI41" i="27" s="1"/>
  <c r="AQ41" i="56" s="1"/>
  <c r="AR41" i="56" s="1"/>
  <c r="AW39" i="27" a="1"/>
  <c r="AW39" i="27" s="1"/>
  <c r="AI31" i="56" s="1"/>
  <c r="AJ31" i="56" s="1"/>
  <c r="Y41" i="27" a="1"/>
  <c r="Y41" i="27" s="1"/>
  <c r="S41" i="56" s="1"/>
  <c r="T41" i="56" s="1"/>
  <c r="S40" i="27" a="1"/>
  <c r="S40" i="27" s="1"/>
  <c r="O36" i="56" s="1"/>
  <c r="P37" i="27" a="1"/>
  <c r="P37" i="27" s="1"/>
  <c r="M21" i="56" s="1"/>
  <c r="N21" i="56" s="1"/>
  <c r="Q38" i="27" a="1"/>
  <c r="Q38" i="27" s="1"/>
  <c r="M126" i="56" s="1"/>
  <c r="N126" i="56" s="1"/>
  <c r="R42" i="27" a="1"/>
  <c r="R42" i="27" s="1"/>
  <c r="O96" i="56" s="1"/>
  <c r="P96" i="56" s="1"/>
  <c r="S42" i="27" a="1"/>
  <c r="S42" i="27" s="1"/>
  <c r="O46" i="56" s="1"/>
  <c r="P46" i="56" s="1"/>
  <c r="AM36" i="27" a="1"/>
  <c r="AM36" i="27" s="1"/>
  <c r="AC66" i="56" s="1"/>
  <c r="AD66" i="56" s="1"/>
  <c r="BZ39" i="27" a="1"/>
  <c r="BZ39" i="27" s="1"/>
  <c r="BC81" i="56" s="1"/>
  <c r="BD81" i="56" s="1"/>
  <c r="CD35" i="27" a="1"/>
  <c r="CD35" i="27" s="1"/>
  <c r="BE11" i="56" s="1"/>
  <c r="BF11" i="56" s="1"/>
  <c r="Y37" i="27" a="1"/>
  <c r="Y37" i="27" s="1"/>
  <c r="S21" i="56" s="1"/>
  <c r="T21" i="56" s="1"/>
  <c r="BG35" i="27" a="1"/>
  <c r="BG35" i="27" s="1"/>
  <c r="AO111" i="56" s="1"/>
  <c r="AP111" i="56" s="1"/>
  <c r="AC36" i="27" a="1"/>
  <c r="AC36" i="27" s="1"/>
  <c r="U116" i="56" s="1"/>
  <c r="V116" i="56" s="1"/>
  <c r="BQ38" i="27" a="1"/>
  <c r="BQ38" i="27" s="1"/>
  <c r="AW76" i="56" s="1"/>
  <c r="AX76" i="56" s="1"/>
  <c r="AZ38" i="27" a="1"/>
  <c r="AZ38" i="27" s="1"/>
  <c r="AK26" i="56" s="1"/>
  <c r="AL26" i="56" s="1"/>
  <c r="Z41" i="27" a="1"/>
  <c r="Z41" i="27" s="1"/>
  <c r="S141" i="56" s="1"/>
  <c r="T141" i="56" s="1"/>
  <c r="BU35" i="27" a="1"/>
  <c r="BU35" i="27" s="1"/>
  <c r="AY11" i="56" s="1"/>
  <c r="AZ11" i="56" s="1"/>
  <c r="CH40" i="27" a="1"/>
  <c r="CH40" i="27" s="1"/>
  <c r="BG136" i="56" s="1"/>
  <c r="AA42" i="27" a="1"/>
  <c r="AA42" i="27" s="1"/>
  <c r="U96" i="56" s="1"/>
  <c r="V96" i="56" s="1"/>
  <c r="BL38" i="27" a="1"/>
  <c r="BL38" i="27" s="1"/>
  <c r="AS26" i="56" s="1"/>
  <c r="AT26" i="56" s="1"/>
  <c r="AT41" i="27" a="1"/>
  <c r="AT41" i="27" s="1"/>
  <c r="AG41" i="56" s="1"/>
  <c r="AH41" i="56" s="1"/>
  <c r="BS38" i="27" a="1"/>
  <c r="BS38" i="27" s="1"/>
  <c r="AW126" i="56" s="1"/>
  <c r="AX126" i="56" s="1"/>
  <c r="T36" i="27" a="1"/>
  <c r="T36" i="27" s="1"/>
  <c r="O116" i="56" s="1"/>
  <c r="P116" i="56" s="1"/>
  <c r="CA42" i="27" a="1"/>
  <c r="CA42" i="27" s="1"/>
  <c r="BC46" i="56" s="1"/>
  <c r="BD46" i="56" s="1"/>
  <c r="BM41" i="27" a="1"/>
  <c r="BM41" i="27" s="1"/>
  <c r="AS141" i="56" s="1"/>
  <c r="AT141" i="56" s="1"/>
  <c r="CE37" i="27" a="1"/>
  <c r="CE37" i="27" s="1"/>
  <c r="BE121" i="56" s="1"/>
  <c r="BF121" i="56" s="1"/>
  <c r="BW38" i="27" a="1"/>
  <c r="BW38" i="27" s="1"/>
  <c r="BA76" i="56" s="1"/>
  <c r="BB76" i="56" s="1"/>
  <c r="K38" i="27" a="1"/>
  <c r="K38" i="27" s="1"/>
  <c r="I126" i="56" s="1"/>
  <c r="J126" i="56" s="1"/>
  <c r="BD38" i="27" a="1"/>
  <c r="BD38" i="27" s="1"/>
  <c r="AM126" i="56" s="1"/>
  <c r="AN126" i="56" s="1"/>
  <c r="CA41" i="27" a="1"/>
  <c r="CA41" i="27" s="1"/>
  <c r="BC41" i="56" s="1"/>
  <c r="BD41" i="56" s="1"/>
  <c r="BT40" i="27" a="1"/>
  <c r="BT40" i="27" s="1"/>
  <c r="AY86" i="56" s="1"/>
  <c r="AK40" i="27" a="1"/>
  <c r="AK40" i="27" s="1"/>
  <c r="AA36" i="56" s="1"/>
  <c r="AZ40" i="27" a="1"/>
  <c r="AZ40" i="27" s="1"/>
  <c r="AK36" i="56" s="1"/>
  <c r="BT39" i="27" a="1"/>
  <c r="BT39" i="27" s="1"/>
  <c r="AY81" i="56" s="1"/>
  <c r="AZ81" i="56" s="1"/>
  <c r="AO37" i="27" a="1"/>
  <c r="AO37" i="27" s="1"/>
  <c r="AC121" i="56" s="1"/>
  <c r="AD121" i="56" s="1"/>
  <c r="K37" i="27" a="1"/>
  <c r="K37" i="27" s="1"/>
  <c r="I121" i="56" s="1"/>
  <c r="J121" i="56" s="1"/>
  <c r="AW40" i="27" a="1"/>
  <c r="AW40" i="27" s="1"/>
  <c r="AI36" i="56" s="1"/>
  <c r="AD35" i="27" a="1"/>
  <c r="AD35" i="27" s="1"/>
  <c r="W61" i="56" s="1"/>
  <c r="X61" i="56" s="1"/>
  <c r="BM38" i="27" a="1"/>
  <c r="BM38" i="27" s="1"/>
  <c r="AS126" i="56" s="1"/>
  <c r="AT126" i="56" s="1"/>
  <c r="AD40" i="27" a="1"/>
  <c r="AD40" i="27" s="1"/>
  <c r="W86" i="56" s="1"/>
  <c r="BL42" i="27" a="1"/>
  <c r="BL42" i="27" s="1"/>
  <c r="AS46" i="56" s="1"/>
  <c r="AT46" i="56" s="1"/>
  <c r="R35" i="27" a="1"/>
  <c r="R35" i="27" s="1"/>
  <c r="O61" i="56" s="1"/>
  <c r="P61" i="56" s="1"/>
  <c r="BH39" i="27" a="1"/>
  <c r="BH39" i="27" s="1"/>
  <c r="AQ81" i="56" s="1"/>
  <c r="AR81" i="56" s="1"/>
  <c r="BQ36" i="27" a="1"/>
  <c r="BQ36" i="27" s="1"/>
  <c r="AW66" i="56" s="1"/>
  <c r="AX66" i="56" s="1"/>
  <c r="X36" i="27" a="1"/>
  <c r="X36" i="27" s="1"/>
  <c r="S66" i="56" s="1"/>
  <c r="T66" i="56" s="1"/>
  <c r="CE35" i="27" a="1"/>
  <c r="CE35" i="27" s="1"/>
  <c r="BE111" i="56" s="1"/>
  <c r="BF111" i="56" s="1"/>
  <c r="Q42" i="27" a="1"/>
  <c r="Q42" i="27" s="1"/>
  <c r="M146" i="56" s="1"/>
  <c r="N146" i="56" s="1"/>
  <c r="BE41" i="27" a="1"/>
  <c r="BE41" i="27" s="1"/>
  <c r="AO91" i="56" s="1"/>
  <c r="AP91" i="56" s="1"/>
  <c r="BW35" i="27" a="1"/>
  <c r="BW35" i="27" s="1"/>
  <c r="BA61" i="56" s="1"/>
  <c r="BB61" i="56" s="1"/>
  <c r="AX38" i="27" a="1"/>
  <c r="AX38" i="27" s="1"/>
  <c r="AI126" i="56" s="1"/>
  <c r="AJ126" i="56" s="1"/>
  <c r="AC39" i="27" a="1"/>
  <c r="AC39" i="27" s="1"/>
  <c r="U131" i="56" s="1"/>
  <c r="V131" i="56" s="1"/>
  <c r="BH42" i="27" a="1"/>
  <c r="BH42" i="27" s="1"/>
  <c r="AQ96" i="56" s="1"/>
  <c r="AR96" i="56" s="1"/>
  <c r="BB42" i="27" a="1"/>
  <c r="BB42" i="27" s="1"/>
  <c r="AM96" i="56" s="1"/>
  <c r="AN96" i="56" s="1"/>
  <c r="V38" i="27" a="1"/>
  <c r="V38" i="27" s="1"/>
  <c r="Q26" i="56" s="1"/>
  <c r="R26" i="56" s="1"/>
  <c r="BH35" i="27" a="1"/>
  <c r="BH35" i="27" s="1"/>
  <c r="AQ61" i="56" s="1"/>
  <c r="AR61" i="56" s="1"/>
  <c r="AP37" i="27" a="1"/>
  <c r="AP37" i="27" s="1"/>
  <c r="AE71" i="56" s="1"/>
  <c r="AF71" i="56" s="1"/>
  <c r="BG42" i="27" a="1"/>
  <c r="BG42" i="27" s="1"/>
  <c r="AO146" i="56" s="1"/>
  <c r="AP146" i="56" s="1"/>
  <c r="O128" i="27"/>
  <c r="BB40" i="27" a="1"/>
  <c r="BB40" i="27" s="1"/>
  <c r="AM86" i="56" s="1"/>
  <c r="M42" i="27" a="1"/>
  <c r="M42" i="27" s="1"/>
  <c r="K46" i="56" s="1"/>
  <c r="L46" i="56" s="1"/>
  <c r="U37" i="27" a="1"/>
  <c r="U37" i="27" s="1"/>
  <c r="Q71" i="56" s="1"/>
  <c r="R71" i="56" s="1"/>
  <c r="BY40" i="27" a="1"/>
  <c r="BY40" i="27" s="1"/>
  <c r="BA136" i="56" s="1"/>
  <c r="K41" i="27" a="1"/>
  <c r="K41" i="27" s="1"/>
  <c r="I141" i="56" s="1"/>
  <c r="J141" i="56" s="1"/>
  <c r="AC35" i="27" a="1"/>
  <c r="AC35" i="27" s="1"/>
  <c r="U111" i="56" s="1"/>
  <c r="V111" i="56" s="1"/>
  <c r="CG39" i="27" a="1"/>
  <c r="CG39" i="27" s="1"/>
  <c r="BG31" i="56" s="1"/>
  <c r="BH31" i="56" s="1"/>
  <c r="BN35" i="27" a="1"/>
  <c r="BN35" i="27" s="1"/>
  <c r="AU61" i="56" s="1"/>
  <c r="AV61" i="56" s="1"/>
  <c r="BS40" i="27" a="1"/>
  <c r="BS40" i="27" s="1"/>
  <c r="AW136" i="56" s="1"/>
  <c r="BH40" i="27" a="1"/>
  <c r="BH40" i="27" s="1"/>
  <c r="AQ86" i="56" s="1"/>
  <c r="CH36" i="27" a="1"/>
  <c r="CH36" i="27" s="1"/>
  <c r="BG116" i="56" s="1"/>
  <c r="BH116" i="56" s="1"/>
  <c r="AP36" i="27" a="1"/>
  <c r="AP36" i="27" s="1"/>
  <c r="AE66" i="56" s="1"/>
  <c r="AF66" i="56" s="1"/>
  <c r="Y38" i="27" a="1"/>
  <c r="Y38" i="27" s="1"/>
  <c r="S26" i="56" s="1"/>
  <c r="T26" i="56" s="1"/>
  <c r="P36" i="27" a="1"/>
  <c r="P36" i="27" s="1"/>
  <c r="M16" i="56" s="1"/>
  <c r="N16" i="56" s="1"/>
  <c r="CG38" i="27" a="1"/>
  <c r="CG38" i="27" s="1"/>
  <c r="BG26" i="56" s="1"/>
  <c r="BH26" i="56" s="1"/>
  <c r="BP38" i="27" a="1"/>
  <c r="BP38" i="27" s="1"/>
  <c r="AU126" i="56" s="1"/>
  <c r="AV126" i="56" s="1"/>
  <c r="AS35" i="27" a="1"/>
  <c r="AS35" i="27" s="1"/>
  <c r="AG61" i="56" s="1"/>
  <c r="AH61" i="56" s="1"/>
  <c r="CF42" i="27" a="1"/>
  <c r="CF42" i="27" s="1"/>
  <c r="BG96" i="56" s="1"/>
  <c r="BH96" i="56" s="1"/>
  <c r="AB42" i="27" a="1"/>
  <c r="AB42" i="27" s="1"/>
  <c r="U46" i="56" s="1"/>
  <c r="V46" i="56" s="1"/>
  <c r="BF35" i="27" a="1"/>
  <c r="BF35" i="27" s="1"/>
  <c r="AO11" i="56" s="1"/>
  <c r="AP11" i="56" s="1"/>
  <c r="CE36" i="27" a="1"/>
  <c r="CE36" i="27" s="1"/>
  <c r="BE116" i="56" s="1"/>
  <c r="BF116" i="56" s="1"/>
  <c r="AF37" i="27" a="1"/>
  <c r="AF37" i="27" s="1"/>
  <c r="W121" i="56" s="1"/>
  <c r="X121" i="56" s="1"/>
  <c r="J40" i="27" a="1"/>
  <c r="J40" i="27" s="1"/>
  <c r="I36" i="56" s="1"/>
  <c r="BG38" i="27" a="1"/>
  <c r="BG38" i="27" s="1"/>
  <c r="AO126" i="56" s="1"/>
  <c r="AP126" i="56" s="1"/>
  <c r="BE35" i="27" a="1"/>
  <c r="BE35" i="27" s="1"/>
  <c r="AO61" i="56" s="1"/>
  <c r="AP61" i="56" s="1"/>
  <c r="CC37" i="27" a="1"/>
  <c r="CC37" i="27" s="1"/>
  <c r="BE71" i="56" s="1"/>
  <c r="BF71" i="56" s="1"/>
  <c r="BK38" i="27" a="1"/>
  <c r="BK38" i="27" s="1"/>
  <c r="AS76" i="56" s="1"/>
  <c r="AT76" i="56" s="1"/>
  <c r="BP40" i="27" a="1"/>
  <c r="BP40" i="27" s="1"/>
  <c r="AU136" i="56" s="1"/>
  <c r="AV42" i="27" a="1"/>
  <c r="AV42" i="27" s="1"/>
  <c r="AI96" i="56" s="1"/>
  <c r="AJ96" i="56" s="1"/>
  <c r="AG36" i="27" a="1"/>
  <c r="AG36" i="27" s="1"/>
  <c r="Y66" i="56" s="1"/>
  <c r="Z66" i="56" s="1"/>
  <c r="AO38" i="27" a="1"/>
  <c r="AO38" i="27" s="1"/>
  <c r="AC126" i="56" s="1"/>
  <c r="AD126" i="56" s="1"/>
  <c r="CH37" i="27" a="1"/>
  <c r="CH37" i="27" s="1"/>
  <c r="BG121" i="56" s="1"/>
  <c r="BH121" i="56" s="1"/>
  <c r="BM39" i="27" a="1"/>
  <c r="BM39" i="27" s="1"/>
  <c r="AS131" i="56" s="1"/>
  <c r="AT131" i="56" s="1"/>
  <c r="BX38" i="27" a="1"/>
  <c r="BX38" i="27" s="1"/>
  <c r="BA26" i="56" s="1"/>
  <c r="BB26" i="56" s="1"/>
  <c r="BW41" i="27" a="1"/>
  <c r="BW41" i="27" s="1"/>
  <c r="BA91" i="56" s="1"/>
  <c r="BB91" i="56" s="1"/>
  <c r="CH42" i="27" a="1"/>
  <c r="CH42" i="27" s="1"/>
  <c r="BG146" i="56" s="1"/>
  <c r="BH146" i="56" s="1"/>
  <c r="BE39" i="27" a="1"/>
  <c r="BE39" i="27" s="1"/>
  <c r="AO81" i="56" s="1"/>
  <c r="AP81" i="56" s="1"/>
  <c r="CD41" i="27" a="1"/>
  <c r="CD41" i="27" s="1"/>
  <c r="BE41" i="56" s="1"/>
  <c r="BF41" i="56" s="1"/>
  <c r="AN35" i="27" a="1"/>
  <c r="AN35" i="27" s="1"/>
  <c r="AC11" i="56" s="1"/>
  <c r="AD11" i="56" s="1"/>
  <c r="R41" i="27" a="1"/>
  <c r="R41" i="27" s="1"/>
  <c r="O91" i="56" s="1"/>
  <c r="P91" i="56" s="1"/>
  <c r="X35" i="27" a="1"/>
  <c r="X35" i="27" s="1"/>
  <c r="S61" i="56" s="1"/>
  <c r="T61" i="56" s="1"/>
  <c r="AG38" i="27" a="1"/>
  <c r="AG38" i="27" s="1"/>
  <c r="Y76" i="56" s="1"/>
  <c r="Z76" i="56" s="1"/>
  <c r="AX40" i="27" a="1"/>
  <c r="AX40" i="27" s="1"/>
  <c r="AI136" i="56" s="1"/>
  <c r="T40" i="27" a="1"/>
  <c r="T40" i="27" s="1"/>
  <c r="O136" i="56" s="1"/>
  <c r="AB39" i="27" a="1"/>
  <c r="AB39" i="27" s="1"/>
  <c r="U31" i="56" s="1"/>
  <c r="V31" i="56" s="1"/>
  <c r="BO41" i="27" a="1"/>
  <c r="BO41" i="27" s="1"/>
  <c r="AU41" i="56" s="1"/>
  <c r="AV41" i="56" s="1"/>
  <c r="CE41" i="27" a="1"/>
  <c r="CE41" i="27" s="1"/>
  <c r="BE141" i="56" s="1"/>
  <c r="BF141" i="56" s="1"/>
  <c r="BE38" i="27" a="1"/>
  <c r="BE38" i="27" s="1"/>
  <c r="AO76" i="56" s="1"/>
  <c r="AP76" i="56" s="1"/>
  <c r="BD37" i="27" a="1"/>
  <c r="BD37" i="27" s="1"/>
  <c r="AM121" i="56" s="1"/>
  <c r="AN121" i="56" s="1"/>
  <c r="CD36" i="27" a="1"/>
  <c r="CD36" i="27" s="1"/>
  <c r="BE16" i="56" s="1"/>
  <c r="BF16" i="56" s="1"/>
  <c r="V40" i="27" a="1"/>
  <c r="V40" i="27" s="1"/>
  <c r="Q36" i="56" s="1"/>
  <c r="BP35" i="27" a="1"/>
  <c r="BP35" i="27" s="1"/>
  <c r="AU111" i="56" s="1"/>
  <c r="AV111" i="56" s="1"/>
  <c r="CC40" i="27" a="1"/>
  <c r="CC40" i="27" s="1"/>
  <c r="BE86" i="56" s="1"/>
  <c r="BN37" i="27" a="1"/>
  <c r="BN37" i="27" s="1"/>
  <c r="AU71" i="56" s="1"/>
  <c r="AV71" i="56" s="1"/>
  <c r="BI39" i="27" a="1"/>
  <c r="BI39" i="27" s="1"/>
  <c r="AQ31" i="56" s="1"/>
  <c r="AR31" i="56" s="1"/>
  <c r="Y42" i="27" a="1"/>
  <c r="Y42" i="27" s="1"/>
  <c r="S46" i="56" s="1"/>
  <c r="T46" i="56" s="1"/>
  <c r="BZ35" i="27" a="1"/>
  <c r="BZ35" i="27" s="1"/>
  <c r="BC61" i="56" s="1"/>
  <c r="BD61" i="56" s="1"/>
  <c r="AP42" i="27" a="1"/>
  <c r="AP42" i="27" s="1"/>
  <c r="AE96" i="56" s="1"/>
  <c r="AF96" i="56" s="1"/>
  <c r="AV35" i="27" a="1"/>
  <c r="AV35" i="27" s="1"/>
  <c r="AI61" i="56" s="1"/>
  <c r="AJ61" i="56" s="1"/>
  <c r="BA35" i="27" a="1"/>
  <c r="BA35" i="27" s="1"/>
  <c r="AK111" i="56" s="1"/>
  <c r="AL111" i="56" s="1"/>
  <c r="AK41" i="27" a="1"/>
  <c r="AK41" i="27" s="1"/>
  <c r="AA41" i="56" s="1"/>
  <c r="AB41" i="56" s="1"/>
  <c r="AT40" i="27" a="1"/>
  <c r="AT40" i="27" s="1"/>
  <c r="AG36" i="56" s="1"/>
  <c r="CG40" i="27" a="1"/>
  <c r="CG40" i="27" s="1"/>
  <c r="BG36" i="56" s="1"/>
  <c r="Q37" i="27" a="1"/>
  <c r="Q37" i="27" s="1"/>
  <c r="M121" i="56" s="1"/>
  <c r="N121" i="56" s="1"/>
  <c r="BB41" i="27" a="1"/>
  <c r="BB41" i="27" s="1"/>
  <c r="AM91" i="56" s="1"/>
  <c r="AN91" i="56" s="1"/>
  <c r="V37" i="27" a="1"/>
  <c r="V37" i="27" s="1"/>
  <c r="Q21" i="56" s="1"/>
  <c r="R21" i="56" s="1"/>
  <c r="BV40" i="27" a="1"/>
  <c r="BV40" i="27" s="1"/>
  <c r="AY136" i="56" s="1"/>
  <c r="AR38" i="27" a="1"/>
  <c r="AR38" i="27" s="1"/>
  <c r="AE126" i="56" s="1"/>
  <c r="AF126" i="56" s="1"/>
  <c r="W40" i="27" a="1"/>
  <c r="W40" i="27" s="1"/>
  <c r="Q136" i="56" s="1"/>
  <c r="V41" i="27" a="1"/>
  <c r="V41" i="27" s="1"/>
  <c r="Q41" i="56" s="1"/>
  <c r="R41" i="56" s="1"/>
  <c r="BU39" i="27" a="1"/>
  <c r="BU39" i="27" s="1"/>
  <c r="AY31" i="56" s="1"/>
  <c r="AZ31" i="56" s="1"/>
  <c r="O35" i="27" a="1"/>
  <c r="O35" i="27" s="1"/>
  <c r="M61" i="56" s="1"/>
  <c r="N61" i="56" s="1"/>
  <c r="BT35" i="27" a="1"/>
  <c r="BT35" i="27" s="1"/>
  <c r="AY61" i="56" s="1"/>
  <c r="AZ61" i="56" s="1"/>
  <c r="BI42" i="27" a="1"/>
  <c r="BI42" i="27" s="1"/>
  <c r="AQ46" i="56" s="1"/>
  <c r="AR46" i="56" s="1"/>
  <c r="J37" i="27" a="1"/>
  <c r="J37" i="27" s="1"/>
  <c r="I21" i="56" s="1"/>
  <c r="J21" i="56" s="1"/>
  <c r="W42" i="27" a="1"/>
  <c r="W42" i="27" s="1"/>
  <c r="Q146" i="56" s="1"/>
  <c r="R146" i="56" s="1"/>
  <c r="AT42" i="27" a="1"/>
  <c r="AT42" i="27" s="1"/>
  <c r="AG46" i="56" s="1"/>
  <c r="AH46" i="56" s="1"/>
  <c r="M35" i="27" a="1"/>
  <c r="M35" i="27" s="1"/>
  <c r="K11" i="56" s="1"/>
  <c r="L11" i="56" s="1"/>
  <c r="AL40" i="27" a="1"/>
  <c r="AL40" i="27" s="1"/>
  <c r="AA136" i="56" s="1"/>
  <c r="BP37" i="27" a="1"/>
  <c r="BP37" i="27" s="1"/>
  <c r="AU121" i="56" s="1"/>
  <c r="AV121" i="56" s="1"/>
  <c r="CC41" i="27" a="1"/>
  <c r="CC41" i="27" s="1"/>
  <c r="BE91" i="56" s="1"/>
  <c r="BF91" i="56" s="1"/>
  <c r="CA35" i="27" a="1"/>
  <c r="CA35" i="27" s="1"/>
  <c r="BC11" i="56" s="1"/>
  <c r="BD11" i="56" s="1"/>
  <c r="BO35" i="27" a="1"/>
  <c r="BO35" i="27" s="1"/>
  <c r="AU11" i="56" s="1"/>
  <c r="AV11" i="56" s="1"/>
  <c r="BP39" i="27" a="1"/>
  <c r="BP39" i="27" s="1"/>
  <c r="AU131" i="56" s="1"/>
  <c r="AV131" i="56" s="1"/>
  <c r="J41" i="27" a="1"/>
  <c r="J41" i="27" s="1"/>
  <c r="I41" i="56" s="1"/>
  <c r="J41" i="56" s="1"/>
  <c r="BA40" i="27" a="1"/>
  <c r="BA40" i="27" s="1"/>
  <c r="AK136" i="56" s="1"/>
  <c r="AU35" i="27" a="1"/>
  <c r="AU35" i="27" s="1"/>
  <c r="AG111" i="56" s="1"/>
  <c r="AH111" i="56" s="1"/>
  <c r="BL40" i="27" a="1"/>
  <c r="BL40" i="27" s="1"/>
  <c r="AS36" i="56" s="1"/>
  <c r="BB38" i="27" a="1"/>
  <c r="BB38" i="27" s="1"/>
  <c r="AM76" i="56" s="1"/>
  <c r="AN76" i="56" s="1"/>
  <c r="BK35" i="27" a="1"/>
  <c r="BK35" i="27" s="1"/>
  <c r="AS61" i="56" s="1"/>
  <c r="AT61" i="56" s="1"/>
  <c r="BF39" i="27" a="1"/>
  <c r="BF39" i="27" s="1"/>
  <c r="AO31" i="56" s="1"/>
  <c r="AP31" i="56" s="1"/>
  <c r="AC40" i="27" a="1"/>
  <c r="AC40" i="27" s="1"/>
  <c r="U136" i="56" s="1"/>
  <c r="AL37" i="27" a="1"/>
  <c r="AL37" i="27" s="1"/>
  <c r="AA121" i="56" s="1"/>
  <c r="AB121" i="56" s="1"/>
  <c r="BA41" i="27" a="1"/>
  <c r="BA41" i="27" s="1"/>
  <c r="AK141" i="56" s="1"/>
  <c r="AL141" i="56" s="1"/>
  <c r="AS37" i="27" a="1"/>
  <c r="AS37" i="27" s="1"/>
  <c r="AG71" i="56" s="1"/>
  <c r="AH71" i="56" s="1"/>
  <c r="AX41" i="27" a="1"/>
  <c r="AX41" i="27" s="1"/>
  <c r="AI141" i="56" s="1"/>
  <c r="AJ141" i="56" s="1"/>
  <c r="L39" i="27" a="1"/>
  <c r="L39" i="27" s="1"/>
  <c r="K81" i="56" s="1"/>
  <c r="L81" i="56" s="1"/>
  <c r="R40" i="27" a="1"/>
  <c r="R40" i="27" s="1"/>
  <c r="O86" i="56" s="1"/>
  <c r="BI35" i="27" a="1"/>
  <c r="BI35" i="27" s="1"/>
  <c r="AQ11" i="56" s="1"/>
  <c r="AR11" i="56" s="1"/>
  <c r="CD37" i="27" a="1"/>
  <c r="CD37" i="27" s="1"/>
  <c r="BE21" i="56" s="1"/>
  <c r="BF21" i="56" s="1"/>
  <c r="AP40" i="27" a="1"/>
  <c r="AP40" i="27" s="1"/>
  <c r="AE86" i="56" s="1"/>
  <c r="R36" i="27" a="1"/>
  <c r="R36" i="27" s="1"/>
  <c r="O66" i="56" s="1"/>
  <c r="P66" i="56" s="1"/>
  <c r="BF37" i="27" a="1"/>
  <c r="BF37" i="27" s="1"/>
  <c r="AO21" i="56" s="1"/>
  <c r="AP21" i="56" s="1"/>
  <c r="CE38" i="27" a="1"/>
  <c r="CE38" i="27" s="1"/>
  <c r="BE126" i="56" s="1"/>
  <c r="BF126" i="56" s="1"/>
  <c r="AD41" i="27" a="1"/>
  <c r="AD41" i="27" s="1"/>
  <c r="W91" i="56" s="1"/>
  <c r="X91" i="56" s="1"/>
  <c r="BF40" i="27" a="1"/>
  <c r="BF40" i="27" s="1"/>
  <c r="AO36" i="56" s="1"/>
  <c r="BF36" i="27" a="1"/>
  <c r="BF36" i="27" s="1"/>
  <c r="AO16" i="56" s="1"/>
  <c r="AP16" i="56" s="1"/>
  <c r="BG40" i="27" a="1"/>
  <c r="BG40" i="27" s="1"/>
  <c r="AO136" i="56" s="1"/>
  <c r="BV39" i="27" a="1"/>
  <c r="BV39" i="27" s="1"/>
  <c r="AY131" i="56" s="1"/>
  <c r="AZ131" i="56" s="1"/>
  <c r="BP42" i="27" a="1"/>
  <c r="BP42" i="27" s="1"/>
  <c r="AU146" i="56" s="1"/>
  <c r="AV146" i="56" s="1"/>
  <c r="AB38" i="27" a="1"/>
  <c r="AB38" i="27" s="1"/>
  <c r="U26" i="56" s="1"/>
  <c r="V26" i="56" s="1"/>
  <c r="AH37" i="27" a="1"/>
  <c r="AH37" i="27" s="1"/>
  <c r="Y21" i="56" s="1"/>
  <c r="Z21" i="56" s="1"/>
  <c r="Z40" i="27" a="1"/>
  <c r="Z40" i="27" s="1"/>
  <c r="S136" i="56" s="1"/>
  <c r="AW42" i="27" a="1"/>
  <c r="AW42" i="27" s="1"/>
  <c r="AI46" i="56" s="1"/>
  <c r="AJ46" i="56" s="1"/>
  <c r="AG42" i="27" a="1"/>
  <c r="AG42" i="27" s="1"/>
  <c r="Y96" i="56" s="1"/>
  <c r="Z96" i="56" s="1"/>
  <c r="BY39" i="27" a="1"/>
  <c r="BY39" i="27" s="1"/>
  <c r="BA131" i="56" s="1"/>
  <c r="BB131" i="56" s="1"/>
  <c r="BA42" i="27" a="1"/>
  <c r="BA42" i="27" s="1"/>
  <c r="AK146" i="56" s="1"/>
  <c r="AL146" i="56" s="1"/>
  <c r="CC39" i="27" a="1"/>
  <c r="CC39" i="27" s="1"/>
  <c r="BE81" i="56" s="1"/>
  <c r="BF81" i="56" s="1"/>
  <c r="R37" i="27" a="1"/>
  <c r="R37" i="27" s="1"/>
  <c r="O71" i="56" s="1"/>
  <c r="P71" i="56" s="1"/>
  <c r="AY42" i="27" a="1"/>
  <c r="AY42" i="27" s="1"/>
  <c r="AK96" i="56" s="1"/>
  <c r="AL96" i="56" s="1"/>
  <c r="BA38" i="27" a="1"/>
  <c r="BA38" i="27" s="1"/>
  <c r="AK126" i="56" s="1"/>
  <c r="AL126" i="56" s="1"/>
  <c r="BQ40" i="27" a="1"/>
  <c r="BQ40" i="27" s="1"/>
  <c r="AW86" i="56" s="1"/>
  <c r="BQ42" i="27" a="1"/>
  <c r="BQ42" i="27" s="1"/>
  <c r="AW96" i="56" s="1"/>
  <c r="AX96" i="56" s="1"/>
  <c r="BL35" i="27" a="1"/>
  <c r="BL35" i="27" s="1"/>
  <c r="AS11" i="56" s="1"/>
  <c r="AT11" i="56" s="1"/>
  <c r="Q39" i="27" a="1"/>
  <c r="Q39" i="27" s="1"/>
  <c r="M131" i="56" s="1"/>
  <c r="N131" i="56" s="1"/>
  <c r="M40" i="27" a="1"/>
  <c r="M40" i="27" s="1"/>
  <c r="K36" i="56" s="1"/>
  <c r="N37" i="27" a="1"/>
  <c r="N37" i="27" s="1"/>
  <c r="K121" i="56" s="1"/>
  <c r="L121" i="56" s="1"/>
  <c r="J42" i="27" a="1"/>
  <c r="J42" i="27" s="1"/>
  <c r="I46" i="56" s="1"/>
  <c r="J46" i="56" s="1"/>
  <c r="Z39" i="27" a="1"/>
  <c r="Z39" i="27" s="1"/>
  <c r="S131" i="56" s="1"/>
  <c r="T131" i="56" s="1"/>
  <c r="Q35" i="27" a="1"/>
  <c r="Q35" i="27" s="1"/>
  <c r="M111" i="56" s="1"/>
  <c r="N111" i="56" s="1"/>
  <c r="AQ36" i="27" a="1"/>
  <c r="AQ36" i="27" s="1"/>
  <c r="AE16" i="56" s="1"/>
  <c r="AF16" i="56" s="1"/>
  <c r="BT42" i="27" a="1"/>
  <c r="BT42" i="27" s="1"/>
  <c r="AY96" i="56" s="1"/>
  <c r="AZ96" i="56" s="1"/>
  <c r="AG40" i="27" a="1"/>
  <c r="AG40" i="27" s="1"/>
  <c r="Y86" i="56" s="1"/>
  <c r="AO35" i="27" a="1"/>
  <c r="AO35" i="27" s="1"/>
  <c r="AC111" i="56" s="1"/>
  <c r="AD111" i="56" s="1"/>
  <c r="L42" i="27" a="1"/>
  <c r="L42" i="27" s="1"/>
  <c r="K96" i="56" s="1"/>
  <c r="L96" i="56" s="1"/>
  <c r="AS38" i="27" a="1"/>
  <c r="AS38" i="27" s="1"/>
  <c r="AG76" i="56" s="1"/>
  <c r="AH76" i="56" s="1"/>
  <c r="L40" i="27" a="1"/>
  <c r="L40" i="27" s="1"/>
  <c r="K86" i="56" s="1"/>
  <c r="Q36" i="27" a="1"/>
  <c r="Q36" i="27" s="1"/>
  <c r="M116" i="56" s="1"/>
  <c r="N116" i="56" s="1"/>
  <c r="AF35" i="27" a="1"/>
  <c r="AF35" i="27" s="1"/>
  <c r="W111" i="56" s="1"/>
  <c r="X111" i="56" s="1"/>
  <c r="BJ37" i="27" a="1"/>
  <c r="BJ37" i="27" s="1"/>
  <c r="AQ121" i="56" s="1"/>
  <c r="AR121" i="56" s="1"/>
  <c r="AA38" i="27" a="1"/>
  <c r="AA38" i="27" s="1"/>
  <c r="U76" i="56" s="1"/>
  <c r="V76" i="56" s="1"/>
  <c r="CF36" i="27" a="1"/>
  <c r="CF36" i="27" s="1"/>
  <c r="BG66" i="56" s="1"/>
  <c r="BH66" i="56" s="1"/>
  <c r="BL37" i="27" a="1"/>
  <c r="BL37" i="27" s="1"/>
  <c r="AS21" i="56" s="1"/>
  <c r="AT21" i="56" s="1"/>
  <c r="AY39" i="27" a="1"/>
  <c r="AY39" i="27" s="1"/>
  <c r="AK81" i="56" s="1"/>
  <c r="AL81" i="56" s="1"/>
  <c r="AN40" i="27" a="1"/>
  <c r="AN40" i="27" s="1"/>
  <c r="AC36" i="56" s="1"/>
  <c r="AL39" i="27" a="1"/>
  <c r="AL39" i="27" s="1"/>
  <c r="AA131" i="56" s="1"/>
  <c r="AB131" i="56" s="1"/>
  <c r="BE42" i="27" a="1"/>
  <c r="BE42" i="27" s="1"/>
  <c r="AO96" i="56" s="1"/>
  <c r="AP96" i="56" s="1"/>
  <c r="AV36" i="27" a="1"/>
  <c r="AV36" i="27" s="1"/>
  <c r="AI66" i="56" s="1"/>
  <c r="AJ66" i="56" s="1"/>
  <c r="CG35" i="27" a="1"/>
  <c r="CG35" i="27" s="1"/>
  <c r="BG11" i="56" s="1"/>
  <c r="BH11" i="56" s="1"/>
  <c r="P38" i="27" a="1"/>
  <c r="P38" i="27" s="1"/>
  <c r="M26" i="56" s="1"/>
  <c r="N26" i="56" s="1"/>
  <c r="N38" i="27" a="1"/>
  <c r="N38" i="27" s="1"/>
  <c r="K126" i="56" s="1"/>
  <c r="L126" i="56" s="1"/>
  <c r="BQ35" i="27" a="1"/>
  <c r="BQ35" i="27" s="1"/>
  <c r="AW61" i="56" s="1"/>
  <c r="AX61" i="56" s="1"/>
  <c r="AR42" i="27" a="1"/>
  <c r="AR42" i="27" s="1"/>
  <c r="AE146" i="56" s="1"/>
  <c r="AF146" i="56" s="1"/>
  <c r="BV42" i="27" a="1"/>
  <c r="BV42" i="27" s="1"/>
  <c r="AY146" i="56" s="1"/>
  <c r="AZ146" i="56" s="1"/>
  <c r="CF41" i="27" a="1"/>
  <c r="CF41" i="27" s="1"/>
  <c r="BG91" i="56" s="1"/>
  <c r="BH91" i="56" s="1"/>
  <c r="CA36" i="27" a="1"/>
  <c r="CA36" i="27" s="1"/>
  <c r="BC16" i="56" s="1"/>
  <c r="BD16" i="56" s="1"/>
  <c r="BR42" i="27" a="1"/>
  <c r="BR42" i="27" s="1"/>
  <c r="AW46" i="56" s="1"/>
  <c r="AX46" i="56" s="1"/>
  <c r="AB41" i="27" a="1"/>
  <c r="AB41" i="27" s="1"/>
  <c r="U41" i="56" s="1"/>
  <c r="V41" i="56" s="1"/>
  <c r="AK38" i="27" a="1"/>
  <c r="AK38" i="27" s="1"/>
  <c r="AA26" i="56" s="1"/>
  <c r="AB26" i="56" s="1"/>
  <c r="AC42" i="27" a="1"/>
  <c r="AC42" i="27" s="1"/>
  <c r="U146" i="56" s="1"/>
  <c r="V146" i="56" s="1"/>
  <c r="AA40" i="27" a="1"/>
  <c r="AA40" i="27" s="1"/>
  <c r="U86" i="56" s="1"/>
  <c r="O40" i="27" a="1"/>
  <c r="O40" i="27" s="1"/>
  <c r="M86" i="56" s="1"/>
  <c r="S39" i="27" a="1"/>
  <c r="S39" i="27" s="1"/>
  <c r="O31" i="56" s="1"/>
  <c r="P31" i="56" s="1"/>
  <c r="BJ35" i="27" a="1"/>
  <c r="BJ35" i="27" s="1"/>
  <c r="AQ111" i="56" s="1"/>
  <c r="AR111" i="56" s="1"/>
  <c r="AU37" i="27" a="1"/>
  <c r="AU37" i="27" s="1"/>
  <c r="AG121" i="56" s="1"/>
  <c r="AH121" i="56" s="1"/>
  <c r="AS42" i="27" a="1"/>
  <c r="AS42" i="27" s="1"/>
  <c r="AG96" i="56" s="1"/>
  <c r="AH96" i="56" s="1"/>
  <c r="BU42" i="27" a="1"/>
  <c r="BU42" i="27" s="1"/>
  <c r="AY46" i="56" s="1"/>
  <c r="AZ46" i="56" s="1"/>
  <c r="BR36" i="27" a="1"/>
  <c r="BR36" i="27" s="1"/>
  <c r="AW16" i="56" s="1"/>
  <c r="AX16" i="56" s="1"/>
  <c r="CA37" i="27" a="1"/>
  <c r="CA37" i="27" s="1"/>
  <c r="BC21" i="56" s="1"/>
  <c r="BD21" i="56" s="1"/>
  <c r="X41" i="27" a="1"/>
  <c r="X41" i="27" s="1"/>
  <c r="S91" i="56" s="1"/>
  <c r="T91" i="56" s="1"/>
  <c r="BN39" i="27" a="1"/>
  <c r="BN39" i="27" s="1"/>
  <c r="AU81" i="56" s="1"/>
  <c r="AV81" i="56" s="1"/>
  <c r="BW36" i="27" a="1"/>
  <c r="BW36" i="27" s="1"/>
  <c r="BA66" i="56" s="1"/>
  <c r="BB66" i="56" s="1"/>
  <c r="AR41" i="27" a="1"/>
  <c r="AR41" i="27" s="1"/>
  <c r="AE141" i="56" s="1"/>
  <c r="AF141" i="56" s="1"/>
  <c r="BY41" i="27" a="1"/>
  <c r="BY41" i="27" s="1"/>
  <c r="BA141" i="56" s="1"/>
  <c r="BB141" i="56" s="1"/>
  <c r="AI37" i="27" a="1"/>
  <c r="AI37" i="27" s="1"/>
  <c r="Y121" i="56" s="1"/>
  <c r="Z121" i="56" s="1"/>
  <c r="BQ37" i="27" a="1"/>
  <c r="BQ37" i="27" s="1"/>
  <c r="AW71" i="56" s="1"/>
  <c r="AX71" i="56" s="1"/>
  <c r="AC37" i="27" a="1"/>
  <c r="AC37" i="27" s="1"/>
  <c r="U121" i="56" s="1"/>
  <c r="V121" i="56" s="1"/>
  <c r="AE40" i="27" a="1"/>
  <c r="AE40" i="27" s="1"/>
  <c r="W36" i="56" s="1"/>
  <c r="BO36" i="27" a="1"/>
  <c r="BO36" i="27" s="1"/>
  <c r="AU16" i="56" s="1"/>
  <c r="AV16" i="56" s="1"/>
  <c r="BK41" i="27" a="1"/>
  <c r="BK41" i="27" s="1"/>
  <c r="AS91" i="56" s="1"/>
  <c r="AT91" i="56" s="1"/>
  <c r="BL41" i="27" a="1"/>
  <c r="BL41" i="27" s="1"/>
  <c r="AS41" i="56" s="1"/>
  <c r="AT41" i="56" s="1"/>
  <c r="M37" i="27" a="1"/>
  <c r="M37" i="27" s="1"/>
  <c r="K21" i="56" s="1"/>
  <c r="L21" i="56" s="1"/>
  <c r="BN38" i="27" a="1"/>
  <c r="BN38" i="27" s="1"/>
  <c r="AU76" i="56" s="1"/>
  <c r="AV76" i="56" s="1"/>
  <c r="BG37" i="27" a="1"/>
  <c r="BG37" i="27" s="1"/>
  <c r="AO121" i="56" s="1"/>
  <c r="AP121" i="56" s="1"/>
  <c r="O20" i="27" l="1"/>
  <c r="O25" i="27"/>
  <c r="P27" i="27"/>
  <c r="Q21" i="27"/>
  <c r="O24" i="27"/>
  <c r="P25" i="27"/>
  <c r="O26" i="27"/>
  <c r="Q20" i="27"/>
  <c r="P24" i="27"/>
  <c r="O23" i="27"/>
  <c r="P26" i="27"/>
  <c r="Q26" i="27"/>
  <c r="O22" i="27"/>
  <c r="O19" i="27"/>
  <c r="P21" i="27"/>
  <c r="Q27" i="27"/>
  <c r="P22" i="27"/>
  <c r="Q24" i="27"/>
  <c r="O21" i="27"/>
  <c r="P23" i="27"/>
  <c r="Q22" i="27"/>
  <c r="Q23" i="27"/>
  <c r="Q25" i="27"/>
  <c r="P20" i="27"/>
  <c r="R20" i="27" s="1"/>
  <c r="O27" i="27"/>
  <c r="P19" i="27"/>
  <c r="Q19" i="27"/>
  <c r="CI37" i="27"/>
  <c r="O43" i="27"/>
  <c r="AX103" i="27" s="1" a="1"/>
  <c r="AX103" i="27" s="1"/>
  <c r="BA103" i="27" s="1"/>
  <c r="BR43" i="27"/>
  <c r="AY110" i="27" s="1" a="1"/>
  <c r="AY110" i="27" s="1"/>
  <c r="BB110" i="27" s="1"/>
  <c r="AY43" i="27"/>
  <c r="AX102" i="27" s="1" a="1"/>
  <c r="AX102" i="27" s="1"/>
  <c r="BA102" i="27" s="1"/>
  <c r="BD43" i="27"/>
  <c r="AZ107" i="27" s="1" a="1"/>
  <c r="AZ107" i="27" s="1"/>
  <c r="BC107" i="27" s="1"/>
  <c r="AW43" i="27"/>
  <c r="AY93" i="27" s="1" a="1"/>
  <c r="AY93" i="27" s="1"/>
  <c r="BB93" i="27" s="1"/>
  <c r="AI6" i="56"/>
  <c r="AJ6" i="56" s="1"/>
  <c r="AE6" i="56"/>
  <c r="AF6" i="56" s="1"/>
  <c r="AQ43" i="27"/>
  <c r="AY120" i="27" s="1" a="1"/>
  <c r="AY120" i="27" s="1"/>
  <c r="BB120" i="27" s="1"/>
  <c r="BN43" i="27"/>
  <c r="AX106" i="27" s="1" a="1"/>
  <c r="AX106" i="27" s="1"/>
  <c r="BA106" i="27" s="1"/>
  <c r="AF43" i="27"/>
  <c r="AZ111" i="27" s="1" a="1"/>
  <c r="AZ111" i="27" s="1"/>
  <c r="BC111" i="27" s="1"/>
  <c r="AJ43" i="27"/>
  <c r="AX118" i="27" s="1" a="1"/>
  <c r="AX118" i="27" s="1"/>
  <c r="BA118" i="27" s="1"/>
  <c r="BL43" i="27"/>
  <c r="AY100" i="27" s="1" a="1"/>
  <c r="AY100" i="27" s="1"/>
  <c r="BB100" i="27" s="1"/>
  <c r="CF43" i="27"/>
  <c r="AX112" i="27" s="1" a="1"/>
  <c r="AX112" i="27" s="1"/>
  <c r="BA112" i="27" s="1"/>
  <c r="Y6" i="56"/>
  <c r="Z6" i="56" s="1"/>
  <c r="AH43" i="27"/>
  <c r="AY113" i="27" s="1" a="1"/>
  <c r="AY113" i="27" s="1"/>
  <c r="BB113" i="27" s="1"/>
  <c r="CI39" i="27"/>
  <c r="AO43" i="27"/>
  <c r="AZ119" i="27" s="1" a="1"/>
  <c r="AZ119" i="27" s="1"/>
  <c r="BC119" i="27" s="1"/>
  <c r="BC43" i="27"/>
  <c r="AY107" i="27" s="1" a="1"/>
  <c r="AY107" i="27" s="1"/>
  <c r="BB107" i="27" s="1"/>
  <c r="AM6" i="56"/>
  <c r="AN6" i="56" s="1"/>
  <c r="AA43" i="27"/>
  <c r="AX109" i="27" s="1" a="1"/>
  <c r="AX109" i="27" s="1"/>
  <c r="BA109" i="27" s="1"/>
  <c r="AU43" i="27"/>
  <c r="AZ92" i="27" s="1" a="1"/>
  <c r="AZ92" i="27" s="1"/>
  <c r="BC92" i="27" s="1"/>
  <c r="AI43" i="27"/>
  <c r="AZ113" i="27" s="1" a="1"/>
  <c r="AZ113" i="27" s="1"/>
  <c r="BC113" i="27" s="1"/>
  <c r="R43" i="27"/>
  <c r="AX104" i="27" s="1" a="1"/>
  <c r="AX104" i="27" s="1"/>
  <c r="BA104" i="27" s="1"/>
  <c r="AP43" i="27"/>
  <c r="AX120" i="27" s="1" a="1"/>
  <c r="AX120" i="27" s="1"/>
  <c r="BA120" i="27" s="1"/>
  <c r="K43" i="27"/>
  <c r="AZ90" i="27" s="1" a="1"/>
  <c r="AZ90" i="27" s="1"/>
  <c r="BC90" i="27" s="1"/>
  <c r="X43" i="27"/>
  <c r="AX108" i="27" s="1" a="1"/>
  <c r="AX108" i="27" s="1"/>
  <c r="BA108" i="27" s="1"/>
  <c r="AL43" i="27"/>
  <c r="AZ118" i="27" s="1" a="1"/>
  <c r="AZ118" i="27" s="1"/>
  <c r="BC118" i="27" s="1"/>
  <c r="AG43" i="27"/>
  <c r="AX113" i="27" s="1" a="1"/>
  <c r="AX113" i="27" s="1"/>
  <c r="BA113" i="27" s="1"/>
  <c r="BU43" i="27"/>
  <c r="AY114" i="27" s="1" a="1"/>
  <c r="AY114" i="27" s="1"/>
  <c r="BB114" i="27" s="1"/>
  <c r="BX43" i="27"/>
  <c r="AY115" i="27" s="1" a="1"/>
  <c r="AY115" i="27" s="1"/>
  <c r="BB115" i="27" s="1"/>
  <c r="BM43" i="27"/>
  <c r="AZ100" i="27" s="1" a="1"/>
  <c r="AZ100" i="27" s="1"/>
  <c r="BC100" i="27" s="1"/>
  <c r="K6" i="56"/>
  <c r="L6" i="56" s="1"/>
  <c r="M43" i="27"/>
  <c r="AY96" i="27" s="1" a="1"/>
  <c r="AY96" i="27" s="1"/>
  <c r="BB96" i="27" s="1"/>
  <c r="BP43" i="27"/>
  <c r="AZ106" i="27" s="1" a="1"/>
  <c r="AZ106" i="27" s="1"/>
  <c r="BC106" i="27" s="1"/>
  <c r="Y43" i="27"/>
  <c r="AY108" i="27" s="1" a="1"/>
  <c r="AY108" i="27" s="1"/>
  <c r="BB108" i="27" s="1"/>
  <c r="S6" i="56"/>
  <c r="T6" i="56" s="1"/>
  <c r="CH43" i="27"/>
  <c r="AZ112" i="27" s="1" a="1"/>
  <c r="AZ112" i="27" s="1"/>
  <c r="BC112" i="27" s="1"/>
  <c r="AR43" i="27"/>
  <c r="AZ120" i="27" s="1" a="1"/>
  <c r="AZ120" i="27" s="1"/>
  <c r="BC120" i="27" s="1"/>
  <c r="L43" i="27"/>
  <c r="AX96" i="27" s="1" a="1"/>
  <c r="AX96" i="27" s="1"/>
  <c r="BA96" i="27" s="1"/>
  <c r="AB43" i="27"/>
  <c r="AY109" i="27" s="1" a="1"/>
  <c r="AY109" i="27" s="1"/>
  <c r="BB109" i="27" s="1"/>
  <c r="U6" i="56"/>
  <c r="V6" i="56" s="1"/>
  <c r="AV43" i="27"/>
  <c r="AX93" i="27" s="1" a="1"/>
  <c r="AX93" i="27" s="1"/>
  <c r="BA93" i="27" s="1"/>
  <c r="J43" i="27"/>
  <c r="AY90" i="27" s="1" a="1"/>
  <c r="AY90" i="27" s="1"/>
  <c r="BB90" i="27" s="1"/>
  <c r="CI42" i="27"/>
  <c r="CI40" i="27"/>
  <c r="CI36" i="27"/>
  <c r="BI43" i="27"/>
  <c r="AY117" i="27" s="1" a="1"/>
  <c r="AY117" i="27" s="1"/>
  <c r="BB117" i="27" s="1"/>
  <c r="AQ6" i="56"/>
  <c r="AR6" i="56" s="1"/>
  <c r="BT43" i="27"/>
  <c r="AX114" i="27" s="1" a="1"/>
  <c r="AX114" i="27" s="1"/>
  <c r="BA114" i="27" s="1"/>
  <c r="BV43" i="27"/>
  <c r="AZ114" i="27" s="1" a="1"/>
  <c r="AZ114" i="27" s="1"/>
  <c r="BC114" i="27" s="1"/>
  <c r="T43" i="27"/>
  <c r="AZ104" i="27" s="1" a="1"/>
  <c r="AZ104" i="27" s="1"/>
  <c r="BC104" i="27" s="1"/>
  <c r="BG43" i="27"/>
  <c r="AZ116" i="27" s="1" a="1"/>
  <c r="AZ116" i="27" s="1"/>
  <c r="BC116" i="27" s="1"/>
  <c r="AX43" i="27"/>
  <c r="AZ93" i="27" s="1" a="1"/>
  <c r="AZ93" i="27" s="1"/>
  <c r="BC93" i="27" s="1"/>
  <c r="CC43" i="27"/>
  <c r="AX95" i="27" s="1" a="1"/>
  <c r="AX95" i="27" s="1"/>
  <c r="BA95" i="27" s="1"/>
  <c r="BA43" i="27"/>
  <c r="AZ102" i="27" s="1" a="1"/>
  <c r="AZ102" i="27" s="1"/>
  <c r="BC102" i="27" s="1"/>
  <c r="AO6" i="56"/>
  <c r="AP6" i="56" s="1"/>
  <c r="BF43" i="27"/>
  <c r="AY116" i="27" s="1" a="1"/>
  <c r="AY116" i="27" s="1"/>
  <c r="BB116" i="27" s="1"/>
  <c r="CB43" i="27"/>
  <c r="AZ91" i="27" s="1" a="1"/>
  <c r="AZ91" i="27" s="1"/>
  <c r="BC91" i="27" s="1"/>
  <c r="BH43" i="27"/>
  <c r="AX117" i="27" s="1" a="1"/>
  <c r="AX117" i="27" s="1"/>
  <c r="BA117" i="27" s="1"/>
  <c r="AK6" i="56"/>
  <c r="AL6" i="56" s="1"/>
  <c r="AZ43" i="27"/>
  <c r="AY102" i="27" s="1" a="1"/>
  <c r="AY102" i="27" s="1"/>
  <c r="BB102" i="27" s="1"/>
  <c r="AE43" i="27"/>
  <c r="AY111" i="27" s="1" a="1"/>
  <c r="AY111" i="27" s="1"/>
  <c r="BB111" i="27" s="1"/>
  <c r="W6" i="56"/>
  <c r="X6" i="56" s="1"/>
  <c r="BS43" i="27"/>
  <c r="AZ110" i="27" s="1" a="1"/>
  <c r="AZ110" i="27" s="1"/>
  <c r="BC110" i="27" s="1"/>
  <c r="BK43" i="27"/>
  <c r="AX100" i="27" s="1" a="1"/>
  <c r="AX100" i="27" s="1"/>
  <c r="BA100" i="27" s="1"/>
  <c r="W43" i="27"/>
  <c r="AZ105" i="27" s="1" a="1"/>
  <c r="AZ105" i="27" s="1"/>
  <c r="BC105" i="27" s="1"/>
  <c r="CI41" i="27"/>
  <c r="BQ43" i="27"/>
  <c r="AX110" i="27" s="1" a="1"/>
  <c r="AX110" i="27" s="1"/>
  <c r="BA110" i="27" s="1"/>
  <c r="M6" i="56"/>
  <c r="N6" i="56" s="1"/>
  <c r="P43" i="27"/>
  <c r="AY103" i="27" s="1" a="1"/>
  <c r="AY103" i="27" s="1"/>
  <c r="BB103" i="27" s="1"/>
  <c r="CG43" i="27"/>
  <c r="AY112" i="27" s="1" a="1"/>
  <c r="AY112" i="27" s="1"/>
  <c r="BB112" i="27" s="1"/>
  <c r="S43" i="27"/>
  <c r="AY104" i="27" s="1" a="1"/>
  <c r="AY104" i="27" s="1"/>
  <c r="BB104" i="27" s="1"/>
  <c r="O6" i="56"/>
  <c r="P6" i="56" s="1"/>
  <c r="AM43" i="27"/>
  <c r="AX119" i="27" s="1" a="1"/>
  <c r="AX119" i="27" s="1"/>
  <c r="BA119" i="27" s="1"/>
  <c r="U43" i="27"/>
  <c r="AX105" i="27" s="1" a="1"/>
  <c r="AX105" i="27" s="1"/>
  <c r="BA105" i="27" s="1"/>
  <c r="AC43" i="27"/>
  <c r="AZ109" i="27" s="1" a="1"/>
  <c r="AZ109" i="27" s="1"/>
  <c r="BC109" i="27" s="1"/>
  <c r="BW43" i="27"/>
  <c r="AX115" i="27" s="1" a="1"/>
  <c r="AX115" i="27" s="1"/>
  <c r="BA115" i="27" s="1"/>
  <c r="Z43" i="27"/>
  <c r="AZ108" i="27" s="1" a="1"/>
  <c r="AZ108" i="27" s="1"/>
  <c r="BC108" i="27" s="1"/>
  <c r="AC6" i="56"/>
  <c r="AD6" i="56" s="1"/>
  <c r="AN43" i="27"/>
  <c r="AY119" i="27" s="1" a="1"/>
  <c r="AY119" i="27" s="1"/>
  <c r="BB119" i="27" s="1"/>
  <c r="BY43" i="27"/>
  <c r="AZ115" i="27" s="1" a="1"/>
  <c r="AZ115" i="27" s="1"/>
  <c r="BC115" i="27" s="1"/>
  <c r="BE43" i="27"/>
  <c r="AX116" i="27" s="1" a="1"/>
  <c r="AX116" i="27" s="1"/>
  <c r="BA116" i="27" s="1"/>
  <c r="BO43" i="27"/>
  <c r="AY106" i="27" s="1" a="1"/>
  <c r="AY106" i="27" s="1"/>
  <c r="BB106" i="27" s="1"/>
  <c r="CE43" i="27"/>
  <c r="AZ95" i="27" s="1" a="1"/>
  <c r="AZ95" i="27" s="1"/>
  <c r="BC95" i="27" s="1"/>
  <c r="CA43" i="27"/>
  <c r="AY91" i="27" s="1" a="1"/>
  <c r="AY91" i="27" s="1"/>
  <c r="BB91" i="27" s="1"/>
  <c r="BZ43" i="27"/>
  <c r="AX91" i="27" s="1" a="1"/>
  <c r="AX91" i="27" s="1"/>
  <c r="BA91" i="27" s="1"/>
  <c r="CI38" i="27"/>
  <c r="CI34" i="27"/>
  <c r="I43" i="27"/>
  <c r="CD43" i="27"/>
  <c r="AY95" i="27" s="1" a="1"/>
  <c r="AY95" i="27" s="1"/>
  <c r="BB95" i="27" s="1"/>
  <c r="AK43" i="27"/>
  <c r="AY118" i="27" s="1" a="1"/>
  <c r="AY118" i="27" s="1"/>
  <c r="BB118" i="27" s="1"/>
  <c r="AA6" i="56"/>
  <c r="AB6" i="56" s="1"/>
  <c r="Q43" i="27"/>
  <c r="AZ103" i="27" s="1" a="1"/>
  <c r="AZ103" i="27" s="1"/>
  <c r="BC103" i="27" s="1"/>
  <c r="N43" i="27"/>
  <c r="AZ96" i="27" s="1" a="1"/>
  <c r="AZ96" i="27" s="1"/>
  <c r="BC96" i="27" s="1"/>
  <c r="AD43" i="27"/>
  <c r="AX111" i="27" s="1" a="1"/>
  <c r="AX111" i="27" s="1"/>
  <c r="BA111" i="27" s="1"/>
  <c r="AS43" i="27"/>
  <c r="AX92" i="27" s="1" a="1"/>
  <c r="AX92" i="27" s="1"/>
  <c r="BA92" i="27" s="1"/>
  <c r="V43" i="27"/>
  <c r="AY105" i="27" s="1" a="1"/>
  <c r="AY105" i="27" s="1"/>
  <c r="BB105" i="27" s="1"/>
  <c r="Q6" i="56"/>
  <c r="R6" i="56" s="1"/>
  <c r="AT43" i="27"/>
  <c r="AY92" i="27" s="1" a="1"/>
  <c r="AY92" i="27" s="1"/>
  <c r="BB92" i="27" s="1"/>
  <c r="AG6" i="56"/>
  <c r="AH6" i="56" s="1"/>
  <c r="BJ43" i="27"/>
  <c r="AZ117" i="27" s="1" a="1"/>
  <c r="AZ117" i="27" s="1"/>
  <c r="BC117" i="27" s="1"/>
  <c r="BB43" i="27"/>
  <c r="AX107" i="27" s="1" a="1"/>
  <c r="AX107" i="27" s="1"/>
  <c r="BA107" i="27" s="1"/>
  <c r="CI35" i="27"/>
  <c r="BB122" i="27" l="1"/>
  <c r="BE90" i="27" s="1"/>
  <c r="AX90" i="27" a="1"/>
  <c r="AX90" i="27" s="1"/>
  <c r="BA90" i="27" s="1"/>
  <c r="BE119" i="27"/>
  <c r="BE112" i="27"/>
  <c r="BE117" i="27"/>
  <c r="BE113" i="27"/>
  <c r="BE103" i="27"/>
  <c r="R21" i="27"/>
  <c r="BC122" i="27"/>
  <c r="R26" i="27"/>
  <c r="Q28" i="27"/>
  <c r="P28" i="27"/>
  <c r="R19" i="27"/>
  <c r="O28" i="27"/>
  <c r="R22" i="27"/>
  <c r="R24" i="27"/>
  <c r="R23" i="27"/>
  <c r="R25" i="27"/>
  <c r="R27" i="27"/>
  <c r="CI43" i="27"/>
  <c r="BA122" i="27" l="1"/>
  <c r="BD90" i="27"/>
  <c r="BD102" i="27"/>
  <c r="BE96" i="27"/>
  <c r="BE116" i="27"/>
  <c r="BE107" i="27"/>
  <c r="BE108" i="27"/>
  <c r="BE93" i="27"/>
  <c r="BE101" i="27"/>
  <c r="BE94" i="27"/>
  <c r="BE114" i="27"/>
  <c r="BE92" i="27"/>
  <c r="BE106" i="27"/>
  <c r="BE102" i="27"/>
  <c r="BE120" i="27"/>
  <c r="BE105" i="27"/>
  <c r="BE118" i="27"/>
  <c r="BE115" i="27"/>
  <c r="BE109" i="27"/>
  <c r="BE95" i="27"/>
  <c r="BE100" i="27"/>
  <c r="BE111" i="27"/>
  <c r="BE104" i="27"/>
  <c r="BE110" i="27"/>
  <c r="BE91" i="27"/>
  <c r="BD119" i="27"/>
  <c r="BD95" i="27"/>
  <c r="BD115" i="27"/>
  <c r="BD103" i="27"/>
  <c r="BD106" i="27"/>
  <c r="BD107" i="27"/>
  <c r="BD111" i="27"/>
  <c r="BD91" i="27"/>
  <c r="BD114" i="27"/>
  <c r="BD120" i="27"/>
  <c r="BD117" i="27"/>
  <c r="BD108" i="27"/>
  <c r="BD112" i="27"/>
  <c r="BD109" i="27"/>
  <c r="BD113" i="27"/>
  <c r="BD92" i="27"/>
  <c r="BD104" i="27"/>
  <c r="BD101" i="27"/>
  <c r="BD105" i="27"/>
  <c r="BD116" i="27"/>
  <c r="BD94" i="27"/>
  <c r="BD96" i="27"/>
  <c r="BD93" i="27"/>
  <c r="BD100" i="27"/>
  <c r="BD118" i="27"/>
  <c r="BD110" i="27"/>
  <c r="BF95" i="27"/>
  <c r="BF103" i="27"/>
  <c r="BF111" i="27"/>
  <c r="BF119" i="27"/>
  <c r="BF96" i="27"/>
  <c r="BF104" i="27"/>
  <c r="BF120" i="27"/>
  <c r="BF90" i="27"/>
  <c r="BF106" i="27"/>
  <c r="BF114" i="27"/>
  <c r="BF109" i="27"/>
  <c r="BF91" i="27"/>
  <c r="BF107" i="27"/>
  <c r="BF115" i="27"/>
  <c r="BF101" i="27"/>
  <c r="BF117" i="27"/>
  <c r="BF113" i="27"/>
  <c r="BF92" i="27"/>
  <c r="BF100" i="27"/>
  <c r="BF108" i="27"/>
  <c r="BF116" i="27"/>
  <c r="BF93" i="27"/>
  <c r="BF94" i="27"/>
  <c r="BF102" i="27"/>
  <c r="BF110" i="27"/>
  <c r="BF118" i="27"/>
  <c r="BF112" i="27"/>
  <c r="BF105" i="27"/>
  <c r="R28" i="27"/>
  <c r="CG32" i="56"/>
  <c r="CK35" i="56"/>
  <c r="BE122" i="27" l="1"/>
  <c r="BF122" i="27"/>
  <c r="BD122" i="27"/>
  <c r="CH32" i="56"/>
  <c r="BH86" i="56" l="1"/>
  <c r="AR86" i="56"/>
  <c r="AB86" i="56"/>
  <c r="L86" i="56"/>
  <c r="BB136" i="56"/>
  <c r="AL136" i="56"/>
  <c r="V136" i="56"/>
  <c r="AT136" i="56"/>
  <c r="AD136" i="56"/>
  <c r="AH86" i="56"/>
  <c r="AX86" i="56"/>
  <c r="R86" i="56"/>
  <c r="N136" i="56"/>
  <c r="AR136" i="56"/>
  <c r="V86" i="56"/>
  <c r="AH136" i="56"/>
  <c r="T136" i="56"/>
  <c r="AD86" i="56"/>
  <c r="BD136" i="56"/>
  <c r="BH136" i="56"/>
  <c r="AL86" i="56"/>
  <c r="P136" i="56"/>
  <c r="AJ86" i="56"/>
  <c r="BB86" i="56"/>
  <c r="AB136" i="56"/>
  <c r="AF136" i="56"/>
  <c r="AZ136" i="56"/>
  <c r="J136" i="56"/>
  <c r="AV136" i="56"/>
  <c r="X86" i="56"/>
  <c r="P86" i="56"/>
  <c r="J86" i="56"/>
  <c r="AX136" i="56"/>
  <c r="AJ136" i="56"/>
  <c r="T86" i="56"/>
  <c r="AN86" i="56"/>
  <c r="BF86" i="56"/>
  <c r="AP86" i="56"/>
  <c r="Z136" i="56"/>
  <c r="AZ86" i="56"/>
  <c r="BD86" i="56"/>
  <c r="X136" i="56"/>
  <c r="AP136" i="56"/>
  <c r="L136" i="56"/>
  <c r="R136" i="56"/>
  <c r="AF86" i="56"/>
  <c r="Z86" i="56"/>
  <c r="N86" i="56"/>
  <c r="AV86" i="56"/>
  <c r="AN136" i="56"/>
  <c r="BF136" i="56"/>
  <c r="AT86" i="56"/>
  <c r="BF36" i="56"/>
  <c r="AP36" i="56"/>
  <c r="Z36" i="56"/>
  <c r="J36" i="56"/>
  <c r="BD36" i="56"/>
  <c r="AN36" i="56"/>
  <c r="X36" i="56"/>
  <c r="H36" i="56"/>
  <c r="BB36" i="56"/>
  <c r="AL36" i="56"/>
  <c r="V36" i="56"/>
  <c r="AZ36" i="56"/>
  <c r="AJ36" i="56"/>
  <c r="T36" i="56"/>
  <c r="AX36" i="56"/>
  <c r="AH36" i="56"/>
  <c r="R36" i="56"/>
  <c r="AV36" i="56"/>
  <c r="AF36" i="56"/>
  <c r="P36" i="56"/>
  <c r="AT36" i="56"/>
  <c r="AD36" i="56"/>
  <c r="N36" i="56"/>
  <c r="BH36" i="56"/>
  <c r="AR36" i="56"/>
  <c r="AB36" i="56"/>
  <c r="L36" i="56"/>
  <c r="BN21" i="56"/>
  <c r="BN6" i="56"/>
  <c r="BL6" i="56" s="1"/>
  <c r="BO21" i="56" l="1"/>
  <c r="BL21" i="56"/>
  <c r="BN26" i="56"/>
  <c r="BN16" i="56"/>
  <c r="BN11" i="56"/>
  <c r="BN46" i="56"/>
  <c r="BN41" i="56"/>
  <c r="BN36" i="56"/>
  <c r="BN31" i="56"/>
  <c r="BO6" i="56"/>
  <c r="BO16" i="56" l="1"/>
  <c r="BL16" i="56"/>
  <c r="BO41" i="56"/>
  <c r="BL41" i="56"/>
  <c r="BO11" i="56"/>
  <c r="BL11" i="56"/>
  <c r="BL26" i="56"/>
  <c r="BO26" i="56"/>
  <c r="BO36" i="56"/>
  <c r="BL36" i="56"/>
  <c r="BL46" i="56"/>
  <c r="BO46" i="56"/>
  <c r="BO31" i="56"/>
  <c r="BL31" i="56"/>
  <c r="BO54" i="56" l="1"/>
  <c r="BO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B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C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B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<sst xmlns="http://schemas.openxmlformats.org/spreadsheetml/2006/main" count="69718" uniqueCount="1127">
  <si>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</si>
  <si>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</si>
  <si>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</si>
  <si>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</si>
  <si>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</si>
  <si>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</si>
  <si>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</si>
  <si>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</si>
  <si>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</si>
  <si>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</si>
  <si>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</si>
  <si>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</si>
  <si>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</si>
  <si>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</si>
  <si>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</si>
  <si>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</si>
  <si>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</si>
  <si>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</si>
  <si>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</si>
  <si>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</si>
  <si>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</si>
  <si>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</si>
  <si>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</si>
  <si>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</si>
  <si>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</si>
  <si>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</si>
  <si>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</si>
  <si>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</si>
  <si>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</si>
  <si>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</si>
  <si>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</si>
  <si>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</si>
  <si>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</si>
  <si>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</si>
  <si>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</si>
  <si>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</si>
  <si>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</si>
  <si>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</si>
  <si>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</si>
  <si>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</si>
  <si>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</si>
  <si>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</si>
  <si>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</si>
  <si>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</si>
  <si>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</si>
  <si>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</si>
  <si>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</si>
  <si>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</si>
  <si>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</si>
  <si>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</si>
  <si>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</si>
  <si>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</si>
  <si>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</si>
  <si>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</si>
  <si>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</si>
  <si>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</si>
  <si>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</si>
  <si>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</si>
  <si>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</si>
  <si>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</si>
  <si>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</si>
  <si>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</si>
  <si>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</si>
  <si>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</si>
  <si>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</si>
  <si>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</si>
  <si>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</si>
  <si>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</si>
  <si>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</si>
  <si>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</si>
  <si>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</si>
  <si>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</si>
  <si>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</si>
  <si>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</si>
  <si>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</si>
  <si>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</si>
  <si>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</si>
  <si>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</si>
  <si>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</si>
  <si>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</si>
  <si>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</si>
  <si>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</si>
  <si>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</si>
  <si>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</si>
  <si>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</si>
  <si>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</si>
  <si>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</si>
  <si>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</si>
  <si>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</si>
  <si>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</si>
  <si>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</si>
  <si>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</si>
  <si>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</si>
  <si>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</si>
  <si>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</si>
  <si>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</si>
  <si>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</si>
  <si>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</si>
  <si>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</si>
  <si>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</si>
  <si>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</si>
  <si>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</si>
  <si>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</si>
  <si>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</si>
  <si>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</si>
  <si>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</si>
  <si>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</si>
  <si>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</si>
  <si>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</si>
  <si>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</si>
  <si>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</si>
  <si>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</si>
  <si>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</si>
  <si>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</si>
  <si>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</si>
  <si>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</si>
  <si>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</si>
  <si>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</si>
  <si>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</si>
  <si>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</si>
  <si>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</si>
  <si>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</si>
  <si>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</si>
  <si>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</si>
  <si>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</si>
  <si>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</si>
  <si>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</si>
  <si>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</si>
  <si>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</si>
  <si>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</si>
  <si>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</si>
  <si>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</si>
  <si>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</si>
  <si>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</si>
  <si>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</si>
  <si>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</si>
  <si>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</si>
  <si>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</si>
  <si>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</si>
  <si>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</si>
  <si>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</si>
  <si>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</si>
  <si>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</si>
  <si>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</si>
  <si>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</si>
  <si>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</si>
  <si>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</si>
  <si>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</si>
  <si>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</si>
  <si>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</si>
  <si>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</si>
  <si>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</si>
  <si>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</si>
  <si>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</si>
  <si>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</si>
  <si>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</si>
  <si>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</si>
  <si>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</si>
  <si>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</si>
  <si>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</si>
  <si>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</si>
  <si>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</si>
  <si>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</si>
  <si>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</si>
  <si>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</si>
  <si>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</si>
  <si>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</si>
  <si>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</si>
  <si>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</si>
  <si>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</si>
  <si>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</si>
  <si>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</si>
  <si>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</si>
  <si>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</si>
  <si>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</si>
  <si>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</si>
  <si>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</si>
  <si>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</si>
  <si>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</si>
  <si>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</si>
  <si>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</si>
  <si>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</si>
  <si>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</si>
  <si>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</si>
  <si>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</si>
  <si>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</si>
  <si>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</si>
  <si>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</si>
  <si>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</si>
  <si>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</si>
  <si>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</si>
  <si>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</si>
  <si>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</si>
  <si>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</si>
  <si>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</si>
  <si>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</si>
  <si>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</si>
  <si>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</si>
  <si>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</si>
  <si>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</si>
  <si>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</si>
  <si>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</si>
  <si>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</si>
  <si>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</si>
  <si>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</si>
  <si>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</si>
  <si>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</si>
  <si>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</si>
  <si>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</si>
  <si>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</si>
  <si>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</si>
  <si>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</si>
  <si>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</si>
  <si>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</si>
  <si>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</si>
  <si>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</si>
  <si>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</si>
  <si>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</si>
  <si>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</si>
  <si>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</si>
  <si>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</si>
  <si>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</si>
  <si>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</si>
  <si>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</si>
  <si>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</si>
  <si>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</si>
  <si>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</si>
  <si>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</si>
  <si>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</si>
  <si>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</si>
  <si>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</si>
  <si>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</si>
  <si>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</si>
  <si>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</si>
  <si>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</si>
  <si>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</si>
  <si>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</si>
  <si>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</si>
  <si>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</si>
  <si>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</si>
  <si>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</si>
  <si>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</si>
  <si>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</si>
  <si>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</si>
  <si>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</si>
  <si>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</si>
  <si>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</si>
  <si>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</si>
  <si>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</si>
  <si>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</si>
  <si>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</si>
  <si>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</si>
  <si>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</si>
  <si>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</si>
  <si>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</si>
  <si>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</si>
  <si>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</si>
  <si>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</si>
  <si>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</si>
  <si>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</si>
  <si>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</si>
  <si>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</si>
  <si>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</si>
  <si>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</si>
  <si>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</si>
  <si>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</si>
  <si>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</si>
  <si>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</si>
  <si>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</si>
  <si>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</si>
  <si>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</si>
  <si>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</si>
  <si>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</si>
  <si>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</si>
  <si>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</si>
  <si>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</si>
  <si>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</si>
  <si>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</si>
  <si>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</si>
  <si>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</si>
  <si>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</si>
  <si>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</si>
  <si>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</si>
  <si>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</si>
  <si>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</si>
  <si>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</si>
  <si>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</si>
  <si>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</si>
  <si>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</si>
  <si>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</si>
  <si>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</si>
  <si>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</si>
  <si>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</si>
  <si>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</si>
  <si>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</si>
  <si>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</si>
  <si>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</si>
  <si>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</si>
  <si>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</si>
  <si>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</si>
  <si>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</si>
  <si>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</si>
  <si>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</si>
  <si>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</si>
  <si>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</si>
  <si>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</si>
  <si>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</si>
  <si>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</si>
  <si>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</si>
  <si>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</si>
  <si>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</si>
  <si>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</si>
  <si>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</si>
  <si>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</si>
  <si>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</si>
  <si>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</si>
  <si>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</si>
  <si>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</si>
  <si>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</si>
  <si>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</si>
  <si>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</si>
  <si>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</si>
  <si>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</si>
  <si>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</si>
  <si>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</si>
  <si>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</si>
  <si>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</si>
  <si>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</si>
  <si>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</si>
  <si>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</si>
  <si>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</si>
  <si>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</si>
  <si>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</si>
  <si>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</si>
  <si>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</si>
  <si>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</si>
  <si>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</si>
  <si>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</si>
  <si>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</si>
  <si>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</si>
  <si>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</si>
  <si>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</si>
  <si>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</si>
  <si>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</si>
  <si>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</si>
  <si>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</si>
  <si>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</si>
  <si>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</si>
  <si>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</si>
  <si>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</si>
  <si>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</si>
  <si>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</si>
  <si>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</si>
  <si>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</si>
  <si>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</si>
  <si>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</si>
  <si>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</si>
  <si>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</si>
  <si>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</si>
  <si>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</si>
  <si>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</si>
  <si>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</si>
  <si>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</si>
  <si>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</si>
  <si>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</si>
  <si>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</si>
  <si>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</si>
  <si>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</si>
  <si>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</si>
  <si>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</si>
  <si>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</si>
  <si>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</si>
  <si>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</si>
  <si>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</si>
  <si>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</si>
  <si>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</si>
  <si>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</si>
  <si>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</si>
  <si>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</si>
  <si>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</si>
  <si>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</si>
  <si>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</si>
  <si>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</si>
  <si>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</si>
  <si>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</si>
  <si>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</si>
  <si>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</si>
  <si>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</si>
  <si>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</si>
  <si>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</si>
  <si>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</si>
  <si>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</si>
  <si>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</si>
  <si>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</si>
  <si>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</si>
  <si>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</si>
  <si>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</si>
  <si>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</si>
  <si>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</si>
  <si>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</si>
  <si>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</si>
  <si>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</si>
  <si>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</si>
  <si>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</si>
  <si>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</si>
  <si>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</si>
  <si>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</si>
  <si>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</si>
  <si>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</si>
  <si>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</si>
  <si>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</si>
  <si>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</si>
  <si>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</si>
  <si>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</si>
  <si>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</si>
  <si>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</si>
  <si>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</si>
  <si>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</si>
  <si>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</si>
  <si>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</si>
  <si>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</si>
  <si>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</si>
  <si>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</si>
  <si>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</si>
  <si>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</si>
  <si>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</si>
  <si>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</si>
  <si>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</si>
  <si>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</si>
  <si>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</si>
  <si>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</si>
  <si>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</si>
  <si>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</si>
  <si>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</si>
  <si>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</si>
  <si>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</si>
  <si>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</si>
  <si>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</si>
  <si>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</si>
  <si>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</si>
  <si>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</si>
  <si>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</si>
  <si>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</si>
  <si>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</si>
  <si>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</si>
  <si>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</si>
  <si>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</si>
  <si>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</si>
  <si>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</si>
  <si>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</si>
  <si>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</si>
  <si>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</si>
  <si>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</si>
  <si>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</si>
  <si>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</si>
  <si>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</si>
  <si>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</si>
  <si>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</si>
  <si>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</si>
  <si>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</si>
  <si>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</si>
  <si>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</si>
  <si>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</si>
  <si>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</si>
  <si>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</si>
  <si>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</si>
  <si>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</si>
  <si>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</si>
  <si>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</si>
  <si>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</si>
  <si>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</si>
  <si>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</si>
  <si>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</si>
  <si>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</si>
  <si>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</si>
  <si>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</si>
  <si>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</si>
  <si>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</si>
  <si>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</si>
  <si>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</si>
  <si>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</si>
  <si>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</si>
  <si>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</si>
  <si>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</si>
  <si>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</si>
  <si>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</si>
  <si>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</si>
  <si>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</si>
  <si>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</si>
  <si>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</si>
  <si>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</si>
  <si>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</si>
  <si>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</si>
  <si>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</si>
  <si>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</si>
  <si>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</si>
  <si>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</si>
  <si>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</si>
  <si>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</si>
  <si>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</si>
  <si>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</si>
  <si>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</si>
  <si>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</si>
  <si>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</si>
  <si>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</si>
  <si>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</si>
  <si>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</si>
  <si>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</si>
  <si>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</si>
  <si>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</si>
  <si>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</si>
  <si>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</si>
  <si>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</si>
  <si>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</si>
  <si>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</si>
  <si>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</si>
  <si>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</si>
  <si>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</si>
  <si>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</si>
  <si>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</si>
  <si>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</si>
  <si>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</si>
  <si>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</si>
  <si>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</si>
  <si>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</si>
  <si>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</si>
  <si>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</si>
  <si>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</si>
  <si>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</si>
  <si>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</si>
  <si>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</si>
  <si>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</si>
  <si>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</si>
  <si>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</si>
  <si>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</si>
  <si>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</si>
  <si>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</si>
  <si>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</si>
  <si>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</si>
  <si>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</si>
  <si>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</si>
  <si>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</si>
  <si>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</si>
  <si>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</si>
  <si>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</si>
  <si>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</si>
  <si>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</si>
  <si>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</si>
  <si>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</si>
  <si>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</si>
  <si>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</si>
  <si>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</si>
  <si>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</si>
  <si>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</si>
  <si>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</si>
  <si>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</si>
  <si>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</si>
  <si>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</si>
  <si>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</si>
  <si>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</si>
  <si>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</si>
  <si>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</si>
  <si>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</si>
  <si>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</si>
  <si>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</si>
  <si>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</si>
  <si>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</si>
  <si>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</si>
  <si>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</si>
  <si>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</si>
  <si>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</si>
  <si>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</si>
  <si>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</si>
  <si>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</si>
  <si>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</si>
  <si>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</si>
  <si>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</si>
  <si>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</si>
  <si>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</si>
  <si>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</si>
  <si>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</si>
  <si>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</si>
  <si>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</si>
  <si>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</si>
  <si>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</si>
  <si>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</si>
  <si>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</si>
  <si>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</si>
  <si>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</si>
  <si>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</si>
  <si>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</si>
  <si>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</si>
  <si>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</si>
  <si>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</si>
  <si>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</si>
  <si>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</si>
  <si>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</si>
  <si>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</si>
  <si>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</si>
  <si>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</si>
  <si>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</si>
  <si>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</si>
  <si>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</si>
  <si>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</si>
  <si>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</si>
  <si>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</si>
  <si>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</si>
  <si>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</si>
  <si>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</si>
  <si>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</si>
  <si>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</si>
  <si>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</si>
  <si>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</si>
  <si>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</si>
  <si>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</si>
  <si>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</si>
  <si>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</si>
  <si>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</si>
  <si>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</si>
  <si>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</si>
  <si>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</si>
  <si>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</si>
  <si>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</si>
  <si>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</si>
  <si>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</si>
  <si>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</si>
  <si>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</si>
  <si>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</si>
  <si>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</si>
  <si>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</si>
  <si>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</si>
  <si>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</si>
  <si>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</si>
  <si>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</si>
  <si>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</si>
  <si>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</si>
  <si>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</si>
  <si>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</si>
  <si>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</si>
  <si>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</si>
  <si>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</si>
  <si>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</si>
  <si>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</si>
  <si>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</si>
  <si>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</si>
  <si>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</si>
  <si>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</si>
  <si>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</si>
  <si>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</si>
  <si>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</si>
  <si>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</si>
  <si>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</si>
  <si>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</si>
  <si>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</si>
  <si>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</si>
  <si>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</si>
  <si>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</si>
  <si>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</si>
  <si>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</si>
  <si>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</si>
  <si>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</si>
  <si>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</si>
  <si>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</si>
  <si>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</si>
  <si>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</si>
  <si>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</si>
  <si>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</si>
  <si>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</si>
  <si>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</si>
  <si>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</si>
  <si>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</si>
  <si>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</si>
  <si>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</si>
  <si>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</si>
  <si>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</si>
  <si>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</si>
  <si>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</si>
  <si>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</si>
  <si>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</si>
  <si>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</si>
  <si>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</si>
  <si>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</si>
  <si>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</si>
  <si>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</si>
  <si>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</si>
  <si>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</si>
  <si>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</si>
  <si>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</si>
  <si>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</si>
  <si>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</si>
  <si>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</si>
  <si>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</si>
  <si>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</si>
  <si>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</si>
  <si>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</si>
  <si>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</si>
  <si>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</si>
  <si>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</si>
  <si>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</si>
  <si>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</si>
  <si>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</si>
  <si>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</si>
  <si>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</si>
  <si>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</si>
  <si>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</si>
  <si>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</si>
  <si>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</si>
  <si>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</si>
  <si>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</si>
  <si>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</si>
  <si>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</si>
  <si>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</si>
  <si>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</si>
  <si>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</si>
  <si>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</si>
  <si>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</si>
  <si>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</si>
  <si>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</si>
  <si>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</si>
  <si>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</si>
  <si>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</si>
  <si>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</si>
  <si>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</si>
  <si>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</si>
  <si>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</si>
  <si>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</si>
  <si>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</si>
  <si>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</si>
  <si>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</si>
  <si>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</si>
  <si>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</si>
  <si>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</si>
  <si>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</si>
  <si>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</si>
  <si>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</si>
  <si>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</si>
  <si>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</si>
  <si>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</si>
  <si>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</si>
  <si>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</si>
  <si>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</si>
  <si>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</si>
  <si>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</si>
  <si>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</si>
  <si>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</si>
  <si>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</si>
  <si>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</si>
  <si>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</si>
  <si>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</si>
  <si>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</si>
  <si>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</si>
  <si>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</si>
  <si>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</si>
  <si>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</si>
  <si>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</si>
  <si>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</si>
  <si>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</si>
  <si>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</si>
  <si>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</si>
  <si>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</si>
  <si>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</si>
  <si>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</si>
  <si>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</si>
  <si>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</si>
  <si>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</si>
  <si>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</si>
  <si>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</si>
  <si>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</si>
  <si>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</si>
  <si>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</si>
  <si>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</si>
  <si>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</si>
  <si>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</si>
  <si>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</si>
  <si>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</si>
  <si>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</si>
  <si>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</si>
  <si>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</si>
  <si>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</si>
  <si>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</si>
  <si>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</si>
  <si>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</si>
  <si>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</si>
  <si>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</si>
  <si>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</si>
  <si>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</si>
  <si>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</si>
  <si>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</si>
  <si>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</si>
  <si>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</si>
  <si>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</si>
  <si>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</si>
  <si>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</si>
  <si>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</si>
  <si>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</si>
  <si>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</si>
  <si>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</si>
  <si>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</si>
  <si>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</si>
  <si>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</si>
  <si>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</si>
  <si>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</si>
  <si>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</si>
  <si>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</si>
  <si>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</si>
  <si>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</si>
  <si>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</si>
  <si>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</si>
  <si>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</si>
  <si>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</si>
  <si>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</si>
  <si>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</si>
  <si>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</si>
  <si>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</si>
  <si>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</si>
  <si>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</si>
  <si>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</si>
  <si>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</si>
  <si>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</si>
  <si>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</si>
  <si>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</si>
  <si>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</si>
  <si>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</si>
  <si>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</si>
  <si>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</si>
  <si>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</si>
  <si>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</si>
  <si>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</si>
  <si>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</si>
  <si>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</si>
  <si>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</si>
  <si>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</si>
  <si>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</si>
  <si>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</si>
  <si>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</si>
  <si>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</si>
  <si>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</si>
  <si>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</si>
  <si>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</si>
  <si>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</si>
  <si>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</si>
  <si>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</si>
  <si>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</si>
  <si>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</si>
  <si>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</si>
  <si>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</si>
  <si>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</si>
  <si>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</si>
  <si>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</si>
  <si>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</si>
  <si>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</si>
  <si>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</si>
  <si>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</si>
  <si>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</si>
  <si>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</si>
  <si>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</si>
  <si>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</si>
  <si>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</si>
  <si>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</si>
  <si>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</si>
  <si>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</si>
  <si>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</si>
  <si>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</si>
  <si>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</si>
  <si>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</si>
  <si>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</si>
  <si>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</si>
  <si>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</si>
  <si>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</si>
  <si>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</si>
  <si>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</si>
  <si>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</si>
  <si>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</si>
  <si>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</si>
  <si>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</si>
  <si>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</si>
  <si>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</si>
  <si>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</si>
  <si>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</si>
  <si>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</si>
  <si>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</si>
  <si>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</si>
  <si>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</si>
  <si>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</si>
  <si>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</si>
  <si>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</si>
  <si>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</si>
  <si>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</si>
  <si>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</si>
  <si>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</si>
  <si>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</si>
  <si>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</si>
  <si>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</si>
  <si>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</si>
  <si>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</si>
  <si>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</si>
  <si>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</si>
  <si>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</si>
  <si>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</si>
  <si>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</si>
  <si>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</si>
  <si>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</si>
  <si>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</si>
  <si>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</si>
  <si>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</si>
  <si>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</si>
  <si>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</si>
  <si>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</si>
  <si>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</si>
  <si>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</si>
  <si>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</si>
  <si>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</si>
  <si>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</si>
  <si>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</si>
  <si>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</si>
  <si>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</si>
  <si>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</si>
  <si>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</si>
  <si>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</si>
  <si>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</si>
  <si>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</si>
  <si>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</si>
  <si>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</si>
  <si>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</si>
  <si>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</si>
  <si>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</si>
  <si>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</si>
  <si>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</si>
  <si>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</si>
  <si>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</si>
  <si>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</si>
  <si>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</si>
  <si>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</si>
  <si>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</si>
  <si>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</si>
  <si>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</si>
  <si>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</si>
  <si>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</si>
  <si>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</si>
  <si>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</si>
  <si>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</si>
  <si>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</si>
  <si>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</si>
  <si>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</si>
  <si>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</si>
  <si>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</si>
  <si>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</si>
  <si>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</si>
  <si>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IE,National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</si>
  <si>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</si>
  <si>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</si>
  <si>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</si>
  <si>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</si>
  <si>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</si>
  <si>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</si>
  <si>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</si>
  <si>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</si>
  <si>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</si>
  <si>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</si>
  <si>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</si>
  <si>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</si>
  <si>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</si>
  <si>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</si>
  <si>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</si>
  <si>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</si>
  <si>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</si>
  <si>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</si>
  <si>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</si>
  <si>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</si>
  <si>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</si>
  <si>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</si>
  <si>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</si>
  <si>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</si>
  <si>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</si>
  <si>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</si>
  <si>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</si>
  <si>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</si>
  <si>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</si>
  <si>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</si>
  <si>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</si>
  <si>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</si>
  <si>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</si>
  <si>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</si>
  <si>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</si>
  <si>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</si>
  <si>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</si>
  <si>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</si>
  <si>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</si>
  <si>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</si>
  <si>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</si>
  <si>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</si>
  <si>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</si>
  <si>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</si>
  <si>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</si>
  <si>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</si>
  <si>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</si>
  <si>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</si>
  <si>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</si>
  <si>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</si>
  <si>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</si>
  <si>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</si>
  <si>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</si>
  <si>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</si>
  <si>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</si>
  <si>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</si>
  <si>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</si>
  <si>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</si>
  <si>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</si>
  <si>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</si>
  <si>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</si>
  <si>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</si>
  <si>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</si>
  <si>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</si>
  <si>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</si>
  <si>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</si>
  <si>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</si>
  <si>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</si>
  <si>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</si>
  <si>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</si>
  <si>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</si>
  <si>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</si>
  <si>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</si>
  <si>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</si>
  <si>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</si>
  <si>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</si>
  <si>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</si>
  <si>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</si>
  <si>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</si>
  <si>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</si>
  <si>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</si>
  <si>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</si>
  <si>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</si>
  <si>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</si>
  <si>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</si>
  <si>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</si>
  <si>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</si>
  <si>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</si>
  <si>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</si>
  <si>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</si>
  <si>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</si>
  <si>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</si>
  <si>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</si>
  <si>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</si>
  <si>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</si>
  <si>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</si>
  <si>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</si>
  <si>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</si>
  <si>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</si>
  <si>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</si>
  <si>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IE~2070</t>
  </si>
  <si>
    <t>IE-CW~2070</t>
  </si>
  <si>
    <t>IE-CN~2070</t>
  </si>
  <si>
    <t>IE-D~2070</t>
  </si>
  <si>
    <t>IE-KE~2070</t>
  </si>
  <si>
    <t>IE-KK~2070</t>
  </si>
  <si>
    <t>IE-LS~2070</t>
  </si>
  <si>
    <t>IE-LD~2070</t>
  </si>
  <si>
    <t>IE-LH~2070</t>
  </si>
  <si>
    <t>IE-MH~2070</t>
  </si>
  <si>
    <t>IE-OY~2070</t>
  </si>
  <si>
    <t>IE-WH~2070</t>
  </si>
  <si>
    <t>IE-WX~2070</t>
  </si>
  <si>
    <t>IE-WW~2070</t>
  </si>
  <si>
    <t>IE-CE~2070</t>
  </si>
  <si>
    <t>IE-CO~2070</t>
  </si>
  <si>
    <t>IE-KY~2070</t>
  </si>
  <si>
    <t>IE-LK~2070</t>
  </si>
  <si>
    <t>IE-TA~2070</t>
  </si>
  <si>
    <t>IE-WD~2070</t>
  </si>
  <si>
    <t>IE-G~2070</t>
  </si>
  <si>
    <t>IE-LM~2070</t>
  </si>
  <si>
    <t>IE-MO~2070</t>
  </si>
  <si>
    <t>IE-RN~2070</t>
  </si>
  <si>
    <t>IE-SO~2070</t>
  </si>
  <si>
    <t>IE-DL~2070</t>
  </si>
  <si>
    <t>IE-MN~2070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</si>
  <si>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</si>
  <si>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</si>
  <si>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</si>
  <si>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</si>
  <si>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</si>
  <si>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</si>
  <si>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</si>
  <si>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</si>
  <si>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</si>
  <si>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</si>
  <si>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</si>
  <si>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</si>
  <si>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</si>
  <si>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</si>
  <si>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</si>
  <si>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</si>
  <si>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</si>
  <si>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</si>
  <si>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</si>
  <si>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</si>
  <si>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</si>
  <si>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</si>
  <si>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</si>
  <si>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</si>
  <si>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</si>
  <si>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</si>
  <si>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</si>
  <si>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</si>
  <si>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</si>
  <si>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</si>
  <si>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</si>
  <si>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</si>
  <si>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</si>
  <si>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</si>
  <si>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</si>
  <si>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</si>
  <si>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</si>
  <si>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</si>
  <si>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</si>
  <si>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</si>
  <si>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</si>
  <si>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</si>
  <si>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</si>
  <si>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</si>
  <si>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</si>
  <si>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</si>
  <si>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</si>
  <si>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</si>
  <si>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</si>
  <si>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*National</t>
  </si>
  <si>
    <t>~FI_T: 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</si>
</sst>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</fills>
  <borders count="2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291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68" fontId="35" fillId="5" borderId="0" xfId="0" applyNumberFormat="1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59" xfId="0" applyFont="1" applyFill="1" applyBorder="1"/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0" fontId="0" fillId="35" borderId="93" xfId="0" applyFill="1" applyBorder="1"/>
    <xf numFmtId="0" fontId="0" fillId="35" borderId="26" xfId="0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177" fontId="0" fillId="0" borderId="0" xfId="0" applyNumberFormat="1"/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9" fontId="94" fillId="43" borderId="192" xfId="1" applyFont="1" applyFill="1" applyBorder="1" applyAlignment="1">
      <alignment vertical="top" wrapText="1"/>
    </xf>
    <xf numFmtId="9" fontId="94" fillId="44" borderId="192" xfId="1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59" xfId="0" applyFont="1" applyFill="1" applyBorder="1" applyAlignment="1">
      <alignment horizont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46" fillId="17" borderId="2" xfId="0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0" xfId="0" applyFont="1" applyFill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78.72575129706226</c:v>
                </c:pt>
                <c:pt idx="1">
                  <c:v>22.733726276313782</c:v>
                </c:pt>
                <c:pt idx="2">
                  <c:v>1.1487968357609819</c:v>
                </c:pt>
                <c:pt idx="3">
                  <c:v>4.9252824777426403</c:v>
                </c:pt>
                <c:pt idx="4">
                  <c:v>2.7611554513679644</c:v>
                </c:pt>
                <c:pt idx="5">
                  <c:v>16.378697418149557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4763</xdr:colOff>
      <xdr:row>44</xdr:row>
      <xdr:rowOff>4764</xdr:rowOff>
    </xdr:from>
    <xdr:to>
      <xdr:col>76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75</xdr:col>
      <xdr:colOff>685800</xdr:colOff>
      <xdr:row>52</xdr:row>
      <xdr:rowOff>95252</xdr:rowOff>
    </xdr:from>
    <xdr:to>
      <xdr:col>75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abSelected="1" topLeftCell="A11" workbookViewId="0">
      <selection activeCell="B28" sqref="B28"/>
    </sheetView>
  </sheetViews>
  <sheetFormatPr defaultColWidth="8.85546875" defaultRowHeight="15"/>
  <cols>
    <col min="1" max="4" width="21.7109375" style="1003" customWidth="1"/>
    <col min="5" max="6" width="14.140625" style="1003" customWidth="1"/>
    <col min="7" max="7" width="12.140625" style="1003" customWidth="1"/>
    <col min="8" max="10" width="8.140625" style="1003" customWidth="1"/>
    <col min="11" max="11" width="9.7109375" style="1003" customWidth="1"/>
    <col min="12" max="12" width="8.140625" style="1003" customWidth="1"/>
    <col min="13" max="13" width="10" style="1003" customWidth="1"/>
    <col min="14" max="14" width="11.42578125" style="1003" customWidth="1"/>
    <col min="15" max="15" width="13.42578125" style="1003" customWidth="1"/>
    <col min="16" max="16384" width="8.85546875" style="1003"/>
  </cols>
  <sheetData>
    <row r="1" spans="1:26">
      <c r="A1" s="1001"/>
      <c r="B1" s="1001"/>
      <c r="C1" s="1001"/>
      <c r="D1" s="1001"/>
      <c r="E1" s="1002"/>
      <c r="F1" s="1002"/>
      <c r="G1" s="1002"/>
      <c r="H1" s="1002"/>
      <c r="I1" s="1002"/>
      <c r="J1" s="1002"/>
      <c r="K1" s="1002"/>
      <c r="L1" s="1002"/>
      <c r="M1" s="1002"/>
      <c r="N1" s="1002"/>
      <c r="O1" s="1002"/>
      <c r="P1" s="1002"/>
      <c r="Q1" s="1002"/>
      <c r="R1" s="1002"/>
      <c r="S1" s="1002"/>
      <c r="T1" s="1002"/>
      <c r="U1" s="1002"/>
      <c r="V1" s="1002"/>
      <c r="W1" s="1002"/>
      <c r="X1" s="1002"/>
      <c r="Y1" s="1002"/>
      <c r="Z1" s="1002"/>
    </row>
    <row r="2" spans="1:26">
      <c r="A2" s="1001"/>
      <c r="B2" s="1001"/>
      <c r="C2" s="1001"/>
      <c r="D2" s="1001"/>
      <c r="E2" s="1002"/>
      <c r="F2" s="1002"/>
      <c r="G2" s="1002"/>
      <c r="H2" s="1002"/>
      <c r="I2" s="1002"/>
      <c r="J2" s="1002"/>
      <c r="K2" s="1002"/>
      <c r="L2" s="1002"/>
      <c r="M2" s="1002"/>
      <c r="N2" s="1002"/>
      <c r="O2" s="1002"/>
      <c r="P2" s="1002"/>
      <c r="Q2" s="1002"/>
      <c r="R2" s="1002"/>
      <c r="S2" s="1002"/>
      <c r="T2" s="1002"/>
      <c r="U2" s="1002"/>
      <c r="V2" s="1002"/>
      <c r="W2" s="1002"/>
      <c r="X2" s="1002"/>
      <c r="Y2" s="1002"/>
      <c r="Z2" s="1002"/>
    </row>
    <row r="3" spans="1:26">
      <c r="A3" s="1001"/>
      <c r="B3" s="1001"/>
      <c r="C3" s="1001"/>
      <c r="D3" s="1001"/>
      <c r="E3" s="1002"/>
      <c r="F3" s="1002"/>
      <c r="G3" s="1002"/>
      <c r="H3" s="1002"/>
      <c r="I3" s="1002"/>
      <c r="J3" s="1002"/>
      <c r="K3" s="1002"/>
      <c r="L3" s="1002"/>
      <c r="M3" s="1002"/>
      <c r="N3" s="1002"/>
      <c r="O3" s="1002"/>
      <c r="P3" s="1002"/>
      <c r="Q3" s="1002"/>
      <c r="R3" s="1002"/>
      <c r="S3" s="1002"/>
      <c r="T3" s="1002"/>
      <c r="U3" s="1002"/>
      <c r="V3" s="1002"/>
      <c r="W3" s="1002"/>
      <c r="X3" s="1002"/>
      <c r="Y3" s="1002"/>
      <c r="Z3" s="1002"/>
    </row>
    <row r="4" spans="1:26">
      <c r="A4" s="1001"/>
      <c r="B4" s="1001"/>
      <c r="C4" s="1001"/>
      <c r="D4" s="1001"/>
      <c r="E4" s="1002"/>
      <c r="F4" s="1002"/>
      <c r="G4" s="1002"/>
      <c r="H4" s="1002"/>
      <c r="I4" s="1002"/>
      <c r="J4" s="1002"/>
      <c r="K4" s="1002"/>
      <c r="L4" s="1002"/>
      <c r="M4" s="1002"/>
      <c r="N4" s="1002"/>
      <c r="O4" s="1002"/>
      <c r="P4" s="1002"/>
      <c r="Q4" s="1002"/>
      <c r="R4" s="1002"/>
      <c r="S4" s="1002"/>
      <c r="T4" s="1002"/>
      <c r="U4" s="1002"/>
      <c r="V4" s="1002"/>
      <c r="W4" s="1002"/>
      <c r="X4" s="1002"/>
      <c r="Y4" s="1002"/>
      <c r="Z4" s="1002"/>
    </row>
    <row r="5" spans="1:26">
      <c r="A5" s="1001"/>
      <c r="B5" s="1001"/>
      <c r="C5" s="1001"/>
      <c r="D5" s="1001"/>
      <c r="E5" s="1002"/>
      <c r="F5" s="1002"/>
      <c r="G5" s="1002"/>
      <c r="H5" s="1002"/>
      <c r="I5" s="1002"/>
      <c r="J5" s="1002"/>
      <c r="K5" s="1002"/>
      <c r="L5" s="1002"/>
      <c r="M5" s="1002"/>
      <c r="N5" s="1002"/>
      <c r="O5" s="1002"/>
      <c r="P5" s="1002"/>
      <c r="Q5" s="1002"/>
      <c r="R5" s="1002"/>
      <c r="S5" s="1002"/>
      <c r="T5" s="1002"/>
      <c r="U5" s="1002"/>
      <c r="V5" s="1002"/>
      <c r="W5" s="1002"/>
      <c r="X5" s="1002"/>
      <c r="Y5" s="1002"/>
      <c r="Z5" s="1002"/>
    </row>
    <row r="6" spans="1:26">
      <c r="A6" s="1001"/>
      <c r="B6" s="1001"/>
      <c r="C6" s="1001"/>
      <c r="D6" s="1001"/>
      <c r="E6" s="1002"/>
      <c r="F6" s="1002"/>
      <c r="G6" s="1002"/>
      <c r="H6" s="1002"/>
      <c r="I6" s="1002"/>
      <c r="J6" s="1002"/>
      <c r="K6" s="1002"/>
      <c r="L6" s="1002"/>
      <c r="M6" s="1002"/>
      <c r="N6" s="1002"/>
      <c r="O6" s="1002"/>
      <c r="P6" s="1002"/>
      <c r="Q6" s="1002"/>
      <c r="R6" s="1002"/>
      <c r="S6" s="1002"/>
      <c r="T6" s="1002"/>
      <c r="U6" s="1002"/>
      <c r="V6" s="1002"/>
      <c r="W6" s="1002"/>
      <c r="X6" s="1002"/>
      <c r="Y6" s="1002"/>
      <c r="Z6" s="1002"/>
    </row>
    <row r="7" spans="1:26">
      <c r="A7" s="1001"/>
      <c r="B7" s="1001"/>
      <c r="C7" s="1001"/>
      <c r="D7" s="1001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</row>
    <row r="8" spans="1:26">
      <c r="A8" s="1001"/>
      <c r="B8" s="1001"/>
      <c r="C8" s="1001"/>
      <c r="D8" s="1001"/>
      <c r="E8" s="1002"/>
      <c r="F8" s="1002"/>
      <c r="G8" s="1002"/>
      <c r="H8" s="1002"/>
      <c r="I8" s="1002"/>
      <c r="J8" s="1002"/>
      <c r="K8" s="1002"/>
      <c r="L8" s="1002"/>
      <c r="M8" s="1002"/>
      <c r="N8" s="1002"/>
      <c r="O8" s="1002"/>
      <c r="P8" s="1002"/>
      <c r="Q8" s="1002"/>
      <c r="R8" s="1002"/>
      <c r="S8" s="1002"/>
      <c r="T8" s="1002"/>
      <c r="U8" s="1002"/>
      <c r="V8" s="1002"/>
      <c r="W8" s="1002"/>
      <c r="X8" s="1002"/>
      <c r="Y8" s="1002"/>
      <c r="Z8" s="1002"/>
    </row>
    <row r="9" spans="1:26">
      <c r="A9" s="1001"/>
      <c r="B9" s="1001"/>
      <c r="C9" s="1001"/>
      <c r="D9" s="1001"/>
      <c r="E9" s="1002"/>
      <c r="F9" s="1002"/>
      <c r="G9" s="1002"/>
      <c r="H9" s="1002"/>
      <c r="I9" s="1002"/>
      <c r="J9" s="1002"/>
      <c r="K9" s="1002"/>
      <c r="L9" s="1002"/>
      <c r="M9" s="1002"/>
      <c r="N9" s="1002"/>
      <c r="O9" s="1002"/>
      <c r="P9" s="1002"/>
      <c r="Q9" s="1002"/>
      <c r="R9" s="1002"/>
      <c r="S9" s="1002"/>
      <c r="T9" s="1002"/>
      <c r="U9" s="1002"/>
      <c r="V9" s="1002"/>
      <c r="W9" s="1002"/>
      <c r="X9" s="1002"/>
      <c r="Y9" s="1002"/>
      <c r="Z9" s="1002"/>
    </row>
    <row r="10" spans="1:26">
      <c r="A10" s="1001"/>
      <c r="B10" s="1001"/>
      <c r="C10" s="1001"/>
      <c r="D10" s="1001"/>
      <c r="E10" s="1002"/>
      <c r="F10" s="1002"/>
      <c r="G10" s="1002"/>
      <c r="H10" s="1002"/>
      <c r="I10" s="1002"/>
      <c r="J10" s="1002"/>
      <c r="K10" s="1002"/>
      <c r="L10" s="1002"/>
      <c r="M10" s="1002"/>
      <c r="N10" s="1002"/>
      <c r="O10" s="1002"/>
      <c r="P10" s="1002"/>
      <c r="Q10" s="1002"/>
      <c r="R10" s="1002"/>
      <c r="S10" s="1002"/>
      <c r="T10" s="1002"/>
      <c r="U10" s="1002"/>
      <c r="V10" s="1002"/>
      <c r="W10" s="1002"/>
      <c r="X10" s="1002"/>
      <c r="Y10" s="1002"/>
      <c r="Z10" s="1002"/>
    </row>
    <row r="11" spans="1:26">
      <c r="A11" s="1001"/>
      <c r="B11" s="1001"/>
      <c r="C11" s="1001"/>
      <c r="D11" s="1001"/>
      <c r="E11" s="1002"/>
      <c r="F11" s="1002"/>
      <c r="G11" s="1002"/>
      <c r="H11" s="1002"/>
      <c r="I11" s="1002"/>
      <c r="J11" s="1002"/>
      <c r="K11" s="1002"/>
      <c r="L11" s="1002"/>
      <c r="M11" s="1002"/>
      <c r="N11" s="1002"/>
      <c r="O11" s="1002"/>
      <c r="P11" s="1002"/>
      <c r="Q11" s="1002"/>
      <c r="R11" s="1002"/>
      <c r="S11" s="1002"/>
      <c r="T11" s="1002"/>
      <c r="U11" s="1002"/>
      <c r="V11" s="1002"/>
      <c r="W11" s="1002"/>
      <c r="X11" s="1002"/>
      <c r="Y11" s="1002"/>
      <c r="Z11" s="1002"/>
    </row>
    <row r="12" spans="1:26">
      <c r="A12" s="1001"/>
      <c r="B12" s="1001"/>
      <c r="C12" s="1001"/>
      <c r="D12" s="1001"/>
      <c r="E12" s="1002"/>
      <c r="F12" s="1002"/>
      <c r="G12" s="1002"/>
      <c r="H12" s="1002"/>
      <c r="I12" s="1002"/>
      <c r="J12" s="1002"/>
      <c r="K12" s="1002"/>
      <c r="L12" s="1002"/>
      <c r="M12" s="1002"/>
      <c r="N12" s="1002"/>
      <c r="O12" s="1002"/>
      <c r="P12" s="1002"/>
      <c r="Q12" s="1002"/>
      <c r="R12" s="1002"/>
      <c r="S12" s="1002"/>
      <c r="T12" s="1002"/>
      <c r="U12" s="1002"/>
      <c r="V12" s="1002"/>
      <c r="W12" s="1002"/>
      <c r="X12" s="1002"/>
      <c r="Y12" s="1002"/>
      <c r="Z12" s="1002"/>
    </row>
    <row r="13" spans="1:26">
      <c r="A13" s="1001"/>
      <c r="B13" s="1001"/>
      <c r="C13" s="1001"/>
      <c r="D13" s="1001"/>
      <c r="E13" s="1002"/>
      <c r="F13" s="1002"/>
      <c r="G13" s="1002"/>
      <c r="H13" s="1002"/>
      <c r="I13" s="1002"/>
      <c r="J13" s="1002"/>
      <c r="K13" s="1002"/>
      <c r="L13" s="1002"/>
      <c r="M13" s="1002"/>
      <c r="N13" s="1002"/>
      <c r="O13" s="1002"/>
      <c r="P13" s="1002"/>
      <c r="Q13" s="1002"/>
      <c r="R13" s="1002"/>
      <c r="S13" s="1002"/>
      <c r="T13" s="1002"/>
      <c r="U13" s="1002"/>
      <c r="V13" s="1002"/>
      <c r="W13" s="1002"/>
      <c r="X13" s="1002"/>
      <c r="Y13" s="1002"/>
      <c r="Z13" s="1002"/>
    </row>
    <row r="14" spans="1:26">
      <c r="A14" s="1001"/>
      <c r="B14" s="1001"/>
      <c r="C14" s="1001"/>
      <c r="D14" s="1001"/>
      <c r="E14" s="1002"/>
      <c r="F14" s="1002"/>
      <c r="G14" s="1002"/>
      <c r="H14" s="1002"/>
      <c r="I14" s="1002"/>
      <c r="J14" s="1002"/>
      <c r="K14" s="1002"/>
      <c r="L14" s="1002"/>
      <c r="M14" s="1002"/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1002"/>
    </row>
    <row r="15" spans="1:26">
      <c r="A15" s="1001"/>
      <c r="B15" s="1001"/>
      <c r="C15" s="1001"/>
      <c r="D15" s="1001"/>
      <c r="E15" s="1002"/>
      <c r="F15" s="1002"/>
      <c r="G15" s="1002"/>
      <c r="H15" s="1002"/>
      <c r="I15" s="1002"/>
      <c r="J15" s="1002"/>
      <c r="K15" s="1002"/>
      <c r="L15" s="1002"/>
      <c r="M15" s="1002"/>
      <c r="N15" s="1002"/>
      <c r="O15" s="1002"/>
      <c r="P15" s="1002"/>
      <c r="Q15" s="1002"/>
      <c r="R15" s="1002"/>
      <c r="S15" s="1002"/>
      <c r="T15" s="1002"/>
      <c r="U15" s="1002"/>
      <c r="V15" s="1002"/>
      <c r="W15" s="1002"/>
      <c r="X15" s="1002"/>
      <c r="Y15" s="1002"/>
      <c r="Z15" s="1002"/>
    </row>
    <row r="16" spans="1:26" ht="102.75" customHeight="1">
      <c r="A16" s="1177" t="s">
        <v>868</v>
      </c>
      <c r="B16" s="1177"/>
      <c r="C16" s="1177"/>
      <c r="D16" s="1177"/>
      <c r="E16" s="1004"/>
      <c r="F16" s="1004"/>
      <c r="G16" s="1005"/>
      <c r="H16" s="1005"/>
      <c r="I16" s="1005"/>
      <c r="J16" s="1005"/>
      <c r="K16" s="1005"/>
      <c r="L16" s="1005"/>
      <c r="M16" s="1002"/>
      <c r="N16" s="1002"/>
      <c r="O16" s="1002"/>
      <c r="P16" s="1002"/>
      <c r="Q16" s="1002"/>
      <c r="R16" s="1002"/>
      <c r="S16" s="1002"/>
      <c r="T16" s="1002"/>
      <c r="U16" s="1002"/>
      <c r="V16" s="1002"/>
      <c r="W16" s="1002"/>
      <c r="X16" s="1002"/>
      <c r="Y16" s="1002"/>
      <c r="Z16" s="1002"/>
    </row>
    <row r="17" spans="1:26" ht="17.25" customHeight="1">
      <c r="A17" s="1006"/>
      <c r="B17" s="1006"/>
      <c r="C17" s="1006"/>
      <c r="D17" s="1006"/>
      <c r="E17" s="1002"/>
      <c r="F17" s="1002"/>
      <c r="G17" s="1002"/>
      <c r="H17" s="1002"/>
      <c r="I17" s="1002"/>
      <c r="J17" s="1002"/>
      <c r="K17" s="1002"/>
      <c r="L17" s="1002"/>
      <c r="M17" s="1002"/>
      <c r="N17" s="1002"/>
      <c r="O17" s="1002"/>
      <c r="P17" s="1002"/>
      <c r="Q17" s="1002"/>
      <c r="R17" s="1002"/>
      <c r="S17" s="1002"/>
      <c r="T17" s="1002"/>
      <c r="U17" s="1002"/>
      <c r="V17" s="1002"/>
      <c r="W17" s="1002"/>
      <c r="X17" s="1002"/>
      <c r="Y17" s="1002"/>
      <c r="Z17" s="1002"/>
    </row>
    <row r="18" spans="1:26" ht="17.25" customHeight="1">
      <c r="A18" s="1006"/>
      <c r="B18" s="1006"/>
      <c r="C18" s="1006"/>
      <c r="D18" s="1006"/>
      <c r="E18" s="1007"/>
      <c r="F18" s="1007"/>
      <c r="G18" s="1008"/>
      <c r="H18" s="1008"/>
      <c r="I18" s="1008"/>
      <c r="J18" s="1008"/>
      <c r="K18" s="1008"/>
      <c r="L18" s="1008"/>
      <c r="M18" s="1002"/>
      <c r="N18" s="1002"/>
      <c r="O18" s="1002"/>
      <c r="P18" s="1002"/>
      <c r="Q18" s="1002"/>
      <c r="R18" s="1002"/>
      <c r="S18" s="1002"/>
      <c r="T18" s="1002"/>
      <c r="U18" s="1002"/>
      <c r="V18" s="1002"/>
      <c r="W18" s="1002"/>
      <c r="X18" s="1002"/>
      <c r="Y18" s="1002"/>
      <c r="Z18" s="1002"/>
    </row>
    <row r="19" spans="1:26" ht="17.25" customHeight="1">
      <c r="A19" s="1009" t="s">
        <v>0</v>
      </c>
      <c r="B19" s="1176" t="s">
        <v>883</v>
      </c>
      <c r="C19" s="1176"/>
      <c r="D19" s="1176"/>
      <c r="E19" s="1010"/>
      <c r="F19" s="1010"/>
      <c r="G19" s="1011"/>
      <c r="H19" s="1011"/>
      <c r="I19" s="1011"/>
      <c r="J19" s="1011"/>
      <c r="K19" s="1011"/>
      <c r="L19" s="1011"/>
      <c r="M19" s="1002"/>
      <c r="N19" s="1002"/>
      <c r="O19" s="1002"/>
      <c r="P19" s="1002"/>
      <c r="Q19" s="1002"/>
      <c r="R19" s="1002"/>
      <c r="S19" s="1002"/>
      <c r="T19" s="1002"/>
      <c r="U19" s="1002"/>
      <c r="V19" s="1002"/>
      <c r="W19" s="1002"/>
      <c r="X19" s="1002"/>
      <c r="Y19" s="1002"/>
      <c r="Z19" s="1002"/>
    </row>
    <row r="20" spans="1:26" ht="17.25" customHeight="1">
      <c r="A20" s="1009" t="s">
        <v>869</v>
      </c>
      <c r="B20" s="1176" t="s">
        <v>884</v>
      </c>
      <c r="C20" s="1176"/>
      <c r="D20" s="1176"/>
      <c r="E20" s="1010"/>
      <c r="F20" s="1010"/>
      <c r="G20" s="1011"/>
      <c r="H20" s="1011"/>
      <c r="I20" s="1011"/>
      <c r="J20" s="1011"/>
      <c r="K20" s="1011"/>
      <c r="L20" s="1011"/>
      <c r="M20" s="1002"/>
      <c r="N20" s="1002"/>
      <c r="O20" s="1002"/>
      <c r="P20" s="1002"/>
      <c r="Q20" s="1002"/>
      <c r="R20" s="1002"/>
      <c r="S20" s="1002"/>
      <c r="T20" s="1002"/>
      <c r="U20" s="1002"/>
      <c r="V20" s="1002"/>
      <c r="W20" s="1002"/>
      <c r="X20" s="1002"/>
      <c r="Y20" s="1002"/>
      <c r="Z20" s="1002"/>
    </row>
    <row r="21" spans="1:26" ht="17.25" customHeight="1">
      <c r="A21" s="1009" t="s">
        <v>870</v>
      </c>
      <c r="B21" s="1012" t="s">
        <v>885</v>
      </c>
      <c r="C21" s="1012"/>
      <c r="D21" s="1012"/>
      <c r="E21" s="1010"/>
      <c r="F21" s="1010"/>
      <c r="G21" s="1011"/>
      <c r="H21" s="1011"/>
      <c r="I21" s="1011"/>
      <c r="J21" s="1011"/>
      <c r="K21" s="1011"/>
      <c r="L21" s="1011"/>
      <c r="M21" s="1002"/>
      <c r="N21" s="1002"/>
      <c r="O21" s="1002"/>
      <c r="P21" s="1002"/>
      <c r="Q21" s="1002"/>
      <c r="R21" s="1002"/>
      <c r="S21" s="1002"/>
      <c r="T21" s="1002"/>
      <c r="U21" s="1002"/>
      <c r="V21" s="1002"/>
      <c r="W21" s="1002"/>
      <c r="X21" s="1002"/>
      <c r="Y21" s="1002"/>
      <c r="Z21" s="1002"/>
    </row>
    <row r="22" spans="1:26" ht="17.25" customHeight="1">
      <c r="A22" s="1009"/>
      <c r="B22" s="1012"/>
      <c r="C22" s="1012"/>
      <c r="D22" s="1012"/>
      <c r="E22" s="1010"/>
      <c r="F22" s="1010"/>
      <c r="G22" s="1011"/>
      <c r="H22" s="1011"/>
      <c r="I22" s="1011"/>
      <c r="J22" s="1011"/>
      <c r="K22" s="1011"/>
      <c r="L22" s="1011"/>
      <c r="M22" s="1002"/>
      <c r="N22" s="1002"/>
      <c r="O22" s="1002"/>
      <c r="P22" s="1002"/>
      <c r="Q22" s="1002"/>
      <c r="R22" s="1002"/>
      <c r="S22" s="1002"/>
      <c r="T22" s="1002"/>
      <c r="U22" s="1002"/>
      <c r="V22" s="1002"/>
      <c r="W22" s="1002"/>
      <c r="X22" s="1002"/>
      <c r="Y22" s="1002"/>
      <c r="Z22" s="1002"/>
    </row>
    <row r="23" spans="1:26" ht="17.25" customHeight="1">
      <c r="A23" s="1009" t="s">
        <v>871</v>
      </c>
      <c r="B23" s="1176" t="s">
        <v>879</v>
      </c>
      <c r="C23" s="1176"/>
      <c r="D23" s="1176"/>
      <c r="E23" s="1002"/>
      <c r="F23" s="1002"/>
      <c r="G23" s="1002"/>
      <c r="H23" s="1002"/>
      <c r="I23" s="1002"/>
      <c r="J23" s="1002"/>
      <c r="K23" s="1002"/>
      <c r="L23" s="1002"/>
      <c r="M23" s="1002"/>
      <c r="N23" s="1002"/>
      <c r="O23" s="1002"/>
      <c r="P23" s="1002"/>
      <c r="Q23" s="1002"/>
      <c r="R23" s="1002"/>
      <c r="S23" s="1002"/>
      <c r="T23" s="1002"/>
      <c r="U23" s="1002"/>
      <c r="V23" s="1002"/>
      <c r="W23" s="1002"/>
      <c r="X23" s="1002"/>
      <c r="Y23" s="1002"/>
      <c r="Z23" s="1002"/>
    </row>
    <row r="24" spans="1:26" ht="17.25" customHeight="1">
      <c r="A24" s="1009"/>
      <c r="B24" s="1176" t="s">
        <v>880</v>
      </c>
      <c r="C24" s="1176"/>
      <c r="D24" s="1176"/>
      <c r="E24" s="1002"/>
      <c r="F24" s="1002"/>
      <c r="G24" s="1002"/>
      <c r="H24" s="1002"/>
      <c r="I24" s="1002"/>
      <c r="J24" s="1002"/>
      <c r="K24" s="1002"/>
      <c r="L24" s="1002"/>
      <c r="M24" s="1002"/>
      <c r="N24" s="1002"/>
      <c r="O24" s="1002"/>
      <c r="P24" s="1002"/>
      <c r="Q24" s="1002"/>
      <c r="R24" s="1002"/>
      <c r="S24" s="1002"/>
      <c r="T24" s="1002"/>
      <c r="U24" s="1002"/>
      <c r="V24" s="1002"/>
      <c r="W24" s="1002"/>
      <c r="X24" s="1002"/>
      <c r="Y24" s="1002"/>
      <c r="Z24" s="1002"/>
    </row>
    <row r="25" spans="1:26" ht="17.25" customHeight="1">
      <c r="A25" s="1009"/>
      <c r="B25" s="1176" t="s">
        <v>881</v>
      </c>
      <c r="C25" s="1176"/>
      <c r="D25" s="1176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</row>
    <row r="26" spans="1:26" ht="17.25" customHeight="1">
      <c r="A26" s="1009" t="s">
        <v>872</v>
      </c>
      <c r="B26" s="1176" t="s">
        <v>879</v>
      </c>
      <c r="C26" s="1176"/>
      <c r="D26" s="1176"/>
      <c r="E26" s="1002"/>
      <c r="F26" s="1002"/>
      <c r="G26" s="1002"/>
      <c r="H26" s="1002"/>
      <c r="I26" s="1002"/>
      <c r="J26" s="1002"/>
      <c r="K26" s="1002"/>
      <c r="L26" s="1002"/>
      <c r="M26" s="1002"/>
      <c r="N26" s="1002"/>
      <c r="O26" s="1002"/>
      <c r="P26" s="1002"/>
      <c r="Q26" s="1002"/>
      <c r="R26" s="1002"/>
      <c r="S26" s="1002"/>
      <c r="T26" s="1002"/>
      <c r="U26" s="1002"/>
      <c r="V26" s="1002"/>
      <c r="W26" s="1002"/>
      <c r="X26" s="1002"/>
      <c r="Y26" s="1002"/>
      <c r="Z26" s="1002"/>
    </row>
    <row r="27" spans="1:26" ht="17.25" customHeight="1">
      <c r="A27" s="1009"/>
      <c r="B27" s="1176" t="s">
        <v>882</v>
      </c>
      <c r="C27" s="1176"/>
      <c r="D27" s="1176"/>
      <c r="E27" s="1002"/>
      <c r="F27" s="1002"/>
      <c r="G27" s="1002"/>
      <c r="H27" s="1002"/>
      <c r="I27" s="1002"/>
      <c r="J27" s="1002"/>
      <c r="K27" s="1002"/>
      <c r="L27" s="1002"/>
      <c r="M27" s="1002"/>
      <c r="N27" s="1002"/>
      <c r="O27" s="1002"/>
      <c r="P27" s="1002"/>
      <c r="Q27" s="1002"/>
      <c r="R27" s="1002"/>
      <c r="S27" s="1002"/>
      <c r="T27" s="1002"/>
      <c r="U27" s="1002"/>
      <c r="V27" s="1002"/>
      <c r="W27" s="1002"/>
      <c r="X27" s="1002"/>
      <c r="Y27" s="1002"/>
      <c r="Z27" s="1002"/>
    </row>
    <row r="28" spans="1:26" ht="17.25" customHeight="1">
      <c r="A28" s="1009"/>
      <c r="B28" s="1012"/>
      <c r="C28" s="1012"/>
      <c r="D28" s="1012"/>
      <c r="E28" s="1002"/>
      <c r="F28" s="1002"/>
      <c r="G28" s="1002"/>
      <c r="H28" s="1002"/>
      <c r="I28" s="1002"/>
      <c r="J28" s="1002"/>
      <c r="K28" s="1002"/>
      <c r="L28" s="1002"/>
      <c r="M28" s="1002"/>
      <c r="N28" s="1002"/>
      <c r="O28" s="1002"/>
      <c r="P28" s="1002"/>
      <c r="Q28" s="1002"/>
      <c r="R28" s="1002"/>
      <c r="S28" s="1002"/>
      <c r="T28" s="1002"/>
      <c r="U28" s="1002"/>
      <c r="V28" s="1002"/>
      <c r="W28" s="1002"/>
      <c r="X28" s="1002"/>
      <c r="Y28" s="1002"/>
      <c r="Z28" s="1002"/>
    </row>
    <row r="29" spans="1:26" ht="17.25" customHeight="1">
      <c r="A29" s="1009" t="s">
        <v>873</v>
      </c>
      <c r="B29" s="1013">
        <v>1.1000000000000001</v>
      </c>
      <c r="C29" s="1012"/>
      <c r="D29" s="1012"/>
      <c r="E29" s="1002"/>
      <c r="F29" s="1002"/>
      <c r="G29" s="1002"/>
      <c r="H29" s="1002"/>
      <c r="I29" s="1002"/>
      <c r="J29" s="1002"/>
      <c r="K29" s="1002"/>
      <c r="L29" s="1002"/>
      <c r="M29" s="1002"/>
      <c r="N29" s="1002"/>
      <c r="O29" s="1002"/>
      <c r="P29" s="1002"/>
      <c r="Q29" s="1002"/>
      <c r="R29" s="1002"/>
      <c r="S29" s="1002"/>
      <c r="T29" s="1002"/>
      <c r="U29" s="1002"/>
      <c r="V29" s="1002"/>
      <c r="W29" s="1002"/>
      <c r="X29" s="1002"/>
      <c r="Y29" s="1002"/>
      <c r="Z29" s="1002"/>
    </row>
    <row r="30" spans="1:26" ht="17.25" customHeight="1">
      <c r="A30" s="1009" t="s">
        <v>874</v>
      </c>
      <c r="B30" s="1178" t="s">
        <v>875</v>
      </c>
      <c r="C30" s="1176"/>
      <c r="D30" s="1176"/>
      <c r="E30" s="1014"/>
      <c r="F30" s="1014"/>
      <c r="G30" s="1002"/>
      <c r="H30" s="1002"/>
      <c r="I30" s="1002"/>
      <c r="J30" s="1002"/>
      <c r="K30" s="1002"/>
      <c r="L30" s="1002"/>
      <c r="M30" s="1002"/>
      <c r="N30" s="1002"/>
      <c r="O30" s="1002"/>
      <c r="P30" s="1002"/>
      <c r="Q30" s="1002"/>
      <c r="R30" s="1002"/>
      <c r="S30" s="1002"/>
      <c r="T30" s="1002"/>
      <c r="U30" s="1002"/>
      <c r="V30" s="1002"/>
      <c r="W30" s="1002"/>
      <c r="X30" s="1002"/>
      <c r="Y30" s="1002"/>
      <c r="Z30" s="1002"/>
    </row>
    <row r="31" spans="1:26" ht="17.25" customHeight="1">
      <c r="A31" s="1009" t="s">
        <v>876</v>
      </c>
      <c r="B31" s="1176" t="s">
        <v>877</v>
      </c>
      <c r="C31" s="1176"/>
      <c r="D31" s="1176"/>
      <c r="E31" s="1014"/>
      <c r="F31" s="1014"/>
      <c r="G31" s="1002"/>
      <c r="H31" s="1002"/>
      <c r="I31" s="1002"/>
      <c r="J31" s="1002"/>
      <c r="K31" s="1002"/>
      <c r="L31" s="1002"/>
      <c r="M31" s="1002"/>
      <c r="N31" s="1002"/>
      <c r="O31" s="1002"/>
      <c r="P31" s="1002"/>
      <c r="Q31" s="1002"/>
      <c r="R31" s="1002"/>
      <c r="S31" s="1002"/>
      <c r="T31" s="1002"/>
      <c r="U31" s="1002"/>
      <c r="V31" s="1002"/>
      <c r="W31" s="1002"/>
      <c r="X31" s="1002"/>
      <c r="Y31" s="1002"/>
      <c r="Z31" s="1002"/>
    </row>
    <row r="32" spans="1:26" ht="17.25" customHeight="1">
      <c r="A32" s="1015"/>
      <c r="B32" s="1016" t="s">
        <v>878</v>
      </c>
      <c r="C32" s="1015"/>
      <c r="D32" s="1015"/>
      <c r="E32" s="1002"/>
      <c r="F32" s="1002"/>
      <c r="G32" s="1002"/>
      <c r="H32" s="1002"/>
      <c r="I32" s="1002"/>
      <c r="J32" s="1002"/>
      <c r="K32" s="1002"/>
      <c r="L32" s="1002"/>
      <c r="M32" s="1002"/>
      <c r="N32" s="1002"/>
      <c r="O32" s="1002"/>
      <c r="P32" s="1002"/>
      <c r="Q32" s="1002"/>
      <c r="R32" s="1002"/>
      <c r="S32" s="1002"/>
      <c r="T32" s="1002"/>
      <c r="U32" s="1002"/>
      <c r="V32" s="1002"/>
      <c r="W32" s="1002"/>
      <c r="X32" s="1002"/>
      <c r="Y32" s="1002"/>
      <c r="Z32" s="1002"/>
    </row>
    <row r="33" spans="1:26">
      <c r="A33" s="1001"/>
      <c r="B33" s="1001"/>
      <c r="C33" s="1001"/>
      <c r="D33" s="1001"/>
      <c r="E33" s="1002"/>
      <c r="F33" s="1002"/>
      <c r="G33" s="1002"/>
      <c r="H33" s="1002"/>
      <c r="I33" s="1002"/>
      <c r="J33" s="1002"/>
      <c r="K33" s="1002"/>
      <c r="L33" s="1002"/>
      <c r="M33" s="1002"/>
      <c r="N33" s="1002"/>
      <c r="O33" s="1002"/>
      <c r="P33" s="1002"/>
      <c r="Q33" s="1002"/>
      <c r="R33" s="1002"/>
      <c r="S33" s="1002"/>
      <c r="T33" s="1002"/>
      <c r="U33" s="1002"/>
      <c r="V33" s="1002"/>
      <c r="W33" s="1002"/>
      <c r="X33" s="1002"/>
      <c r="Y33" s="1002"/>
      <c r="Z33" s="1002"/>
    </row>
    <row r="34" spans="1:26">
      <c r="A34" s="1001"/>
      <c r="B34" s="1001"/>
      <c r="C34" s="1001"/>
      <c r="D34" s="1001"/>
      <c r="E34" s="1002"/>
      <c r="F34" s="1002"/>
      <c r="G34" s="1002"/>
      <c r="H34" s="1002"/>
      <c r="I34" s="1002"/>
      <c r="J34" s="1002"/>
      <c r="K34" s="1002"/>
      <c r="L34" s="1002"/>
      <c r="M34" s="1002"/>
      <c r="N34" s="1002"/>
      <c r="O34" s="1002"/>
      <c r="P34" s="1002"/>
      <c r="Q34" s="1002"/>
      <c r="R34" s="1002"/>
      <c r="S34" s="1002"/>
      <c r="T34" s="1002"/>
      <c r="U34" s="1002"/>
      <c r="V34" s="1002"/>
      <c r="W34" s="1002"/>
      <c r="X34" s="1002"/>
      <c r="Y34" s="1002"/>
      <c r="Z34" s="1002"/>
    </row>
    <row r="35" spans="1:26">
      <c r="A35" s="1001"/>
      <c r="B35" s="1001"/>
      <c r="C35" s="1001"/>
      <c r="D35" s="1001"/>
      <c r="E35" s="1002"/>
      <c r="F35" s="1002"/>
      <c r="G35" s="1002"/>
      <c r="H35" s="1002"/>
      <c r="I35" s="1002"/>
      <c r="J35" s="1002"/>
      <c r="K35" s="1002"/>
      <c r="L35" s="1002"/>
      <c r="M35" s="1002"/>
      <c r="N35" s="1002"/>
      <c r="O35" s="1002"/>
      <c r="P35" s="1002"/>
      <c r="Q35" s="1002"/>
      <c r="R35" s="1002"/>
      <c r="S35" s="1002"/>
      <c r="T35" s="1002"/>
      <c r="U35" s="1002"/>
      <c r="V35" s="1002"/>
      <c r="W35" s="1002"/>
      <c r="X35" s="1002"/>
      <c r="Y35" s="1002"/>
      <c r="Z35" s="1002"/>
    </row>
    <row r="36" spans="1:26">
      <c r="A36" s="1001"/>
      <c r="B36" s="1001"/>
      <c r="C36" s="1001"/>
      <c r="D36" s="1001"/>
      <c r="E36" s="1002"/>
      <c r="F36" s="1002"/>
      <c r="G36" s="1002"/>
      <c r="H36" s="1002"/>
      <c r="I36" s="1002"/>
      <c r="J36" s="1002"/>
      <c r="K36" s="1002"/>
      <c r="L36" s="1002"/>
      <c r="M36" s="1002"/>
      <c r="N36" s="1002"/>
      <c r="O36" s="1002"/>
      <c r="P36" s="1002"/>
      <c r="Q36" s="1002"/>
      <c r="R36" s="1002"/>
      <c r="S36" s="1002"/>
      <c r="T36" s="1002"/>
      <c r="U36" s="1002"/>
      <c r="V36" s="1002"/>
      <c r="W36" s="1002"/>
      <c r="X36" s="1002"/>
      <c r="Y36" s="1002"/>
      <c r="Z36" s="1002"/>
    </row>
    <row r="37" spans="1:26">
      <c r="A37" s="1001"/>
      <c r="B37" s="1001"/>
      <c r="C37" s="1001"/>
      <c r="D37" s="1001"/>
      <c r="E37" s="1002"/>
      <c r="F37" s="1002"/>
      <c r="G37" s="1002"/>
      <c r="H37" s="1002"/>
      <c r="I37" s="1002"/>
      <c r="J37" s="1002"/>
      <c r="K37" s="1002"/>
      <c r="L37" s="1002"/>
      <c r="M37" s="1002"/>
      <c r="N37" s="1002"/>
      <c r="O37" s="1002"/>
      <c r="P37" s="1002"/>
      <c r="Q37" s="1002"/>
      <c r="R37" s="1002"/>
      <c r="S37" s="1002"/>
      <c r="T37" s="1002"/>
      <c r="U37" s="1002"/>
      <c r="V37" s="1002"/>
      <c r="W37" s="1002"/>
      <c r="X37" s="1002"/>
      <c r="Y37" s="1002"/>
      <c r="Z37" s="1002"/>
    </row>
    <row r="38" spans="1:26">
      <c r="A38" s="1001"/>
      <c r="B38" s="1001"/>
      <c r="C38" s="1001"/>
      <c r="D38" s="1001"/>
      <c r="E38" s="1002"/>
      <c r="F38" s="1002"/>
      <c r="G38" s="1002"/>
      <c r="H38" s="1002"/>
      <c r="I38" s="1002"/>
      <c r="J38" s="1002"/>
      <c r="K38" s="1002"/>
      <c r="L38" s="1002"/>
      <c r="M38" s="1002"/>
      <c r="N38" s="1002"/>
      <c r="O38" s="1002"/>
      <c r="P38" s="1002"/>
      <c r="Q38" s="1002"/>
      <c r="R38" s="1002"/>
      <c r="S38" s="1002"/>
      <c r="T38" s="1002"/>
      <c r="U38" s="1002"/>
      <c r="V38" s="1002"/>
      <c r="W38" s="1002"/>
      <c r="X38" s="1002"/>
      <c r="Y38" s="1002"/>
      <c r="Z38" s="1002"/>
    </row>
    <row r="39" spans="1:26">
      <c r="A39" s="1001"/>
      <c r="B39" s="1001"/>
      <c r="C39" s="1001"/>
      <c r="D39" s="1001"/>
      <c r="E39" s="1002"/>
      <c r="F39" s="1002"/>
      <c r="G39" s="1002"/>
      <c r="H39" s="1002"/>
      <c r="I39" s="1002"/>
      <c r="J39" s="1002"/>
      <c r="K39" s="1002"/>
      <c r="L39" s="1002"/>
      <c r="M39" s="1002"/>
      <c r="N39" s="1002"/>
      <c r="O39" s="1002"/>
      <c r="P39" s="1002"/>
      <c r="Q39" s="1002"/>
      <c r="R39" s="1002"/>
      <c r="S39" s="1002"/>
      <c r="T39" s="1002"/>
      <c r="U39" s="1002"/>
      <c r="V39" s="1002"/>
      <c r="W39" s="1002"/>
      <c r="X39" s="1002"/>
      <c r="Y39" s="1002"/>
      <c r="Z39" s="1002"/>
    </row>
    <row r="40" spans="1:26">
      <c r="A40" s="1001"/>
      <c r="B40" s="1001"/>
      <c r="C40" s="1001"/>
      <c r="D40" s="1001"/>
      <c r="E40" s="1002"/>
      <c r="F40" s="1002"/>
      <c r="G40" s="1002"/>
      <c r="H40" s="1002"/>
      <c r="I40" s="1002"/>
      <c r="J40" s="1002"/>
      <c r="K40" s="1002"/>
      <c r="L40" s="1002"/>
      <c r="M40" s="1002"/>
      <c r="N40" s="1002"/>
      <c r="O40" s="1002"/>
      <c r="P40" s="1002"/>
      <c r="Q40" s="1002"/>
      <c r="R40" s="1002"/>
      <c r="S40" s="1002"/>
      <c r="T40" s="1002"/>
      <c r="U40" s="1002"/>
      <c r="V40" s="1002"/>
      <c r="W40" s="1002"/>
      <c r="X40" s="1002"/>
      <c r="Y40" s="1002"/>
      <c r="Z40" s="1002"/>
    </row>
    <row r="41" spans="1:26">
      <c r="A41" s="1001"/>
      <c r="B41" s="1001"/>
      <c r="C41" s="1001"/>
      <c r="D41" s="1001"/>
      <c r="E41" s="1002"/>
      <c r="F41" s="1002"/>
      <c r="G41" s="1002"/>
      <c r="H41" s="1002"/>
      <c r="I41" s="1002"/>
      <c r="J41" s="1002"/>
      <c r="K41" s="1002"/>
      <c r="L41" s="1002"/>
      <c r="M41" s="1002"/>
      <c r="N41" s="1002"/>
      <c r="O41" s="1002"/>
      <c r="P41" s="1002"/>
      <c r="Q41" s="1002"/>
      <c r="R41" s="1002"/>
      <c r="S41" s="1002"/>
      <c r="T41" s="1002"/>
      <c r="U41" s="1002"/>
      <c r="V41" s="1002"/>
      <c r="W41" s="1002"/>
      <c r="X41" s="1002"/>
      <c r="Y41" s="1002"/>
      <c r="Z41" s="1002"/>
    </row>
    <row r="42" spans="1:26">
      <c r="A42" s="1001"/>
      <c r="B42" s="1001"/>
      <c r="C42" s="1001"/>
      <c r="D42" s="1001"/>
      <c r="E42" s="1002"/>
      <c r="F42" s="1002"/>
      <c r="G42" s="1002"/>
      <c r="H42" s="1002"/>
      <c r="I42" s="1002"/>
      <c r="J42" s="1002"/>
      <c r="K42" s="1002"/>
      <c r="L42" s="1002"/>
      <c r="M42" s="1002"/>
      <c r="N42" s="1002"/>
      <c r="O42" s="1002"/>
      <c r="P42" s="1002"/>
      <c r="Q42" s="1002"/>
      <c r="R42" s="1002"/>
      <c r="S42" s="1002"/>
      <c r="T42" s="1002"/>
      <c r="U42" s="1002"/>
      <c r="V42" s="1002"/>
      <c r="W42" s="1002"/>
      <c r="X42" s="1002"/>
      <c r="Y42" s="1002"/>
      <c r="Z42" s="1002"/>
    </row>
    <row r="43" spans="1:26">
      <c r="A43" s="1002"/>
      <c r="B43" s="1002"/>
      <c r="C43" s="1002"/>
      <c r="D43" s="1002"/>
      <c r="E43" s="1002"/>
      <c r="F43" s="1002"/>
      <c r="G43" s="1002"/>
      <c r="H43" s="1002"/>
      <c r="I43" s="1002"/>
      <c r="J43" s="1002"/>
      <c r="K43" s="1002"/>
      <c r="L43" s="1002"/>
      <c r="M43" s="1002"/>
      <c r="N43" s="1002"/>
      <c r="O43" s="1002"/>
      <c r="P43" s="1002"/>
      <c r="Q43" s="1002"/>
      <c r="R43" s="1002"/>
      <c r="S43" s="1002"/>
      <c r="T43" s="1002"/>
      <c r="U43" s="1002"/>
      <c r="V43" s="1002"/>
      <c r="W43" s="1002"/>
      <c r="X43" s="1002"/>
      <c r="Y43" s="1002"/>
      <c r="Z43" s="1002"/>
    </row>
    <row r="44" spans="1:26">
      <c r="A44" s="1002"/>
      <c r="B44" s="1002"/>
      <c r="C44" s="1002"/>
      <c r="D44" s="1002"/>
      <c r="E44" s="1002"/>
      <c r="F44" s="1002"/>
      <c r="G44" s="1002"/>
      <c r="H44" s="1002"/>
      <c r="I44" s="1002"/>
      <c r="J44" s="1002"/>
      <c r="K44" s="1002"/>
      <c r="L44" s="1002"/>
      <c r="M44" s="1002"/>
      <c r="N44" s="1002"/>
      <c r="O44" s="1002"/>
      <c r="P44" s="1002"/>
      <c r="Q44" s="1002"/>
      <c r="R44" s="1002"/>
      <c r="S44" s="1002"/>
      <c r="T44" s="1002"/>
      <c r="U44" s="1002"/>
      <c r="V44" s="1002"/>
      <c r="W44" s="1002"/>
      <c r="X44" s="1002"/>
      <c r="Y44" s="1002"/>
      <c r="Z44" s="1002"/>
    </row>
    <row r="45" spans="1:26">
      <c r="A45" s="1002"/>
      <c r="B45" s="1002"/>
      <c r="C45" s="1002"/>
      <c r="D45" s="1002"/>
      <c r="E45" s="1002"/>
      <c r="F45" s="1002"/>
      <c r="G45" s="1002"/>
      <c r="H45" s="1002"/>
      <c r="I45" s="1002"/>
      <c r="J45" s="1002"/>
      <c r="K45" s="1002"/>
      <c r="L45" s="1002"/>
      <c r="M45" s="1002"/>
      <c r="N45" s="1002"/>
      <c r="O45" s="1002"/>
      <c r="P45" s="1002"/>
      <c r="Q45" s="1002"/>
      <c r="R45" s="1002"/>
      <c r="S45" s="1002"/>
      <c r="T45" s="1002"/>
      <c r="U45" s="1002"/>
      <c r="V45" s="1002"/>
      <c r="W45" s="1002"/>
      <c r="X45" s="1002"/>
      <c r="Y45" s="1002"/>
      <c r="Z45" s="1002"/>
    </row>
    <row r="46" spans="1:26">
      <c r="A46" s="1002"/>
      <c r="B46" s="1002"/>
      <c r="C46" s="1002"/>
      <c r="D46" s="1002"/>
      <c r="E46" s="1002"/>
      <c r="F46" s="1002"/>
      <c r="G46" s="1002"/>
      <c r="H46" s="1002"/>
      <c r="I46" s="1002"/>
      <c r="J46" s="1002"/>
      <c r="K46" s="1002"/>
      <c r="L46" s="1002"/>
      <c r="M46" s="1002"/>
      <c r="N46" s="1002"/>
      <c r="O46" s="1002"/>
      <c r="P46" s="1002"/>
      <c r="Q46" s="1002"/>
      <c r="R46" s="1002"/>
      <c r="S46" s="1002"/>
      <c r="T46" s="1002"/>
      <c r="U46" s="1002"/>
      <c r="V46" s="1002"/>
      <c r="W46" s="1002"/>
      <c r="X46" s="1002"/>
      <c r="Y46" s="1002"/>
      <c r="Z46" s="1002"/>
    </row>
    <row r="47" spans="1:26">
      <c r="A47" s="1002"/>
      <c r="B47" s="1002"/>
      <c r="C47" s="1002"/>
      <c r="D47" s="1002"/>
      <c r="E47" s="1002"/>
      <c r="F47" s="1002"/>
      <c r="G47" s="1002"/>
      <c r="H47" s="1002"/>
      <c r="I47" s="1002"/>
      <c r="J47" s="1002"/>
      <c r="K47" s="1002"/>
      <c r="L47" s="1002"/>
      <c r="M47" s="1002"/>
      <c r="N47" s="1002"/>
      <c r="O47" s="1002"/>
      <c r="P47" s="1002"/>
      <c r="Q47" s="1002"/>
      <c r="R47" s="1002"/>
      <c r="S47" s="1002"/>
      <c r="T47" s="1002"/>
      <c r="U47" s="1002"/>
      <c r="V47" s="1002"/>
      <c r="W47" s="1002"/>
      <c r="X47" s="1002"/>
      <c r="Y47" s="1002"/>
      <c r="Z47" s="1002"/>
    </row>
    <row r="48" spans="1:26">
      <c r="A48" s="1002"/>
      <c r="B48" s="1002"/>
      <c r="C48" s="1002"/>
      <c r="D48" s="1002"/>
      <c r="E48" s="1002"/>
      <c r="F48" s="1002"/>
      <c r="G48" s="1002"/>
      <c r="H48" s="1002"/>
      <c r="I48" s="1002"/>
      <c r="J48" s="1002"/>
      <c r="K48" s="1002"/>
      <c r="L48" s="1002"/>
      <c r="M48" s="1002"/>
      <c r="N48" s="1002"/>
      <c r="O48" s="1002"/>
      <c r="P48" s="1002"/>
      <c r="Q48" s="1002"/>
      <c r="R48" s="1002"/>
      <c r="S48" s="1002"/>
      <c r="T48" s="1002"/>
      <c r="U48" s="1002"/>
      <c r="V48" s="1002"/>
      <c r="W48" s="1002"/>
      <c r="X48" s="1002"/>
      <c r="Y48" s="1002"/>
      <c r="Z48" s="1002"/>
    </row>
    <row r="49" spans="1:26">
      <c r="A49" s="1002"/>
      <c r="B49" s="1002"/>
      <c r="C49" s="1002"/>
      <c r="D49" s="1002"/>
      <c r="E49" s="1002"/>
      <c r="F49" s="1002"/>
      <c r="G49" s="1002"/>
      <c r="H49" s="1002"/>
      <c r="I49" s="1002"/>
      <c r="J49" s="1002"/>
      <c r="K49" s="1002"/>
      <c r="L49" s="1002"/>
      <c r="M49" s="1002"/>
      <c r="N49" s="1002"/>
      <c r="O49" s="1002"/>
      <c r="P49" s="1002"/>
      <c r="Q49" s="1002"/>
      <c r="R49" s="1002"/>
      <c r="S49" s="1002"/>
      <c r="T49" s="1002"/>
      <c r="U49" s="1002"/>
      <c r="V49" s="1002"/>
      <c r="W49" s="1002"/>
      <c r="X49" s="1002"/>
      <c r="Y49" s="1002"/>
      <c r="Z49" s="1002"/>
    </row>
    <row r="50" spans="1:26">
      <c r="A50" s="1002"/>
      <c r="B50" s="1002"/>
      <c r="C50" s="1002"/>
      <c r="D50" s="1002"/>
      <c r="E50" s="1002"/>
      <c r="F50" s="1002"/>
      <c r="G50" s="1002"/>
      <c r="H50" s="1002"/>
      <c r="I50" s="1002"/>
      <c r="J50" s="1002"/>
      <c r="K50" s="1002"/>
      <c r="L50" s="1002"/>
      <c r="M50" s="1002"/>
      <c r="N50" s="1002"/>
      <c r="O50" s="1002"/>
      <c r="P50" s="1002"/>
      <c r="Q50" s="1002"/>
      <c r="R50" s="1002"/>
      <c r="S50" s="1002"/>
      <c r="T50" s="1002"/>
      <c r="U50" s="1002"/>
      <c r="V50" s="1002"/>
      <c r="W50" s="1002"/>
      <c r="X50" s="1002"/>
      <c r="Y50" s="1002"/>
      <c r="Z50" s="1002"/>
    </row>
    <row r="51" spans="1:26">
      <c r="A51" s="1002"/>
      <c r="B51" s="1002"/>
      <c r="C51" s="1002"/>
      <c r="D51" s="1002"/>
      <c r="E51" s="1002"/>
      <c r="F51" s="1002"/>
      <c r="G51" s="1002"/>
      <c r="H51" s="1002"/>
      <c r="I51" s="1002"/>
      <c r="J51" s="1002"/>
      <c r="K51" s="1002"/>
      <c r="L51" s="1002"/>
      <c r="M51" s="1002"/>
      <c r="N51" s="1002"/>
      <c r="O51" s="1002"/>
      <c r="P51" s="1002"/>
      <c r="Q51" s="1002"/>
      <c r="R51" s="1002"/>
      <c r="S51" s="1002"/>
      <c r="T51" s="1002"/>
      <c r="U51" s="1002"/>
      <c r="V51" s="1002"/>
      <c r="W51" s="1002"/>
      <c r="X51" s="1002"/>
      <c r="Y51" s="1002"/>
      <c r="Z51" s="1002"/>
    </row>
    <row r="52" spans="1:26">
      <c r="A52" s="1002"/>
      <c r="B52" s="1002"/>
      <c r="C52" s="1002"/>
      <c r="D52" s="1002"/>
      <c r="E52" s="1002"/>
      <c r="F52" s="1002"/>
      <c r="G52" s="1002"/>
      <c r="H52" s="1002"/>
      <c r="I52" s="1002"/>
      <c r="J52" s="1002"/>
      <c r="K52" s="1002"/>
      <c r="L52" s="1002"/>
      <c r="M52" s="1002"/>
      <c r="N52" s="1002"/>
      <c r="O52" s="1002"/>
      <c r="P52" s="1002"/>
      <c r="Q52" s="1002"/>
      <c r="R52" s="1002"/>
      <c r="S52" s="1002"/>
      <c r="T52" s="1002"/>
      <c r="U52" s="1002"/>
      <c r="V52" s="1002"/>
      <c r="W52" s="1002"/>
      <c r="X52" s="1002"/>
      <c r="Y52" s="1002"/>
      <c r="Z52" s="1002"/>
    </row>
    <row r="53" spans="1:26">
      <c r="A53" s="1002"/>
      <c r="B53" s="1002"/>
      <c r="C53" s="1002"/>
      <c r="D53" s="1002"/>
      <c r="E53" s="1002"/>
      <c r="F53" s="1002"/>
      <c r="G53" s="1002"/>
      <c r="H53" s="1002"/>
      <c r="I53" s="1002"/>
      <c r="J53" s="1002"/>
      <c r="K53" s="1002"/>
      <c r="L53" s="1002"/>
      <c r="M53" s="1002"/>
      <c r="N53" s="1002"/>
      <c r="O53" s="1002"/>
      <c r="P53" s="1002"/>
      <c r="Q53" s="1002"/>
      <c r="R53" s="1002"/>
      <c r="S53" s="1002"/>
      <c r="T53" s="1002"/>
      <c r="U53" s="1002"/>
      <c r="V53" s="1002"/>
      <c r="W53" s="1002"/>
      <c r="X53" s="1002"/>
      <c r="Y53" s="1002"/>
      <c r="Z53" s="1002"/>
    </row>
    <row r="54" spans="1:26">
      <c r="A54" s="1002"/>
      <c r="B54" s="1002"/>
      <c r="C54" s="1002"/>
      <c r="D54" s="1002"/>
      <c r="E54" s="1002"/>
      <c r="F54" s="1002"/>
      <c r="G54" s="1002"/>
      <c r="H54" s="1002"/>
      <c r="I54" s="1002"/>
      <c r="J54" s="1002"/>
      <c r="K54" s="1002"/>
      <c r="L54" s="1002"/>
      <c r="M54" s="1002"/>
      <c r="N54" s="1002"/>
      <c r="O54" s="1002"/>
      <c r="P54" s="1002"/>
      <c r="Q54" s="1002"/>
      <c r="R54" s="1002"/>
      <c r="S54" s="1002"/>
      <c r="T54" s="1002"/>
      <c r="U54" s="1002"/>
      <c r="V54" s="1002"/>
      <c r="W54" s="1002"/>
      <c r="X54" s="1002"/>
      <c r="Y54" s="1002"/>
      <c r="Z54" s="1002"/>
    </row>
    <row r="55" spans="1:26">
      <c r="A55" s="1002"/>
      <c r="B55" s="1002"/>
      <c r="C55" s="1002"/>
      <c r="D55" s="1002"/>
      <c r="E55" s="1002"/>
      <c r="F55" s="1002"/>
      <c r="G55" s="1002"/>
      <c r="H55" s="1002"/>
      <c r="I55" s="1002"/>
      <c r="J55" s="1002"/>
      <c r="K55" s="1002"/>
      <c r="L55" s="1002"/>
      <c r="M55" s="1002"/>
      <c r="N55" s="1002"/>
      <c r="O55" s="1002"/>
      <c r="P55" s="1002"/>
      <c r="Q55" s="1002"/>
      <c r="R55" s="1002"/>
      <c r="S55" s="1002"/>
      <c r="T55" s="1002"/>
      <c r="U55" s="1002"/>
      <c r="V55" s="1002"/>
      <c r="W55" s="1002"/>
      <c r="X55" s="1002"/>
      <c r="Y55" s="1002"/>
      <c r="Z55" s="1002"/>
    </row>
    <row r="56" spans="1:26">
      <c r="A56" s="1002"/>
      <c r="B56" s="1002"/>
      <c r="C56" s="1002"/>
      <c r="D56" s="1002"/>
      <c r="E56" s="1002"/>
      <c r="F56" s="1002"/>
      <c r="G56" s="1002"/>
      <c r="H56" s="1002"/>
      <c r="I56" s="1002"/>
      <c r="J56" s="1002"/>
      <c r="K56" s="1002"/>
      <c r="L56" s="1002"/>
      <c r="M56" s="1002"/>
      <c r="N56" s="1002"/>
      <c r="O56" s="1002"/>
      <c r="P56" s="1002"/>
      <c r="Q56" s="1002"/>
      <c r="R56" s="1002"/>
      <c r="S56" s="1002"/>
      <c r="T56" s="1002"/>
      <c r="U56" s="1002"/>
      <c r="V56" s="1002"/>
      <c r="W56" s="1002"/>
      <c r="X56" s="1002"/>
      <c r="Y56" s="1002"/>
      <c r="Z56" s="1002"/>
    </row>
    <row r="57" spans="1:26">
      <c r="A57" s="1002"/>
      <c r="B57" s="1002"/>
      <c r="C57" s="1002"/>
      <c r="D57" s="1002"/>
      <c r="E57" s="1002"/>
      <c r="F57" s="1002"/>
      <c r="G57" s="1002"/>
      <c r="H57" s="1002"/>
      <c r="I57" s="1002"/>
      <c r="J57" s="1002"/>
      <c r="K57" s="1002"/>
      <c r="L57" s="1002"/>
      <c r="M57" s="1002"/>
      <c r="N57" s="1002"/>
      <c r="O57" s="1002"/>
      <c r="P57" s="1002"/>
      <c r="Q57" s="1002"/>
      <c r="R57" s="1002"/>
      <c r="S57" s="1002"/>
      <c r="T57" s="1002"/>
      <c r="U57" s="1002"/>
      <c r="V57" s="1002"/>
      <c r="W57" s="1002"/>
      <c r="X57" s="1002"/>
      <c r="Y57" s="1002"/>
      <c r="Z57" s="1002"/>
    </row>
    <row r="58" spans="1:26">
      <c r="A58" s="1002"/>
      <c r="B58" s="1002"/>
      <c r="C58" s="1002"/>
      <c r="D58" s="1002"/>
      <c r="E58" s="1002"/>
      <c r="F58" s="1002"/>
      <c r="G58" s="1002"/>
      <c r="H58" s="1002"/>
      <c r="I58" s="1002"/>
      <c r="J58" s="1002"/>
      <c r="K58" s="1002"/>
      <c r="L58" s="1002"/>
      <c r="M58" s="1002"/>
      <c r="N58" s="1002"/>
      <c r="O58" s="1002"/>
      <c r="P58" s="1002"/>
      <c r="Q58" s="1002"/>
      <c r="R58" s="1002"/>
      <c r="S58" s="1002"/>
      <c r="T58" s="1002"/>
      <c r="U58" s="1002"/>
      <c r="V58" s="1002"/>
      <c r="W58" s="1002"/>
      <c r="X58" s="1002"/>
      <c r="Y58" s="1002"/>
      <c r="Z58" s="1002"/>
    </row>
    <row r="59" spans="1:26">
      <c r="A59" s="1002"/>
      <c r="B59" s="1002"/>
      <c r="C59" s="1002"/>
      <c r="D59" s="1002"/>
      <c r="E59" s="1002"/>
      <c r="F59" s="1002"/>
      <c r="G59" s="1002"/>
      <c r="H59" s="1002"/>
      <c r="I59" s="1002"/>
      <c r="J59" s="1002"/>
      <c r="K59" s="1002"/>
      <c r="L59" s="1002"/>
      <c r="M59" s="1002"/>
      <c r="N59" s="1002"/>
      <c r="O59" s="1002"/>
      <c r="P59" s="1002"/>
      <c r="Q59" s="1002"/>
      <c r="R59" s="1002"/>
      <c r="S59" s="1002"/>
      <c r="T59" s="1002"/>
      <c r="U59" s="1002"/>
      <c r="V59" s="1002"/>
      <c r="W59" s="1002"/>
      <c r="X59" s="1002"/>
      <c r="Y59" s="1002"/>
      <c r="Z59" s="1002"/>
    </row>
    <row r="60" spans="1:26">
      <c r="A60" s="1002"/>
      <c r="B60" s="1002"/>
      <c r="C60" s="1002"/>
      <c r="D60" s="1002"/>
      <c r="E60" s="1002"/>
      <c r="F60" s="1002"/>
      <c r="G60" s="1002"/>
      <c r="H60" s="1002"/>
      <c r="I60" s="1002"/>
      <c r="J60" s="1002"/>
      <c r="K60" s="1002"/>
      <c r="L60" s="1002"/>
      <c r="M60" s="1002"/>
      <c r="N60" s="1002"/>
      <c r="O60" s="1002"/>
      <c r="P60" s="1002"/>
      <c r="Q60" s="1002"/>
      <c r="R60" s="1002"/>
      <c r="S60" s="1002"/>
      <c r="T60" s="1002"/>
      <c r="U60" s="1002"/>
      <c r="V60" s="1002"/>
      <c r="W60" s="1002"/>
      <c r="X60" s="1002"/>
      <c r="Y60" s="1002"/>
      <c r="Z60" s="1002"/>
    </row>
    <row r="61" spans="1:26">
      <c r="A61" s="1002"/>
      <c r="B61" s="1002"/>
      <c r="C61" s="1002"/>
      <c r="D61" s="1002"/>
      <c r="E61" s="1002"/>
      <c r="F61" s="1002"/>
      <c r="G61" s="1002"/>
      <c r="H61" s="1002"/>
      <c r="I61" s="1002"/>
      <c r="J61" s="1002"/>
      <c r="K61" s="1002"/>
      <c r="L61" s="1002"/>
      <c r="M61" s="1002"/>
      <c r="N61" s="1002"/>
      <c r="O61" s="1002"/>
      <c r="P61" s="1002"/>
      <c r="Q61" s="1002"/>
      <c r="R61" s="1002"/>
      <c r="S61" s="1002"/>
      <c r="T61" s="1002"/>
      <c r="U61" s="1002"/>
      <c r="V61" s="1002"/>
      <c r="W61" s="1002"/>
      <c r="X61" s="1002"/>
      <c r="Y61" s="1002"/>
      <c r="Z61" s="1002"/>
    </row>
    <row r="62" spans="1:26">
      <c r="A62" s="1002"/>
      <c r="B62" s="1002"/>
      <c r="C62" s="1002"/>
      <c r="D62" s="1002"/>
      <c r="E62" s="1002"/>
      <c r="F62" s="1002"/>
      <c r="G62" s="1002"/>
      <c r="H62" s="1002"/>
      <c r="I62" s="1002"/>
      <c r="J62" s="1002"/>
      <c r="K62" s="1002"/>
      <c r="L62" s="1002"/>
      <c r="M62" s="1002"/>
      <c r="N62" s="1002"/>
      <c r="O62" s="1002"/>
      <c r="P62" s="1002"/>
      <c r="Q62" s="1002"/>
      <c r="R62" s="1002"/>
      <c r="S62" s="1002"/>
      <c r="T62" s="1002"/>
      <c r="U62" s="1002"/>
      <c r="V62" s="1002"/>
      <c r="W62" s="1002"/>
      <c r="X62" s="1002"/>
      <c r="Y62" s="1002"/>
      <c r="Z62" s="1002"/>
    </row>
    <row r="63" spans="1:26">
      <c r="A63" s="1002"/>
      <c r="B63" s="1002"/>
      <c r="C63" s="1002"/>
      <c r="D63" s="1002"/>
      <c r="E63" s="1002"/>
      <c r="F63" s="1002"/>
      <c r="G63" s="1002"/>
      <c r="H63" s="1002"/>
      <c r="I63" s="1002"/>
      <c r="J63" s="1002"/>
      <c r="K63" s="1002"/>
      <c r="L63" s="1002"/>
      <c r="M63" s="1002"/>
      <c r="N63" s="1002"/>
      <c r="O63" s="1002"/>
      <c r="P63" s="1002"/>
      <c r="Q63" s="1002"/>
      <c r="R63" s="1002"/>
      <c r="S63" s="1002"/>
      <c r="T63" s="1002"/>
      <c r="U63" s="1002"/>
      <c r="V63" s="1002"/>
      <c r="W63" s="1002"/>
      <c r="X63" s="1002"/>
      <c r="Y63" s="1002"/>
      <c r="Z63" s="1002"/>
    </row>
    <row r="64" spans="1:26">
      <c r="A64" s="1002"/>
      <c r="B64" s="1002"/>
      <c r="C64" s="1002"/>
      <c r="D64" s="1002"/>
      <c r="E64" s="1002"/>
      <c r="F64" s="1002"/>
      <c r="G64" s="1002"/>
      <c r="H64" s="1002"/>
      <c r="I64" s="1002"/>
      <c r="J64" s="1002"/>
      <c r="K64" s="1002"/>
      <c r="L64" s="1002"/>
      <c r="M64" s="1002"/>
      <c r="N64" s="1002"/>
      <c r="O64" s="1002"/>
      <c r="P64" s="1002"/>
      <c r="Q64" s="1002"/>
      <c r="R64" s="1002"/>
      <c r="S64" s="1002"/>
      <c r="T64" s="1002"/>
      <c r="U64" s="1002"/>
      <c r="V64" s="1002"/>
      <c r="W64" s="1002"/>
      <c r="X64" s="1002"/>
      <c r="Y64" s="1002"/>
      <c r="Z64" s="1002"/>
    </row>
    <row r="65" spans="1:26">
      <c r="A65" s="1002"/>
      <c r="B65" s="1002"/>
      <c r="C65" s="1002"/>
      <c r="D65" s="1002"/>
      <c r="E65" s="1002"/>
      <c r="F65" s="1002"/>
      <c r="G65" s="1002"/>
      <c r="H65" s="1002"/>
      <c r="I65" s="1002"/>
      <c r="J65" s="1002"/>
      <c r="K65" s="1002"/>
      <c r="L65" s="1002"/>
      <c r="M65" s="1002"/>
      <c r="N65" s="1002"/>
      <c r="O65" s="1002"/>
      <c r="P65" s="1002"/>
      <c r="Q65" s="1002"/>
      <c r="R65" s="1002"/>
      <c r="S65" s="1002"/>
      <c r="T65" s="1002"/>
      <c r="U65" s="1002"/>
      <c r="V65" s="1002"/>
      <c r="W65" s="1002"/>
      <c r="X65" s="1002"/>
      <c r="Y65" s="1002"/>
      <c r="Z65" s="1002"/>
    </row>
    <row r="66" spans="1:26">
      <c r="A66" s="1002"/>
      <c r="B66" s="1002"/>
      <c r="C66" s="1002"/>
      <c r="D66" s="1002"/>
      <c r="E66" s="1002"/>
      <c r="F66" s="1002"/>
      <c r="G66" s="1002"/>
      <c r="H66" s="1002"/>
      <c r="I66" s="1002"/>
      <c r="J66" s="1002"/>
      <c r="K66" s="1002"/>
      <c r="L66" s="1002"/>
      <c r="M66" s="1002"/>
      <c r="N66" s="1002"/>
      <c r="O66" s="1002"/>
      <c r="P66" s="1002"/>
      <c r="Q66" s="1002"/>
      <c r="R66" s="1002"/>
      <c r="S66" s="1002"/>
      <c r="T66" s="1002"/>
      <c r="U66" s="1002"/>
      <c r="V66" s="1002"/>
      <c r="W66" s="1002"/>
      <c r="X66" s="1002"/>
      <c r="Y66" s="1002"/>
      <c r="Z66" s="1002"/>
    </row>
    <row r="67" spans="1:26">
      <c r="A67" s="1002"/>
      <c r="B67" s="1002"/>
      <c r="C67" s="1002"/>
      <c r="D67" s="1002"/>
      <c r="E67" s="1002"/>
      <c r="F67" s="1002"/>
      <c r="G67" s="1002"/>
      <c r="H67" s="1002"/>
      <c r="I67" s="1002"/>
      <c r="J67" s="1002"/>
      <c r="K67" s="1002"/>
      <c r="L67" s="1002"/>
      <c r="M67" s="1002"/>
      <c r="N67" s="1002"/>
      <c r="O67" s="1002"/>
      <c r="P67" s="1002"/>
      <c r="Q67" s="1002"/>
      <c r="R67" s="1002"/>
      <c r="S67" s="1002"/>
      <c r="T67" s="1002"/>
      <c r="U67" s="1002"/>
      <c r="V67" s="1002"/>
      <c r="W67" s="1002"/>
      <c r="X67" s="1002"/>
      <c r="Y67" s="1002"/>
      <c r="Z67" s="1002"/>
    </row>
    <row r="68" spans="1:26">
      <c r="A68" s="1002"/>
      <c r="B68" s="1002"/>
      <c r="C68" s="1002"/>
      <c r="D68" s="1002"/>
      <c r="E68" s="1002"/>
      <c r="F68" s="1002"/>
      <c r="G68" s="1002"/>
      <c r="H68" s="1002"/>
      <c r="I68" s="1002"/>
      <c r="J68" s="1002"/>
      <c r="K68" s="1002"/>
      <c r="L68" s="1002"/>
      <c r="M68" s="1002"/>
      <c r="N68" s="1002"/>
      <c r="O68" s="1002"/>
      <c r="P68" s="1002"/>
      <c r="Q68" s="1002"/>
      <c r="R68" s="1002"/>
      <c r="S68" s="1002"/>
      <c r="T68" s="1002"/>
      <c r="U68" s="1002"/>
      <c r="V68" s="1002"/>
      <c r="W68" s="1002"/>
      <c r="X68" s="1002"/>
      <c r="Y68" s="1002"/>
      <c r="Z68" s="1002"/>
    </row>
    <row r="69" spans="1:26">
      <c r="A69" s="1002"/>
      <c r="B69" s="1002"/>
      <c r="C69" s="1002"/>
      <c r="D69" s="1002"/>
      <c r="E69" s="1002"/>
      <c r="F69" s="1002"/>
      <c r="G69" s="1002"/>
      <c r="H69" s="1002"/>
      <c r="I69" s="1002"/>
      <c r="J69" s="1002"/>
      <c r="K69" s="1002"/>
      <c r="L69" s="1002"/>
      <c r="M69" s="1002"/>
      <c r="N69" s="1002"/>
      <c r="O69" s="1002"/>
      <c r="P69" s="1002"/>
      <c r="Q69" s="1002"/>
      <c r="R69" s="1002"/>
      <c r="S69" s="1002"/>
      <c r="T69" s="1002"/>
      <c r="U69" s="1002"/>
      <c r="V69" s="1002"/>
      <c r="W69" s="1002"/>
      <c r="X69" s="1002"/>
      <c r="Y69" s="1002"/>
      <c r="Z69" s="1002"/>
    </row>
    <row r="70" spans="1:26">
      <c r="A70" s="1002"/>
      <c r="B70" s="1002"/>
      <c r="C70" s="1002"/>
      <c r="D70" s="1002"/>
      <c r="E70" s="1002"/>
      <c r="F70" s="1002"/>
      <c r="G70" s="1002"/>
      <c r="H70" s="1002"/>
      <c r="I70" s="1002"/>
      <c r="J70" s="1002"/>
      <c r="K70" s="1002"/>
      <c r="L70" s="1002"/>
      <c r="M70" s="1002"/>
      <c r="N70" s="1002"/>
      <c r="O70" s="1002"/>
      <c r="P70" s="1002"/>
      <c r="Q70" s="1002"/>
      <c r="R70" s="1002"/>
      <c r="S70" s="1002"/>
      <c r="T70" s="1002"/>
      <c r="U70" s="1002"/>
      <c r="V70" s="1002"/>
      <c r="W70" s="1002"/>
      <c r="X70" s="1002"/>
      <c r="Y70" s="1002"/>
      <c r="Z70" s="1002"/>
    </row>
    <row r="71" spans="1:26">
      <c r="A71" s="1002"/>
      <c r="B71" s="1002"/>
      <c r="C71" s="1002"/>
      <c r="D71" s="1002"/>
      <c r="E71" s="1002"/>
      <c r="F71" s="1002"/>
      <c r="G71" s="1002"/>
      <c r="H71" s="1002"/>
      <c r="I71" s="1002"/>
      <c r="J71" s="1002"/>
      <c r="K71" s="1002"/>
      <c r="L71" s="1002"/>
      <c r="M71" s="1002"/>
      <c r="N71" s="1002"/>
      <c r="O71" s="1002"/>
      <c r="P71" s="1002"/>
      <c r="Q71" s="1002"/>
      <c r="R71" s="1002"/>
      <c r="S71" s="1002"/>
      <c r="T71" s="1002"/>
      <c r="U71" s="1002"/>
      <c r="V71" s="1002"/>
      <c r="W71" s="1002"/>
      <c r="X71" s="1002"/>
      <c r="Y71" s="1002"/>
      <c r="Z71" s="1002"/>
    </row>
    <row r="72" spans="1:26">
      <c r="A72" s="1002"/>
      <c r="B72" s="1002"/>
      <c r="C72" s="1002"/>
      <c r="D72" s="1002"/>
      <c r="E72" s="1002"/>
      <c r="F72" s="1002"/>
      <c r="G72" s="1002"/>
      <c r="H72" s="1002"/>
      <c r="I72" s="1002"/>
      <c r="J72" s="1002"/>
      <c r="K72" s="1002"/>
      <c r="L72" s="1002"/>
      <c r="M72" s="1002"/>
      <c r="N72" s="1002"/>
      <c r="O72" s="1002"/>
      <c r="P72" s="1002"/>
      <c r="Q72" s="1002"/>
      <c r="R72" s="1002"/>
      <c r="S72" s="1002"/>
      <c r="T72" s="1002"/>
      <c r="U72" s="1002"/>
      <c r="V72" s="1002"/>
      <c r="W72" s="1002"/>
      <c r="X72" s="1002"/>
      <c r="Y72" s="1002"/>
      <c r="Z72" s="1002"/>
    </row>
    <row r="73" spans="1:26">
      <c r="A73" s="1002"/>
      <c r="B73" s="1002"/>
      <c r="C73" s="1002"/>
      <c r="D73" s="1002"/>
      <c r="E73" s="1002"/>
      <c r="F73" s="1002"/>
      <c r="G73" s="1002"/>
      <c r="H73" s="1002"/>
      <c r="I73" s="1002"/>
      <c r="J73" s="1002"/>
      <c r="K73" s="1002"/>
      <c r="L73" s="1002"/>
      <c r="M73" s="1002"/>
      <c r="N73" s="1002"/>
      <c r="O73" s="1002"/>
      <c r="P73" s="1002"/>
      <c r="Q73" s="1002"/>
      <c r="R73" s="1002"/>
      <c r="S73" s="1002"/>
      <c r="T73" s="1002"/>
      <c r="U73" s="1002"/>
      <c r="V73" s="1002"/>
      <c r="W73" s="1002"/>
      <c r="X73" s="1002"/>
      <c r="Y73" s="1002"/>
      <c r="Z73" s="1002"/>
    </row>
    <row r="74" spans="1:26">
      <c r="A74" s="1002"/>
      <c r="B74" s="1002"/>
      <c r="C74" s="1002"/>
      <c r="D74" s="1002"/>
      <c r="E74" s="1002"/>
      <c r="F74" s="1002"/>
      <c r="G74" s="1002"/>
      <c r="H74" s="1002"/>
      <c r="I74" s="1002"/>
      <c r="J74" s="1002"/>
      <c r="K74" s="1002"/>
      <c r="L74" s="1002"/>
      <c r="M74" s="1002"/>
      <c r="N74" s="1002"/>
      <c r="O74" s="1002"/>
      <c r="P74" s="1002"/>
      <c r="Q74" s="1002"/>
      <c r="R74" s="1002"/>
      <c r="S74" s="1002"/>
      <c r="T74" s="1002"/>
      <c r="U74" s="1002"/>
      <c r="V74" s="1002"/>
      <c r="W74" s="1002"/>
      <c r="X74" s="1002"/>
      <c r="Y74" s="1002"/>
      <c r="Z74" s="1002"/>
    </row>
    <row r="75" spans="1:26">
      <c r="A75" s="1002"/>
      <c r="B75" s="1002"/>
      <c r="C75" s="1002"/>
      <c r="D75" s="1002"/>
      <c r="E75" s="1002"/>
      <c r="F75" s="1002"/>
      <c r="G75" s="1002"/>
      <c r="H75" s="1002"/>
      <c r="I75" s="1002"/>
      <c r="J75" s="1002"/>
      <c r="K75" s="1002"/>
      <c r="L75" s="1002"/>
      <c r="M75" s="1002"/>
      <c r="N75" s="1002"/>
      <c r="O75" s="1002"/>
      <c r="P75" s="1002"/>
      <c r="Q75" s="1002"/>
      <c r="R75" s="1002"/>
      <c r="S75" s="1002"/>
      <c r="T75" s="1002"/>
      <c r="U75" s="1002"/>
      <c r="V75" s="1002"/>
      <c r="W75" s="1002"/>
      <c r="X75" s="1002"/>
      <c r="Y75" s="1002"/>
      <c r="Z75" s="1002"/>
    </row>
    <row r="76" spans="1:26">
      <c r="A76" s="1002"/>
      <c r="B76" s="1002"/>
      <c r="C76" s="1002"/>
      <c r="D76" s="1002"/>
      <c r="E76" s="1002"/>
      <c r="F76" s="1002"/>
      <c r="G76" s="1002"/>
      <c r="H76" s="1002"/>
      <c r="I76" s="1002"/>
      <c r="J76" s="1002"/>
      <c r="K76" s="1002"/>
      <c r="L76" s="1002"/>
      <c r="M76" s="1002"/>
      <c r="N76" s="1002"/>
      <c r="O76" s="1002"/>
      <c r="P76" s="1002"/>
      <c r="Q76" s="1002"/>
      <c r="R76" s="1002"/>
      <c r="S76" s="1002"/>
      <c r="T76" s="1002"/>
      <c r="U76" s="1002"/>
      <c r="V76" s="1002"/>
      <c r="W76" s="1002"/>
      <c r="X76" s="1002"/>
      <c r="Y76" s="1002"/>
      <c r="Z76" s="1002"/>
    </row>
    <row r="77" spans="1:26">
      <c r="A77" s="1002"/>
      <c r="B77" s="1002"/>
      <c r="C77" s="1002"/>
      <c r="D77" s="1002"/>
      <c r="E77" s="1002"/>
      <c r="F77" s="1002"/>
      <c r="G77" s="1002"/>
      <c r="H77" s="1002"/>
      <c r="I77" s="1002"/>
      <c r="J77" s="1002"/>
      <c r="K77" s="1002"/>
      <c r="L77" s="1002"/>
      <c r="M77" s="1002"/>
      <c r="N77" s="1002"/>
      <c r="O77" s="1002"/>
      <c r="P77" s="1002"/>
      <c r="Q77" s="1002"/>
      <c r="R77" s="1002"/>
      <c r="S77" s="1002"/>
      <c r="T77" s="1002"/>
      <c r="U77" s="1002"/>
      <c r="V77" s="1002"/>
      <c r="W77" s="1002"/>
      <c r="X77" s="1002"/>
      <c r="Y77" s="1002"/>
      <c r="Z77" s="1002"/>
    </row>
    <row r="78" spans="1:26">
      <c r="A78" s="1002"/>
      <c r="B78" s="1002"/>
      <c r="C78" s="1002"/>
      <c r="D78" s="1002"/>
      <c r="E78" s="1002"/>
      <c r="F78" s="1002"/>
      <c r="G78" s="1002"/>
      <c r="H78" s="1002"/>
      <c r="I78" s="1002"/>
      <c r="J78" s="1002"/>
      <c r="K78" s="1002"/>
      <c r="L78" s="1002"/>
      <c r="M78" s="1002"/>
      <c r="N78" s="1002"/>
      <c r="O78" s="1002"/>
      <c r="P78" s="1002"/>
      <c r="Q78" s="1002"/>
      <c r="R78" s="1002"/>
      <c r="S78" s="1002"/>
      <c r="T78" s="1002"/>
      <c r="U78" s="1002"/>
      <c r="V78" s="1002"/>
      <c r="W78" s="1002"/>
      <c r="X78" s="1002"/>
      <c r="Y78" s="1002"/>
      <c r="Z78" s="1002"/>
    </row>
    <row r="79" spans="1:26">
      <c r="A79" s="1002"/>
      <c r="B79" s="1002"/>
      <c r="C79" s="1002"/>
      <c r="D79" s="1002"/>
      <c r="E79" s="1002"/>
      <c r="F79" s="1002"/>
      <c r="G79" s="1002"/>
      <c r="H79" s="1002"/>
      <c r="I79" s="1002"/>
      <c r="J79" s="1002"/>
      <c r="K79" s="1002"/>
      <c r="L79" s="1002"/>
      <c r="M79" s="1002"/>
      <c r="N79" s="1002"/>
      <c r="O79" s="1002"/>
      <c r="P79" s="1002"/>
      <c r="Q79" s="1002"/>
      <c r="R79" s="1002"/>
      <c r="S79" s="1002"/>
      <c r="T79" s="1002"/>
      <c r="U79" s="1002"/>
      <c r="V79" s="1002"/>
      <c r="W79" s="1002"/>
      <c r="X79" s="1002"/>
      <c r="Y79" s="1002"/>
      <c r="Z79" s="1002"/>
    </row>
    <row r="80" spans="1:26">
      <c r="A80" s="1002"/>
      <c r="B80" s="1002"/>
      <c r="C80" s="1002"/>
      <c r="D80" s="1002"/>
      <c r="E80" s="1002"/>
      <c r="F80" s="1002"/>
      <c r="G80" s="1002"/>
      <c r="H80" s="1002"/>
      <c r="I80" s="1002"/>
      <c r="J80" s="1002"/>
      <c r="K80" s="1002"/>
      <c r="L80" s="1002"/>
      <c r="M80" s="1002"/>
      <c r="N80" s="1002"/>
      <c r="O80" s="1002"/>
      <c r="P80" s="1002"/>
      <c r="Q80" s="1002"/>
      <c r="R80" s="1002"/>
      <c r="S80" s="1002"/>
      <c r="T80" s="1002"/>
      <c r="U80" s="1002"/>
      <c r="V80" s="1002"/>
      <c r="W80" s="1002"/>
      <c r="X80" s="1002"/>
      <c r="Y80" s="1002"/>
      <c r="Z80" s="1002"/>
    </row>
    <row r="81" spans="1:26">
      <c r="A81" s="1002"/>
      <c r="B81" s="1002"/>
      <c r="C81" s="1002"/>
      <c r="D81" s="1002"/>
      <c r="E81" s="1002"/>
      <c r="F81" s="1002"/>
      <c r="G81" s="1002"/>
      <c r="H81" s="1002"/>
      <c r="I81" s="1002"/>
      <c r="J81" s="1002"/>
      <c r="K81" s="1002"/>
      <c r="L81" s="1002"/>
      <c r="M81" s="1002"/>
      <c r="N81" s="1002"/>
      <c r="O81" s="1002"/>
      <c r="P81" s="1002"/>
      <c r="Q81" s="1002"/>
      <c r="R81" s="1002"/>
      <c r="S81" s="1002"/>
      <c r="T81" s="1002"/>
      <c r="U81" s="1002"/>
      <c r="V81" s="1002"/>
      <c r="W81" s="1002"/>
      <c r="X81" s="1002"/>
      <c r="Y81" s="1002"/>
      <c r="Z81" s="1002"/>
    </row>
    <row r="82" spans="1:26">
      <c r="A82" s="1002"/>
      <c r="B82" s="1002"/>
      <c r="C82" s="1002"/>
      <c r="D82" s="1002"/>
      <c r="E82" s="1002"/>
      <c r="F82" s="1002"/>
      <c r="G82" s="1002"/>
      <c r="H82" s="1002"/>
      <c r="I82" s="1002"/>
      <c r="J82" s="1002"/>
      <c r="K82" s="1002"/>
      <c r="L82" s="1002"/>
      <c r="M82" s="1002"/>
      <c r="N82" s="1002"/>
      <c r="O82" s="1002"/>
      <c r="P82" s="1002"/>
      <c r="Q82" s="1002"/>
      <c r="R82" s="1002"/>
      <c r="S82" s="1002"/>
      <c r="T82" s="1002"/>
      <c r="U82" s="1002"/>
      <c r="V82" s="1002"/>
      <c r="W82" s="1002"/>
      <c r="X82" s="1002"/>
      <c r="Y82" s="1002"/>
      <c r="Z82" s="1002"/>
    </row>
    <row r="83" spans="1:26">
      <c r="A83" s="1002"/>
      <c r="B83" s="1002"/>
      <c r="C83" s="1002"/>
      <c r="D83" s="1002"/>
      <c r="E83" s="1002"/>
      <c r="F83" s="1002"/>
      <c r="G83" s="1002"/>
      <c r="H83" s="1002"/>
      <c r="I83" s="1002"/>
      <c r="J83" s="1002"/>
      <c r="K83" s="1002"/>
      <c r="L83" s="1002"/>
      <c r="M83" s="1002"/>
      <c r="N83" s="1002"/>
      <c r="O83" s="1002"/>
      <c r="P83" s="1002"/>
      <c r="Q83" s="1002"/>
      <c r="R83" s="1002"/>
      <c r="S83" s="1002"/>
      <c r="T83" s="1002"/>
      <c r="U83" s="1002"/>
      <c r="V83" s="1002"/>
      <c r="W83" s="1002"/>
      <c r="X83" s="1002"/>
      <c r="Y83" s="1002"/>
      <c r="Z83" s="1002"/>
    </row>
    <row r="84" spans="1:26">
      <c r="A84" s="1002"/>
      <c r="B84" s="1002"/>
      <c r="C84" s="1002"/>
      <c r="D84" s="1002"/>
      <c r="E84" s="1002"/>
      <c r="F84" s="1002"/>
      <c r="G84" s="1002"/>
      <c r="H84" s="1002"/>
      <c r="I84" s="1002"/>
      <c r="J84" s="1002"/>
      <c r="K84" s="1002"/>
      <c r="L84" s="1002"/>
      <c r="M84" s="1002"/>
      <c r="N84" s="1002"/>
      <c r="O84" s="1002"/>
      <c r="P84" s="1002"/>
      <c r="Q84" s="1002"/>
      <c r="R84" s="1002"/>
      <c r="S84" s="1002"/>
      <c r="T84" s="1002"/>
      <c r="U84" s="1002"/>
      <c r="V84" s="1002"/>
      <c r="W84" s="1002"/>
      <c r="X84" s="1002"/>
      <c r="Y84" s="1002"/>
      <c r="Z84" s="1002"/>
    </row>
    <row r="85" spans="1:26">
      <c r="A85" s="1002"/>
      <c r="B85" s="1002"/>
      <c r="C85" s="1002"/>
      <c r="D85" s="1002"/>
      <c r="E85" s="1002"/>
      <c r="F85" s="1002"/>
      <c r="G85" s="1002"/>
      <c r="H85" s="1002"/>
      <c r="I85" s="1002"/>
      <c r="J85" s="1002"/>
      <c r="K85" s="1002"/>
      <c r="L85" s="1002"/>
      <c r="M85" s="1002"/>
      <c r="N85" s="1002"/>
      <c r="O85" s="1002"/>
      <c r="P85" s="1002"/>
      <c r="Q85" s="1002"/>
      <c r="R85" s="1002"/>
      <c r="S85" s="1002"/>
      <c r="T85" s="1002"/>
      <c r="U85" s="1002"/>
      <c r="V85" s="1002"/>
      <c r="W85" s="1002"/>
      <c r="X85" s="1002"/>
      <c r="Y85" s="1002"/>
      <c r="Z85" s="1002"/>
    </row>
    <row r="86" spans="1:26">
      <c r="A86" s="1002"/>
      <c r="B86" s="1002"/>
      <c r="C86" s="1002"/>
      <c r="D86" s="1002"/>
      <c r="E86" s="1002"/>
      <c r="F86" s="1002"/>
      <c r="G86" s="1002"/>
      <c r="H86" s="1002"/>
      <c r="I86" s="1002"/>
      <c r="J86" s="1002"/>
      <c r="K86" s="1002"/>
      <c r="L86" s="1002"/>
      <c r="M86" s="1002"/>
      <c r="N86" s="1002"/>
      <c r="O86" s="1002"/>
      <c r="P86" s="1002"/>
      <c r="Q86" s="1002"/>
      <c r="R86" s="1002"/>
      <c r="S86" s="1002"/>
      <c r="T86" s="1002"/>
      <c r="U86" s="1002"/>
      <c r="V86" s="1002"/>
      <c r="W86" s="1002"/>
      <c r="X86" s="1002"/>
      <c r="Y86" s="1002"/>
      <c r="Z86" s="1002"/>
    </row>
    <row r="87" spans="1:26">
      <c r="A87" s="1002"/>
      <c r="B87" s="1002"/>
      <c r="C87" s="1002"/>
      <c r="D87" s="1002"/>
      <c r="E87" s="1002"/>
      <c r="F87" s="1002"/>
      <c r="G87" s="1002"/>
      <c r="H87" s="1002"/>
      <c r="I87" s="1002"/>
      <c r="J87" s="1002"/>
      <c r="K87" s="1002"/>
      <c r="L87" s="1002"/>
      <c r="M87" s="1002"/>
      <c r="N87" s="1002"/>
      <c r="O87" s="1002"/>
      <c r="P87" s="1002"/>
      <c r="Q87" s="1002"/>
      <c r="R87" s="1002"/>
      <c r="S87" s="1002"/>
      <c r="T87" s="1002"/>
      <c r="U87" s="1002"/>
      <c r="V87" s="1002"/>
      <c r="W87" s="1002"/>
      <c r="X87" s="1002"/>
      <c r="Y87" s="1002"/>
      <c r="Z87" s="1002"/>
    </row>
    <row r="88" spans="1:26">
      <c r="A88" s="1002"/>
      <c r="B88" s="1002"/>
      <c r="C88" s="1002"/>
      <c r="D88" s="1002"/>
      <c r="E88" s="1002"/>
      <c r="F88" s="1002"/>
      <c r="G88" s="1002"/>
      <c r="H88" s="1002"/>
      <c r="I88" s="1002"/>
      <c r="J88" s="1002"/>
      <c r="K88" s="1002"/>
      <c r="L88" s="1002"/>
      <c r="M88" s="1002"/>
      <c r="N88" s="1002"/>
      <c r="O88" s="1002"/>
      <c r="P88" s="1002"/>
      <c r="Q88" s="1002"/>
      <c r="R88" s="1002"/>
      <c r="S88" s="1002"/>
      <c r="T88" s="1002"/>
      <c r="U88" s="1002"/>
      <c r="V88" s="1002"/>
      <c r="W88" s="1002"/>
      <c r="X88" s="1002"/>
      <c r="Y88" s="1002"/>
      <c r="Z88" s="1002"/>
    </row>
    <row r="89" spans="1:26">
      <c r="A89" s="1002"/>
      <c r="B89" s="1002"/>
      <c r="C89" s="1002"/>
      <c r="D89" s="1002"/>
      <c r="E89" s="1002"/>
      <c r="F89" s="1002"/>
      <c r="G89" s="1002"/>
      <c r="H89" s="1002"/>
      <c r="I89" s="1002"/>
      <c r="J89" s="1002"/>
      <c r="K89" s="1002"/>
      <c r="L89" s="1002"/>
      <c r="M89" s="1002"/>
      <c r="N89" s="1002"/>
      <c r="O89" s="1002"/>
      <c r="P89" s="1002"/>
      <c r="Q89" s="1002"/>
      <c r="R89" s="1002"/>
      <c r="S89" s="1002"/>
      <c r="T89" s="1002"/>
      <c r="U89" s="1002"/>
      <c r="V89" s="1002"/>
      <c r="W89" s="1002"/>
      <c r="X89" s="1002"/>
      <c r="Y89" s="1002"/>
      <c r="Z89" s="1002"/>
    </row>
    <row r="90" spans="1:26">
      <c r="A90" s="1002"/>
      <c r="B90" s="1002"/>
      <c r="C90" s="1002"/>
      <c r="D90" s="1002"/>
      <c r="E90" s="1002"/>
      <c r="F90" s="1002"/>
      <c r="G90" s="1002"/>
      <c r="H90" s="1002"/>
      <c r="I90" s="1002"/>
      <c r="J90" s="1002"/>
      <c r="K90" s="1002"/>
      <c r="L90" s="1002"/>
      <c r="M90" s="1002"/>
      <c r="N90" s="1002"/>
      <c r="O90" s="1002"/>
      <c r="P90" s="1002"/>
      <c r="Q90" s="1002"/>
      <c r="R90" s="1002"/>
      <c r="S90" s="1002"/>
      <c r="T90" s="1002"/>
      <c r="U90" s="1002"/>
      <c r="V90" s="1002"/>
      <c r="W90" s="1002"/>
      <c r="X90" s="1002"/>
      <c r="Y90" s="1002"/>
      <c r="Z90" s="1002"/>
    </row>
    <row r="91" spans="1:26">
      <c r="A91" s="1002"/>
      <c r="B91" s="1002"/>
      <c r="C91" s="1002"/>
      <c r="D91" s="1002"/>
      <c r="E91" s="1002"/>
      <c r="F91" s="1002"/>
      <c r="G91" s="1002"/>
      <c r="H91" s="1002"/>
      <c r="I91" s="1002"/>
      <c r="J91" s="1002"/>
      <c r="K91" s="1002"/>
      <c r="L91" s="1002"/>
      <c r="M91" s="1002"/>
      <c r="N91" s="1002"/>
      <c r="O91" s="1002"/>
      <c r="P91" s="1002"/>
      <c r="Q91" s="1002"/>
      <c r="R91" s="1002"/>
      <c r="S91" s="1002"/>
      <c r="T91" s="1002"/>
      <c r="U91" s="1002"/>
      <c r="V91" s="1002"/>
      <c r="W91" s="1002"/>
      <c r="X91" s="1002"/>
      <c r="Y91" s="1002"/>
      <c r="Z91" s="1002"/>
    </row>
    <row r="92" spans="1:26">
      <c r="A92" s="1002"/>
      <c r="B92" s="1002"/>
      <c r="C92" s="1002"/>
      <c r="D92" s="1002"/>
      <c r="E92" s="1002"/>
      <c r="F92" s="1002"/>
      <c r="G92" s="1002"/>
      <c r="H92" s="1002"/>
      <c r="I92" s="1002"/>
      <c r="J92" s="1002"/>
      <c r="K92" s="1002"/>
      <c r="L92" s="1002"/>
      <c r="M92" s="1002"/>
      <c r="N92" s="1002"/>
      <c r="O92" s="1002"/>
      <c r="P92" s="1002"/>
      <c r="Q92" s="1002"/>
      <c r="R92" s="1002"/>
      <c r="S92" s="1002"/>
      <c r="T92" s="1002"/>
      <c r="U92" s="1002"/>
      <c r="V92" s="1002"/>
      <c r="W92" s="1002"/>
      <c r="X92" s="1002"/>
      <c r="Y92" s="1002"/>
      <c r="Z92" s="1002"/>
    </row>
    <row r="93" spans="1:26">
      <c r="A93" s="1002"/>
      <c r="B93" s="1002"/>
      <c r="C93" s="1002"/>
      <c r="D93" s="1002"/>
      <c r="E93" s="1002"/>
      <c r="F93" s="1002"/>
      <c r="G93" s="1002"/>
      <c r="H93" s="1002"/>
      <c r="I93" s="1002"/>
      <c r="J93" s="1002"/>
      <c r="K93" s="1002"/>
      <c r="L93" s="1002"/>
      <c r="M93" s="1002"/>
      <c r="N93" s="1002"/>
      <c r="O93" s="1002"/>
      <c r="P93" s="1002"/>
      <c r="Q93" s="1002"/>
      <c r="R93" s="1002"/>
      <c r="S93" s="1002"/>
      <c r="T93" s="1002"/>
      <c r="U93" s="1002"/>
      <c r="V93" s="1002"/>
      <c r="W93" s="1002"/>
      <c r="X93" s="1002"/>
      <c r="Y93" s="1002"/>
      <c r="Z93" s="1002"/>
    </row>
    <row r="94" spans="1:26">
      <c r="A94" s="1002"/>
      <c r="B94" s="1002"/>
      <c r="C94" s="1002"/>
      <c r="D94" s="1002"/>
      <c r="E94" s="1002"/>
      <c r="F94" s="1002"/>
      <c r="G94" s="1002"/>
      <c r="H94" s="1002"/>
      <c r="I94" s="1002"/>
      <c r="J94" s="1002"/>
      <c r="K94" s="1002"/>
      <c r="L94" s="1002"/>
      <c r="M94" s="1002"/>
      <c r="N94" s="1002"/>
      <c r="O94" s="1002"/>
      <c r="P94" s="1002"/>
      <c r="Q94" s="1002"/>
      <c r="R94" s="1002"/>
      <c r="S94" s="1002"/>
      <c r="T94" s="1002"/>
      <c r="U94" s="1002"/>
      <c r="V94" s="1002"/>
      <c r="W94" s="1002"/>
      <c r="X94" s="1002"/>
      <c r="Y94" s="1002"/>
      <c r="Z94" s="1002"/>
    </row>
    <row r="95" spans="1:26">
      <c r="A95" s="1002"/>
      <c r="B95" s="1002"/>
      <c r="C95" s="1002"/>
      <c r="D95" s="1002"/>
      <c r="E95" s="1002"/>
      <c r="F95" s="1002"/>
      <c r="G95" s="1002"/>
      <c r="H95" s="1002"/>
      <c r="I95" s="1002"/>
      <c r="J95" s="1002"/>
      <c r="K95" s="1002"/>
      <c r="L95" s="1002"/>
      <c r="M95" s="1002"/>
      <c r="N95" s="1002"/>
      <c r="O95" s="1002"/>
      <c r="P95" s="1002"/>
      <c r="Q95" s="1002"/>
      <c r="R95" s="1002"/>
      <c r="S95" s="1002"/>
      <c r="T95" s="1002"/>
      <c r="U95" s="1002"/>
      <c r="V95" s="1002"/>
      <c r="W95" s="1002"/>
      <c r="X95" s="1002"/>
      <c r="Y95" s="1002"/>
      <c r="Z95" s="1002"/>
    </row>
    <row r="96" spans="1:26">
      <c r="A96" s="1002"/>
      <c r="B96" s="1002"/>
      <c r="C96" s="1002"/>
      <c r="D96" s="1002"/>
      <c r="E96" s="1002"/>
      <c r="F96" s="1002"/>
      <c r="G96" s="1002"/>
      <c r="H96" s="1002"/>
      <c r="I96" s="1002"/>
      <c r="J96" s="1002"/>
      <c r="K96" s="1002"/>
      <c r="L96" s="1002"/>
      <c r="M96" s="1002"/>
      <c r="N96" s="1002"/>
      <c r="O96" s="1002"/>
      <c r="P96" s="1002"/>
      <c r="Q96" s="1002"/>
      <c r="R96" s="1002"/>
      <c r="S96" s="1002"/>
      <c r="T96" s="1002"/>
      <c r="U96" s="1002"/>
      <c r="V96" s="1002"/>
      <c r="W96" s="1002"/>
      <c r="X96" s="1002"/>
      <c r="Y96" s="1002"/>
      <c r="Z96" s="1002"/>
    </row>
    <row r="97" spans="1:26">
      <c r="A97" s="1002"/>
      <c r="B97" s="1002"/>
      <c r="C97" s="1002"/>
      <c r="D97" s="1002"/>
      <c r="E97" s="1002"/>
      <c r="F97" s="1002"/>
      <c r="G97" s="1002"/>
      <c r="H97" s="1002"/>
      <c r="I97" s="1002"/>
      <c r="J97" s="1002"/>
      <c r="K97" s="1002"/>
      <c r="L97" s="1002"/>
      <c r="M97" s="1002"/>
      <c r="N97" s="1002"/>
      <c r="O97" s="1002"/>
      <c r="P97" s="1002"/>
      <c r="Q97" s="1002"/>
      <c r="R97" s="1002"/>
      <c r="S97" s="1002"/>
      <c r="T97" s="1002"/>
      <c r="U97" s="1002"/>
      <c r="V97" s="1002"/>
      <c r="W97" s="1002"/>
      <c r="X97" s="1002"/>
      <c r="Y97" s="1002"/>
      <c r="Z97" s="1002"/>
    </row>
    <row r="98" spans="1:26">
      <c r="A98" s="1002"/>
      <c r="B98" s="1002"/>
      <c r="C98" s="1002"/>
      <c r="D98" s="1002"/>
      <c r="E98" s="1002"/>
      <c r="F98" s="1002"/>
      <c r="G98" s="1002"/>
      <c r="H98" s="1002"/>
      <c r="I98" s="1002"/>
      <c r="J98" s="1002"/>
      <c r="K98" s="1002"/>
      <c r="L98" s="1002"/>
      <c r="M98" s="1002"/>
      <c r="N98" s="1002"/>
      <c r="O98" s="1002"/>
      <c r="P98" s="1002"/>
      <c r="Q98" s="1002"/>
      <c r="R98" s="1002"/>
      <c r="S98" s="1002"/>
      <c r="T98" s="1002"/>
      <c r="U98" s="1002"/>
      <c r="V98" s="1002"/>
      <c r="W98" s="1002"/>
      <c r="X98" s="1002"/>
      <c r="Y98" s="1002"/>
      <c r="Z98" s="1002"/>
    </row>
    <row r="99" spans="1:26">
      <c r="A99" s="1002"/>
      <c r="B99" s="1002"/>
      <c r="C99" s="1002"/>
      <c r="D99" s="1002"/>
      <c r="E99" s="1002"/>
      <c r="F99" s="1002"/>
      <c r="G99" s="1002"/>
      <c r="H99" s="1002"/>
      <c r="I99" s="1002"/>
      <c r="J99" s="1002"/>
      <c r="K99" s="1002"/>
      <c r="L99" s="1002"/>
      <c r="M99" s="1002"/>
      <c r="N99" s="1002"/>
      <c r="O99" s="1002"/>
      <c r="P99" s="1002"/>
      <c r="Q99" s="1002"/>
      <c r="R99" s="1002"/>
      <c r="S99" s="1002"/>
      <c r="T99" s="1002"/>
      <c r="U99" s="1002"/>
      <c r="V99" s="1002"/>
      <c r="W99" s="1002"/>
      <c r="X99" s="1002"/>
      <c r="Y99" s="1002"/>
      <c r="Z99" s="1002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zoomScale="70" zoomScaleNormal="70" workbookViewId="0">
      <selection activeCell="E48" sqref="E48:E49"/>
    </sheetView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179" t="s">
        <v>2</v>
      </c>
      <c r="C2" s="1180"/>
      <c r="D2" s="1180"/>
      <c r="E2" s="1181"/>
      <c r="G2" s="1179" t="s">
        <v>3</v>
      </c>
      <c r="H2" s="1181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581</v>
      </c>
      <c r="C3" s="519" t="s">
        <v>4</v>
      </c>
      <c r="D3" s="519" t="s">
        <v>5</v>
      </c>
      <c r="E3" s="520" t="s">
        <v>729</v>
      </c>
      <c r="G3" s="498"/>
      <c r="H3" s="547" t="s">
        <v>582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727</v>
      </c>
      <c r="C4" s="522" t="s">
        <v>728</v>
      </c>
      <c r="D4" s="523">
        <v>44136</v>
      </c>
      <c r="E4" s="524" t="s">
        <v>730</v>
      </c>
      <c r="G4" s="502"/>
      <c r="H4" s="548" t="s">
        <v>584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583</v>
      </c>
      <c r="D5" s="503">
        <v>44169</v>
      </c>
      <c r="E5" s="526" t="s">
        <v>731</v>
      </c>
      <c r="G5" s="504"/>
      <c r="H5" s="548" t="s">
        <v>586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732</v>
      </c>
      <c r="C6" s="499" t="s">
        <v>733</v>
      </c>
      <c r="D6" s="503">
        <v>44166</v>
      </c>
      <c r="E6" s="526" t="s">
        <v>731</v>
      </c>
      <c r="G6" s="505"/>
      <c r="H6" s="548" t="s">
        <v>857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735</v>
      </c>
      <c r="C7" s="499" t="s">
        <v>585</v>
      </c>
      <c r="D7" s="500">
        <v>43862</v>
      </c>
      <c r="E7" s="526" t="s">
        <v>731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587</v>
      </c>
      <c r="C8" s="499" t="s">
        <v>734</v>
      </c>
      <c r="D8" s="500">
        <v>44166</v>
      </c>
      <c r="E8" s="526" t="s">
        <v>731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736</v>
      </c>
      <c r="C9" s="499" t="s">
        <v>737</v>
      </c>
      <c r="D9" s="500">
        <v>44044</v>
      </c>
      <c r="E9" s="526" t="s">
        <v>731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738</v>
      </c>
      <c r="C10" s="499" t="s">
        <v>588</v>
      </c>
      <c r="D10" s="500">
        <v>44136</v>
      </c>
      <c r="E10" s="526" t="s">
        <v>731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739</v>
      </c>
      <c r="C11" s="499" t="s">
        <v>589</v>
      </c>
      <c r="D11" s="500">
        <v>44013</v>
      </c>
      <c r="E11" s="526" t="s">
        <v>731</v>
      </c>
      <c r="G11" s="1179" t="s">
        <v>11</v>
      </c>
      <c r="H11" s="1181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740</v>
      </c>
      <c r="C12" s="499" t="s">
        <v>590</v>
      </c>
      <c r="D12" s="500">
        <v>44136</v>
      </c>
      <c r="E12" s="526" t="s">
        <v>730</v>
      </c>
      <c r="G12" s="509" t="s">
        <v>12</v>
      </c>
      <c r="H12" s="510" t="s">
        <v>596</v>
      </c>
    </row>
    <row r="13" spans="2:20" ht="15">
      <c r="B13" s="525" t="s">
        <v>741</v>
      </c>
      <c r="C13" s="499" t="s">
        <v>743</v>
      </c>
      <c r="D13" s="500">
        <v>44136</v>
      </c>
      <c r="E13" s="526" t="s">
        <v>731</v>
      </c>
      <c r="G13" s="511" t="s">
        <v>597</v>
      </c>
      <c r="H13" s="512" t="s">
        <v>13</v>
      </c>
    </row>
    <row r="14" spans="2:20" ht="15">
      <c r="B14" s="525" t="s">
        <v>742</v>
      </c>
      <c r="C14" s="499" t="s">
        <v>744</v>
      </c>
      <c r="D14" s="500">
        <v>44105</v>
      </c>
      <c r="E14" s="526" t="s">
        <v>731</v>
      </c>
      <c r="G14" s="511" t="s">
        <v>14</v>
      </c>
      <c r="H14" s="550" t="s">
        <v>745</v>
      </c>
    </row>
    <row r="15" spans="2:20" ht="15">
      <c r="B15" s="525" t="s">
        <v>591</v>
      </c>
      <c r="C15" s="499" t="s">
        <v>592</v>
      </c>
      <c r="D15" s="500">
        <v>44105</v>
      </c>
      <c r="E15" s="526" t="s">
        <v>731</v>
      </c>
      <c r="G15" s="513" t="s">
        <v>598</v>
      </c>
      <c r="H15" s="514">
        <v>2018</v>
      </c>
    </row>
    <row r="16" spans="2:20">
      <c r="B16" s="525" t="s">
        <v>8</v>
      </c>
      <c r="C16" s="499" t="s">
        <v>593</v>
      </c>
      <c r="D16" s="500">
        <v>44166</v>
      </c>
      <c r="E16" s="526" t="s">
        <v>731</v>
      </c>
    </row>
    <row r="17" spans="2:8" ht="15" thickBot="1">
      <c r="B17" s="525" t="s">
        <v>9</v>
      </c>
      <c r="C17" s="499" t="s">
        <v>594</v>
      </c>
      <c r="D17" s="500">
        <v>44166</v>
      </c>
      <c r="E17" s="526" t="s">
        <v>731</v>
      </c>
    </row>
    <row r="18" spans="2:8" ht="19.5" thickBot="1">
      <c r="B18" s="527" t="s">
        <v>10</v>
      </c>
      <c r="C18" s="528" t="s">
        <v>595</v>
      </c>
      <c r="D18" s="529">
        <v>44166</v>
      </c>
      <c r="E18" s="530" t="s">
        <v>731</v>
      </c>
      <c r="G18" s="1182" t="s">
        <v>601</v>
      </c>
      <c r="H18" s="1183"/>
    </row>
    <row r="19" spans="2:8" ht="15">
      <c r="B19" s="496"/>
      <c r="C19" s="496"/>
      <c r="D19" s="986"/>
      <c r="E19" s="508"/>
      <c r="G19" s="536" t="s">
        <v>17</v>
      </c>
      <c r="H19" s="536" t="s">
        <v>758</v>
      </c>
    </row>
    <row r="20" spans="2:8">
      <c r="B20" s="496"/>
      <c r="C20" s="496"/>
      <c r="D20" s="986"/>
      <c r="E20" s="508"/>
      <c r="G20" s="501"/>
      <c r="H20" s="501"/>
    </row>
    <row r="21" spans="2:8" ht="15" customHeight="1">
      <c r="B21" s="496"/>
      <c r="C21" s="496"/>
      <c r="D21" s="986"/>
      <c r="E21" s="508"/>
      <c r="G21" s="501"/>
      <c r="H21" s="501"/>
    </row>
    <row r="22" spans="2:8" ht="15" customHeight="1">
      <c r="B22" s="496"/>
      <c r="C22" s="496"/>
      <c r="D22" s="986"/>
      <c r="E22" s="508"/>
      <c r="G22" s="501"/>
      <c r="H22" s="501"/>
    </row>
    <row r="23" spans="2:8" ht="15" customHeight="1">
      <c r="B23" s="496"/>
      <c r="C23" s="496"/>
      <c r="D23" s="986"/>
      <c r="E23" s="508"/>
      <c r="G23" s="501"/>
      <c r="H23" s="501"/>
    </row>
    <row r="24" spans="2:8" ht="15" customHeight="1">
      <c r="B24" s="496"/>
      <c r="C24" s="496"/>
      <c r="D24" s="986"/>
      <c r="E24" s="508"/>
      <c r="G24" s="501"/>
      <c r="H24" s="501"/>
    </row>
    <row r="25" spans="2:8" ht="15" hidden="1" customHeight="1">
      <c r="B25" s="496"/>
      <c r="C25" s="496"/>
      <c r="D25" s="986"/>
      <c r="E25" s="508"/>
      <c r="G25" s="501"/>
      <c r="H25" s="501"/>
    </row>
    <row r="26" spans="2:8" ht="15" customHeight="1"/>
    <row r="27" spans="2:8" ht="15" customHeight="1" thickBot="1">
      <c r="B27" s="1272" t="s">
        <v>599</v>
      </c>
      <c r="C27" s="1273"/>
      <c r="D27" s="1273"/>
      <c r="E27" s="1273"/>
      <c r="F27" s="1273"/>
      <c r="G27" s="1273"/>
      <c r="H27" s="1273"/>
    </row>
    <row r="28" spans="2:8" ht="15" customHeight="1">
      <c r="B28" s="532" t="s">
        <v>581</v>
      </c>
      <c r="C28" s="533" t="s">
        <v>4</v>
      </c>
      <c r="D28" s="534" t="s">
        <v>5</v>
      </c>
      <c r="E28" s="535" t="s">
        <v>729</v>
      </c>
      <c r="F28" s="535" t="s">
        <v>862</v>
      </c>
      <c r="G28" s="1270" t="s">
        <v>758</v>
      </c>
      <c r="H28" s="1271"/>
    </row>
    <row r="29" spans="2:8" ht="15" customHeight="1">
      <c r="B29" s="542" t="s">
        <v>15</v>
      </c>
      <c r="C29" s="537" t="s">
        <v>600</v>
      </c>
      <c r="D29" s="537"/>
      <c r="E29" s="543"/>
      <c r="F29" s="997" t="s">
        <v>863</v>
      </c>
      <c r="G29" s="543"/>
    </row>
    <row r="30" spans="2:8" ht="15">
      <c r="B30" s="987" t="s">
        <v>16</v>
      </c>
      <c r="C30" s="995" t="s">
        <v>602</v>
      </c>
      <c r="D30" s="995"/>
      <c r="E30" s="996"/>
      <c r="F30" s="990" t="s">
        <v>314</v>
      </c>
      <c r="G30" s="996"/>
    </row>
    <row r="31" spans="2:8" ht="15">
      <c r="B31" s="542" t="s">
        <v>18</v>
      </c>
      <c r="C31" s="501" t="s">
        <v>19</v>
      </c>
      <c r="D31" s="538" t="s">
        <v>20</v>
      </c>
      <c r="E31" s="526" t="s">
        <v>731</v>
      </c>
      <c r="F31" s="997" t="s">
        <v>863</v>
      </c>
      <c r="G31" s="526" t="s">
        <v>1124</v>
      </c>
    </row>
    <row r="32" spans="2:8" ht="15">
      <c r="B32" s="987" t="s">
        <v>21</v>
      </c>
      <c r="C32" s="995" t="s">
        <v>603</v>
      </c>
      <c r="D32" s="989">
        <v>44044</v>
      </c>
      <c r="E32" s="996" t="s">
        <v>731</v>
      </c>
      <c r="F32" s="990" t="s">
        <v>314</v>
      </c>
      <c r="G32" s="996"/>
    </row>
    <row r="33" spans="1:7" ht="17.25" customHeight="1">
      <c r="B33" s="542" t="s">
        <v>604</v>
      </c>
      <c r="C33" s="540" t="s">
        <v>605</v>
      </c>
      <c r="D33" s="539">
        <v>43952</v>
      </c>
      <c r="E33" s="526" t="s">
        <v>731</v>
      </c>
      <c r="F33" s="998" t="s">
        <v>863</v>
      </c>
      <c r="G33" s="526"/>
    </row>
    <row r="34" spans="1:7" ht="15">
      <c r="B34" s="542" t="s">
        <v>22</v>
      </c>
      <c r="C34" s="540" t="s">
        <v>606</v>
      </c>
      <c r="D34" s="539">
        <v>43952</v>
      </c>
      <c r="E34" s="526" t="s">
        <v>731</v>
      </c>
      <c r="F34" s="997" t="s">
        <v>863</v>
      </c>
      <c r="G34" s="526" t="s">
        <v>861</v>
      </c>
    </row>
    <row r="35" spans="1:7" ht="15" hidden="1">
      <c r="B35" s="542" t="s">
        <v>746</v>
      </c>
      <c r="C35" s="540" t="s">
        <v>749</v>
      </c>
      <c r="D35" s="539">
        <v>43983</v>
      </c>
      <c r="E35" s="526" t="s">
        <v>731</v>
      </c>
      <c r="F35" s="526" t="s">
        <v>731</v>
      </c>
      <c r="G35" s="526"/>
    </row>
    <row r="36" spans="1:7" ht="15" hidden="1">
      <c r="B36" s="542" t="s">
        <v>747</v>
      </c>
      <c r="C36" s="540" t="s">
        <v>748</v>
      </c>
      <c r="D36" s="539">
        <v>43983</v>
      </c>
      <c r="E36" s="526" t="s">
        <v>731</v>
      </c>
      <c r="F36" s="526" t="s">
        <v>731</v>
      </c>
      <c r="G36" s="526"/>
    </row>
    <row r="37" spans="1:7" ht="15">
      <c r="B37" s="542" t="s">
        <v>750</v>
      </c>
      <c r="C37" s="541" t="s">
        <v>860</v>
      </c>
      <c r="D37" s="539">
        <v>43983</v>
      </c>
      <c r="E37" s="526" t="s">
        <v>731</v>
      </c>
      <c r="F37" s="998" t="s">
        <v>863</v>
      </c>
      <c r="G37" s="526" t="s">
        <v>859</v>
      </c>
    </row>
    <row r="38" spans="1:7" ht="15">
      <c r="B38" s="542" t="s">
        <v>751</v>
      </c>
      <c r="C38" s="541" t="s">
        <v>580</v>
      </c>
      <c r="D38" s="539">
        <v>43983</v>
      </c>
      <c r="E38" s="526" t="s">
        <v>731</v>
      </c>
      <c r="F38" s="998" t="s">
        <v>863</v>
      </c>
      <c r="G38" s="526" t="s">
        <v>859</v>
      </c>
    </row>
    <row r="39" spans="1:7" ht="15">
      <c r="B39" s="542" t="s">
        <v>753</v>
      </c>
      <c r="C39" s="541" t="s">
        <v>864</v>
      </c>
      <c r="D39" s="539">
        <v>43983</v>
      </c>
      <c r="E39" s="526" t="s">
        <v>731</v>
      </c>
      <c r="F39" s="998" t="s">
        <v>863</v>
      </c>
      <c r="G39" s="526" t="s">
        <v>865</v>
      </c>
    </row>
    <row r="40" spans="1:7" ht="15">
      <c r="B40" s="542" t="s">
        <v>752</v>
      </c>
      <c r="C40" s="541" t="s">
        <v>579</v>
      </c>
      <c r="D40" s="539">
        <v>43983</v>
      </c>
      <c r="E40" s="526" t="s">
        <v>731</v>
      </c>
      <c r="F40" s="998" t="s">
        <v>863</v>
      </c>
      <c r="G40" s="526"/>
    </row>
    <row r="41" spans="1:7" ht="15">
      <c r="B41" s="542" t="s">
        <v>754</v>
      </c>
      <c r="C41" s="541" t="s">
        <v>755</v>
      </c>
      <c r="D41" s="539">
        <v>44044</v>
      </c>
      <c r="E41" s="526" t="s">
        <v>731</v>
      </c>
      <c r="F41" s="997" t="s">
        <v>863</v>
      </c>
      <c r="G41" s="526"/>
    </row>
    <row r="42" spans="1:7" ht="15">
      <c r="A42" s="508"/>
      <c r="B42" s="987" t="s">
        <v>757</v>
      </c>
      <c r="C42" s="988" t="s">
        <v>756</v>
      </c>
      <c r="D42" s="989">
        <v>44044</v>
      </c>
      <c r="E42" s="990" t="s">
        <v>731</v>
      </c>
      <c r="F42" s="990" t="s">
        <v>314</v>
      </c>
      <c r="G42" s="990"/>
    </row>
    <row r="43" spans="1:7" ht="15.75" thickBot="1">
      <c r="A43" s="508"/>
      <c r="B43" s="991" t="s">
        <v>757</v>
      </c>
      <c r="C43" s="992" t="s">
        <v>756</v>
      </c>
      <c r="D43" s="993">
        <v>44044</v>
      </c>
      <c r="E43" s="994" t="s">
        <v>731</v>
      </c>
      <c r="F43" s="994" t="s">
        <v>314</v>
      </c>
      <c r="G43" s="994"/>
    </row>
    <row r="44" spans="1:7" ht="15">
      <c r="A44" s="508"/>
      <c r="B44" s="999" t="s">
        <v>747</v>
      </c>
      <c r="C44" s="1000" t="s">
        <v>866</v>
      </c>
      <c r="D44" s="539">
        <v>44044</v>
      </c>
      <c r="E44" s="526" t="s">
        <v>731</v>
      </c>
      <c r="F44" s="998" t="s">
        <v>863</v>
      </c>
      <c r="G44" s="526"/>
    </row>
    <row r="45" spans="1:7" ht="15" thickBot="1">
      <c r="A45" s="508"/>
      <c r="F45" s="508"/>
    </row>
    <row r="46" spans="1:7" ht="19.5" thickBot="1">
      <c r="B46" s="1179" t="s">
        <v>607</v>
      </c>
      <c r="C46" s="1180"/>
      <c r="D46" s="1180"/>
      <c r="E46" s="1181"/>
    </row>
    <row r="47" spans="1:7" ht="15">
      <c r="B47" s="515" t="s">
        <v>608</v>
      </c>
      <c r="C47" s="516" t="s">
        <v>4</v>
      </c>
      <c r="D47" s="497" t="s">
        <v>5</v>
      </c>
      <c r="E47" s="497" t="s">
        <v>729</v>
      </c>
    </row>
    <row r="48" spans="1:7" ht="15">
      <c r="B48" s="536">
        <v>1</v>
      </c>
      <c r="C48" s="537" t="s">
        <v>856</v>
      </c>
      <c r="D48" s="546">
        <v>44166</v>
      </c>
      <c r="E48" s="1274" t="s">
        <v>731</v>
      </c>
    </row>
    <row r="49" spans="2:5" ht="15">
      <c r="B49" s="536">
        <v>1.1000000000000001</v>
      </c>
      <c r="C49" s="501" t="s">
        <v>1123</v>
      </c>
      <c r="D49" s="500">
        <v>44713</v>
      </c>
      <c r="E49" s="1275" t="s">
        <v>731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D1" sqref="D1"/>
    </sheetView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656</v>
      </c>
      <c r="C5" s="455" t="s">
        <v>194</v>
      </c>
      <c r="D5" s="455" t="s">
        <v>1125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658</v>
      </c>
      <c r="C6" s="454" t="str">
        <f>C5</f>
        <v>IE</v>
      </c>
      <c r="D6" s="454" t="str">
        <f>"*"&amp;D5</f>
        <v>**National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659</v>
      </c>
      <c r="C7" s="454" t="str">
        <f>"*"&amp;C5</f>
        <v>*IE</v>
      </c>
      <c r="D7" s="454" t="str">
        <f>D5</f>
        <v>*National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627</v>
      </c>
      <c r="B10" s="456" t="s">
        <v>660</v>
      </c>
    </row>
    <row r="11" spans="1:30">
      <c r="A11" s="457" t="s">
        <v>661</v>
      </c>
      <c r="B11" s="457" t="s">
        <v>294</v>
      </c>
    </row>
    <row r="12" spans="1:30">
      <c r="A12" s="458" t="s">
        <v>662</v>
      </c>
      <c r="B12" s="458" t="s">
        <v>306</v>
      </c>
    </row>
    <row r="13" spans="1:30">
      <c r="A13" s="458" t="s">
        <v>663</v>
      </c>
      <c r="B13" s="458" t="s">
        <v>324</v>
      </c>
    </row>
    <row r="14" spans="1:30">
      <c r="A14" s="458" t="s">
        <v>664</v>
      </c>
      <c r="B14" s="458" t="s">
        <v>328</v>
      </c>
    </row>
    <row r="15" spans="1:30">
      <c r="A15" s="458" t="s">
        <v>665</v>
      </c>
      <c r="B15" s="458" t="s">
        <v>332</v>
      </c>
    </row>
    <row r="16" spans="1:30">
      <c r="A16" s="458" t="s">
        <v>666</v>
      </c>
      <c r="B16" s="458" t="s">
        <v>336</v>
      </c>
    </row>
    <row r="17" spans="1:2">
      <c r="A17" s="458" t="s">
        <v>667</v>
      </c>
      <c r="B17" s="458" t="s">
        <v>338</v>
      </c>
    </row>
    <row r="18" spans="1:2">
      <c r="A18" s="458" t="s">
        <v>668</v>
      </c>
      <c r="B18" s="458" t="s">
        <v>339</v>
      </c>
    </row>
    <row r="19" spans="1:2">
      <c r="A19" s="458" t="s">
        <v>669</v>
      </c>
      <c r="B19" s="458" t="s">
        <v>325</v>
      </c>
    </row>
    <row r="20" spans="1:2">
      <c r="A20" s="458" t="s">
        <v>670</v>
      </c>
      <c r="B20" s="458" t="s">
        <v>326</v>
      </c>
    </row>
    <row r="21" spans="1:2">
      <c r="A21" s="458" t="s">
        <v>671</v>
      </c>
      <c r="B21" s="458" t="s">
        <v>327</v>
      </c>
    </row>
    <row r="22" spans="1:2">
      <c r="A22" s="458" t="s">
        <v>672</v>
      </c>
      <c r="B22" s="458" t="s">
        <v>343</v>
      </c>
    </row>
    <row r="23" spans="1:2">
      <c r="A23" s="458" t="s">
        <v>673</v>
      </c>
      <c r="B23" s="458" t="s">
        <v>340</v>
      </c>
    </row>
    <row r="24" spans="1:2">
      <c r="A24" s="458" t="s">
        <v>674</v>
      </c>
      <c r="B24" s="458" t="s">
        <v>329</v>
      </c>
    </row>
    <row r="25" spans="1:2">
      <c r="A25" s="458" t="s">
        <v>675</v>
      </c>
      <c r="B25" s="458" t="s">
        <v>330</v>
      </c>
    </row>
    <row r="26" spans="1:2">
      <c r="A26" s="458" t="s">
        <v>676</v>
      </c>
      <c r="B26" s="458" t="s">
        <v>344</v>
      </c>
    </row>
    <row r="27" spans="1:2">
      <c r="A27" s="458" t="s">
        <v>677</v>
      </c>
      <c r="B27" s="458" t="s">
        <v>331</v>
      </c>
    </row>
    <row r="28" spans="1:2">
      <c r="A28" s="458" t="s">
        <v>678</v>
      </c>
      <c r="B28" s="458" t="s">
        <v>347</v>
      </c>
    </row>
    <row r="29" spans="1:2">
      <c r="A29" s="458" t="s">
        <v>679</v>
      </c>
      <c r="B29" s="458" t="s">
        <v>333</v>
      </c>
    </row>
    <row r="30" spans="1:2">
      <c r="A30" s="458" t="s">
        <v>680</v>
      </c>
      <c r="B30" s="458" t="s">
        <v>345</v>
      </c>
    </row>
    <row r="31" spans="1:2">
      <c r="A31" s="458" t="s">
        <v>681</v>
      </c>
      <c r="B31" s="458" t="s">
        <v>346</v>
      </c>
    </row>
    <row r="32" spans="1:2">
      <c r="A32" s="458" t="s">
        <v>682</v>
      </c>
      <c r="B32" s="458" t="s">
        <v>341</v>
      </c>
    </row>
    <row r="33" spans="1:2">
      <c r="A33" s="458" t="s">
        <v>683</v>
      </c>
      <c r="B33" s="458" t="s">
        <v>342</v>
      </c>
    </row>
    <row r="34" spans="1:2">
      <c r="A34" s="458" t="s">
        <v>684</v>
      </c>
      <c r="B34" s="458" t="s">
        <v>334</v>
      </c>
    </row>
    <row r="35" spans="1:2">
      <c r="A35" s="458" t="s">
        <v>685</v>
      </c>
      <c r="B35" s="458" t="s">
        <v>335</v>
      </c>
    </row>
    <row r="36" spans="1:2">
      <c r="A36" s="458" t="s">
        <v>686</v>
      </c>
      <c r="B36" s="458" t="s">
        <v>337</v>
      </c>
    </row>
    <row r="37" spans="1:2" ht="15">
      <c r="A37" s="459" t="s">
        <v>687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31"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187" t="s">
        <v>23</v>
      </c>
      <c r="B1" s="1188"/>
      <c r="C1" s="1188"/>
    </row>
    <row r="2" spans="1:3" s="67" customFormat="1">
      <c r="A2" s="923" t="s">
        <v>609</v>
      </c>
      <c r="B2" s="923" t="s">
        <v>24</v>
      </c>
      <c r="C2" s="923" t="s">
        <v>4</v>
      </c>
    </row>
    <row r="3" spans="1:3">
      <c r="A3" s="268"/>
      <c r="B3" s="269" t="s">
        <v>572</v>
      </c>
      <c r="C3" s="270" t="s">
        <v>1</v>
      </c>
    </row>
    <row r="4" spans="1:3">
      <c r="A4" s="268"/>
      <c r="B4" s="269" t="s">
        <v>700</v>
      </c>
      <c r="C4" s="269" t="s">
        <v>628</v>
      </c>
    </row>
    <row r="5" spans="1:3">
      <c r="A5" s="268"/>
      <c r="B5" s="269" t="s">
        <v>612</v>
      </c>
      <c r="C5" s="269" t="s">
        <v>611</v>
      </c>
    </row>
    <row r="6" spans="1:3">
      <c r="A6" s="923"/>
      <c r="B6" s="923" t="s">
        <v>24</v>
      </c>
      <c r="C6" s="923" t="s">
        <v>4</v>
      </c>
    </row>
    <row r="7" spans="1:3">
      <c r="A7" s="1184" t="s">
        <v>25</v>
      </c>
      <c r="B7" s="1185"/>
      <c r="C7" s="1186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493</v>
      </c>
      <c r="C25" s="271" t="s">
        <v>424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184" t="s">
        <v>26</v>
      </c>
      <c r="B28" s="1185"/>
      <c r="C28" s="1186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184" t="s">
        <v>39</v>
      </c>
      <c r="B35" s="1185"/>
      <c r="C35" s="1186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184" t="s">
        <v>47</v>
      </c>
      <c r="B39" s="1185"/>
      <c r="C39" s="1186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184" t="s">
        <v>66</v>
      </c>
      <c r="B49" s="1185"/>
      <c r="C49" s="1186"/>
    </row>
    <row r="50" spans="1:3">
      <c r="A50" s="291"/>
      <c r="B50" s="272" t="s">
        <v>713</v>
      </c>
      <c r="C50" s="271" t="s">
        <v>219</v>
      </c>
    </row>
    <row r="51" spans="1:3">
      <c r="A51" s="478" t="s">
        <v>254</v>
      </c>
      <c r="B51" s="272" t="s">
        <v>714</v>
      </c>
      <c r="C51" s="271" t="s">
        <v>724</v>
      </c>
    </row>
    <row r="52" spans="1:3">
      <c r="A52" s="291"/>
      <c r="B52" s="272" t="s">
        <v>715</v>
      </c>
      <c r="C52" s="271" t="s">
        <v>220</v>
      </c>
    </row>
    <row r="53" spans="1:3">
      <c r="A53" s="291"/>
      <c r="B53" s="272" t="s">
        <v>717</v>
      </c>
      <c r="C53" s="271" t="s">
        <v>221</v>
      </c>
    </row>
    <row r="54" spans="1:3">
      <c r="A54" s="291"/>
      <c r="B54" s="272" t="s">
        <v>716</v>
      </c>
      <c r="C54" s="271" t="s">
        <v>222</v>
      </c>
    </row>
    <row r="55" spans="1:3">
      <c r="A55" s="291"/>
      <c r="B55" s="272" t="s">
        <v>718</v>
      </c>
      <c r="C55" s="271" t="s">
        <v>224</v>
      </c>
    </row>
    <row r="56" spans="1:3">
      <c r="A56" s="291"/>
      <c r="B56" s="272" t="s">
        <v>719</v>
      </c>
      <c r="C56" s="271" t="s">
        <v>223</v>
      </c>
    </row>
    <row r="57" spans="1:3">
      <c r="A57" s="291"/>
      <c r="B57" s="272" t="s">
        <v>720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721</v>
      </c>
      <c r="C59" s="271" t="s">
        <v>227</v>
      </c>
    </row>
    <row r="60" spans="1:3">
      <c r="A60" s="291"/>
      <c r="B60" s="272" t="s">
        <v>722</v>
      </c>
      <c r="C60" s="271" t="s">
        <v>725</v>
      </c>
    </row>
    <row r="61" spans="1:3">
      <c r="A61" s="478" t="s">
        <v>254</v>
      </c>
      <c r="B61" s="272" t="s">
        <v>723</v>
      </c>
      <c r="C61" s="271" t="s">
        <v>726</v>
      </c>
    </row>
    <row r="62" spans="1:3">
      <c r="A62" s="1184" t="s">
        <v>68</v>
      </c>
      <c r="B62" s="1185"/>
      <c r="C62" s="1186"/>
    </row>
    <row r="63" spans="1:3">
      <c r="A63" s="1184" t="s">
        <v>69</v>
      </c>
      <c r="B63" s="1185"/>
      <c r="C63" s="1186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614</v>
      </c>
      <c r="C67" s="272" t="s">
        <v>617</v>
      </c>
    </row>
    <row r="68" spans="1:3">
      <c r="A68" s="290"/>
      <c r="B68" s="271" t="s">
        <v>615</v>
      </c>
      <c r="C68" s="272" t="s">
        <v>618</v>
      </c>
    </row>
    <row r="69" spans="1:3">
      <c r="A69" s="290"/>
      <c r="B69" s="271" t="s">
        <v>616</v>
      </c>
      <c r="C69" s="272" t="s">
        <v>619</v>
      </c>
    </row>
    <row r="70" spans="1:3">
      <c r="A70" s="1184" t="s">
        <v>76</v>
      </c>
      <c r="B70" s="1185"/>
      <c r="C70" s="1186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184" t="s">
        <v>485</v>
      </c>
      <c r="B76" s="1185"/>
      <c r="C76" s="1186"/>
    </row>
    <row r="77" spans="1:3">
      <c r="B77" s="272" t="s">
        <v>622</v>
      </c>
      <c r="C77" s="271" t="s">
        <v>483</v>
      </c>
    </row>
    <row r="78" spans="1:3">
      <c r="B78" s="272" t="s">
        <v>484</v>
      </c>
      <c r="C78" s="271" t="s">
        <v>494</v>
      </c>
    </row>
    <row r="79" spans="1:3">
      <c r="B79" s="272" t="s">
        <v>620</v>
      </c>
      <c r="C79" s="271" t="s">
        <v>621</v>
      </c>
    </row>
    <row r="80" spans="1:3">
      <c r="B80" s="272" t="s">
        <v>487</v>
      </c>
      <c r="C80" s="271" t="s">
        <v>486</v>
      </c>
    </row>
    <row r="81" spans="1:3">
      <c r="B81" s="272" t="s">
        <v>623</v>
      </c>
      <c r="C81" s="272" t="s">
        <v>624</v>
      </c>
    </row>
    <row r="82" spans="1:3">
      <c r="B82" s="272" t="s">
        <v>488</v>
      </c>
      <c r="C82" s="272" t="s">
        <v>489</v>
      </c>
    </row>
    <row r="83" spans="1:3">
      <c r="B83" s="272" t="s">
        <v>625</v>
      </c>
      <c r="C83" s="80" t="s">
        <v>626</v>
      </c>
    </row>
    <row r="84" spans="1:3">
      <c r="A84" s="1184" t="s">
        <v>710</v>
      </c>
      <c r="B84" s="1185"/>
      <c r="C84" s="1186"/>
    </row>
    <row r="85" spans="1:3">
      <c r="B85" s="80" t="s">
        <v>711</v>
      </c>
      <c r="C85" s="80" t="s">
        <v>712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780</v>
      </c>
      <c r="B1" s="568" t="s">
        <v>781</v>
      </c>
      <c r="C1" s="836" t="s">
        <v>88</v>
      </c>
      <c r="D1" s="839" t="s">
        <v>89</v>
      </c>
      <c r="E1" s="840" t="s">
        <v>782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783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784</v>
      </c>
      <c r="AF1" s="840" t="s">
        <v>785</v>
      </c>
      <c r="AG1" s="840" t="s">
        <v>114</v>
      </c>
      <c r="AH1" s="840" t="s">
        <v>115</v>
      </c>
      <c r="AI1" s="837" t="s">
        <v>786</v>
      </c>
      <c r="AJ1" s="837" t="s">
        <v>787</v>
      </c>
      <c r="AK1" s="837" t="s">
        <v>788</v>
      </c>
      <c r="AL1" s="837" t="s">
        <v>789</v>
      </c>
      <c r="AM1" s="837" t="s">
        <v>790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124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125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126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127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128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129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130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131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132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133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128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129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134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131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135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136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137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138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139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140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141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142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143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144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146</v>
      </c>
      <c r="B31" s="720" t="s">
        <v>147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148</v>
      </c>
      <c r="B32" s="730" t="s">
        <v>149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150</v>
      </c>
      <c r="B33" s="733" t="s">
        <v>151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152</v>
      </c>
      <c r="B34" s="733" t="s">
        <v>153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154</v>
      </c>
      <c r="B35" s="733" t="s">
        <v>155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156</v>
      </c>
      <c r="B36" s="733" t="s">
        <v>157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158</v>
      </c>
      <c r="B37" s="733" t="s">
        <v>159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160</v>
      </c>
      <c r="B38" s="733" t="s">
        <v>161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162</v>
      </c>
      <c r="B39" s="733" t="s">
        <v>163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164</v>
      </c>
      <c r="B40" s="733" t="s">
        <v>165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166</v>
      </c>
      <c r="B41" s="733" t="s">
        <v>167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168</v>
      </c>
      <c r="B42" s="733" t="s">
        <v>169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170</v>
      </c>
      <c r="B43" s="733" t="s">
        <v>171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791</v>
      </c>
      <c r="B44" s="736" t="s">
        <v>792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173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174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175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176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177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178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179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180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181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182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793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794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795</v>
      </c>
      <c r="B59" s="773" t="s">
        <v>796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797</v>
      </c>
      <c r="B60" s="773" t="s">
        <v>798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799</v>
      </c>
      <c r="B61" s="773" t="s">
        <v>800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801</v>
      </c>
      <c r="B62" s="773" t="s">
        <v>802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803</v>
      </c>
      <c r="B63" s="773" t="s">
        <v>804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805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806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807</v>
      </c>
      <c r="B66" s="800" t="s">
        <v>808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809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810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811</v>
      </c>
      <c r="B69" s="791" t="s">
        <v>812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185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813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814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186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187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189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190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C1" workbookViewId="0"/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24" t="s">
        <v>645</v>
      </c>
      <c r="G1" s="924"/>
      <c r="H1" s="924" t="s">
        <v>654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204" t="s">
        <v>629</v>
      </c>
      <c r="G2" s="1205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206" t="s">
        <v>492</v>
      </c>
      <c r="G3" s="1207"/>
      <c r="H3" s="925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208" t="s">
        <v>209</v>
      </c>
      <c r="G4" s="1209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10" t="s">
        <v>500</v>
      </c>
      <c r="G5" s="1211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840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841</v>
      </c>
      <c r="AO6" s="80">
        <v>0.33</v>
      </c>
      <c r="AP6" s="80"/>
      <c r="AQ6" s="80" t="s">
        <v>610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26"/>
      <c r="F7" s="927" t="s">
        <v>219</v>
      </c>
      <c r="G7" s="928"/>
      <c r="H7" s="929"/>
      <c r="I7" s="1201" t="s">
        <v>220</v>
      </c>
      <c r="J7" s="1202"/>
      <c r="K7" s="1203"/>
      <c r="L7" s="1201" t="s">
        <v>221</v>
      </c>
      <c r="M7" s="1202"/>
      <c r="N7" s="1203"/>
      <c r="O7" s="1201" t="s">
        <v>222</v>
      </c>
      <c r="P7" s="1202"/>
      <c r="Q7" s="1203"/>
      <c r="R7" s="1199" t="s">
        <v>223</v>
      </c>
      <c r="S7" s="1201" t="s">
        <v>644</v>
      </c>
      <c r="T7" s="1202"/>
      <c r="U7" s="1202"/>
      <c r="V7" s="1202"/>
      <c r="W7" s="1202"/>
      <c r="X7" s="1203"/>
      <c r="Y7" s="1197" t="s">
        <v>707</v>
      </c>
      <c r="Z7" s="1197" t="s">
        <v>501</v>
      </c>
      <c r="AA7" s="1195" t="s">
        <v>766</v>
      </c>
      <c r="AB7" s="80"/>
      <c r="AC7" s="80"/>
      <c r="AD7" s="1193" t="s">
        <v>837</v>
      </c>
      <c r="AE7" s="1195" t="s">
        <v>838</v>
      </c>
      <c r="AF7" s="80"/>
      <c r="AG7" s="80"/>
      <c r="AH7" s="80"/>
      <c r="AI7" s="80" t="s">
        <v>713</v>
      </c>
      <c r="AK7" s="80"/>
      <c r="AL7" s="80"/>
      <c r="AM7" s="80"/>
      <c r="AN7" s="80" t="s">
        <v>842</v>
      </c>
      <c r="AO7" s="80">
        <v>1.75</v>
      </c>
      <c r="AP7" s="80"/>
      <c r="AQ7" s="80" t="s">
        <v>845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42"/>
      <c r="F8" s="943" t="s">
        <v>42</v>
      </c>
      <c r="G8" s="944" t="s">
        <v>44</v>
      </c>
      <c r="H8" s="945" t="s">
        <v>46</v>
      </c>
      <c r="I8" s="946" t="s">
        <v>42</v>
      </c>
      <c r="J8" s="947" t="s">
        <v>44</v>
      </c>
      <c r="K8" s="948" t="s">
        <v>46</v>
      </c>
      <c r="L8" s="949" t="s">
        <v>42</v>
      </c>
      <c r="M8" s="947" t="s">
        <v>44</v>
      </c>
      <c r="N8" s="948" t="s">
        <v>46</v>
      </c>
      <c r="O8" s="946" t="s">
        <v>42</v>
      </c>
      <c r="P8" s="947" t="s">
        <v>44</v>
      </c>
      <c r="Q8" s="948" t="s">
        <v>46</v>
      </c>
      <c r="R8" s="1200"/>
      <c r="S8" s="950" t="s">
        <v>224</v>
      </c>
      <c r="T8" s="950" t="s">
        <v>225</v>
      </c>
      <c r="U8" s="950" t="s">
        <v>226</v>
      </c>
      <c r="V8" s="950" t="s">
        <v>227</v>
      </c>
      <c r="W8" s="950" t="s">
        <v>229</v>
      </c>
      <c r="X8" s="951" t="s">
        <v>228</v>
      </c>
      <c r="Y8" s="1198"/>
      <c r="Z8" s="1198"/>
      <c r="AA8" s="1196" t="s">
        <v>653</v>
      </c>
      <c r="AD8" s="1194"/>
      <c r="AE8" s="1196" t="s">
        <v>653</v>
      </c>
      <c r="AI8" s="920" t="s">
        <v>846</v>
      </c>
      <c r="AJ8" s="919">
        <v>1.1516522859674401</v>
      </c>
      <c r="AN8" s="80" t="s">
        <v>843</v>
      </c>
      <c r="AO8" s="80">
        <v>2.73</v>
      </c>
      <c r="AQ8" s="80" t="s">
        <v>769</v>
      </c>
      <c r="AR8" s="80">
        <v>0.04</v>
      </c>
    </row>
    <row r="9" spans="1:45" s="80" customFormat="1" ht="12" customHeight="1">
      <c r="A9" s="423" t="s">
        <v>629</v>
      </c>
      <c r="B9" s="424" t="s">
        <v>578</v>
      </c>
      <c r="C9" s="424">
        <f>SUM('EB2018'!C56)*RSD_Balance!B4</f>
        <v>10.270341048136247</v>
      </c>
      <c r="D9" s="63"/>
      <c r="E9" s="930" t="s">
        <v>629</v>
      </c>
      <c r="F9" s="931">
        <f>'SHWLP-Apt'!$AC$7+'SHWLP-Apt'!AC20</f>
        <v>0.1645031613684676</v>
      </c>
      <c r="G9" s="932">
        <f>'SHWLP-Att'!$AC$7+'SHWLP-Att'!$AC$20</f>
        <v>5.0701051172741778</v>
      </c>
      <c r="H9" s="933">
        <f>'SHWLP-Det'!$AC$7+'SHWLP-Det'!$AC$20</f>
        <v>4.4286560276585281</v>
      </c>
      <c r="I9" s="931">
        <f>'SHWLP-Apt'!$AC$33+'SHWLP-Apt'!$AC$46</f>
        <v>6.7589691735509116E-3</v>
      </c>
      <c r="J9" s="932">
        <f>'SHWLP-Att'!$AC$33+'SHWLP-Att'!$AC$46</f>
        <v>0.4085621664140332</v>
      </c>
      <c r="K9" s="933">
        <f>'SHWLP-Det'!$AC$33+'SHWLP-Det'!$AC$46</f>
        <v>0.19099276636082196</v>
      </c>
      <c r="L9" s="934"/>
      <c r="M9" s="935"/>
      <c r="N9" s="936"/>
      <c r="O9" s="934"/>
      <c r="P9" s="935"/>
      <c r="Q9" s="936"/>
      <c r="R9" s="937"/>
      <c r="S9" s="934"/>
      <c r="T9" s="935"/>
      <c r="U9" s="935"/>
      <c r="V9" s="935"/>
      <c r="W9" s="935"/>
      <c r="X9" s="936"/>
      <c r="Y9" s="1035">
        <f>SUM(F9:X9)</f>
        <v>10.269578208249579</v>
      </c>
      <c r="Z9" s="1036">
        <f>C9</f>
        <v>10.270341048136247</v>
      </c>
      <c r="AA9" s="393">
        <f>ABS(Z9-Y9)/Z9</f>
        <v>7.4276003405653125E-5</v>
      </c>
      <c r="AD9" s="80">
        <f>AJ9+AJ20</f>
        <v>10.269075645345431</v>
      </c>
      <c r="AE9" s="393">
        <f>ABS(AD9-Y9)/AD9</f>
        <v>4.8939449031626213E-5</v>
      </c>
      <c r="AI9" s="920" t="s">
        <v>848</v>
      </c>
      <c r="AJ9" s="919">
        <v>9.6599740335233797</v>
      </c>
      <c r="AN9" s="80" t="s">
        <v>844</v>
      </c>
    </row>
    <row r="10" spans="1:45" s="80" customFormat="1" ht="12" customHeight="1">
      <c r="A10" s="283" t="s">
        <v>492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492</v>
      </c>
      <c r="F10" s="481">
        <f>'SHWLP-Apt'!$AC$18+'SHWLP-Apt'!$AC$21</f>
        <v>6.2641019370422851E-2</v>
      </c>
      <c r="G10" s="480">
        <f>'SHWLP-Att'!$AC$18+'SHWLP-Att'!$AC$21</f>
        <v>2.0071676224144213</v>
      </c>
      <c r="H10" s="482">
        <f>'SHWLP-Det'!$AC$18+'SHWLP-Det'!$AC$21</f>
        <v>5.3563325107675972</v>
      </c>
      <c r="I10" s="481">
        <f>'SHWLP-Apt'!$AC$44+'SHWLP-Apt'!$AC$47</f>
        <v>6.7972402766291592E-3</v>
      </c>
      <c r="J10" s="480">
        <f>'SHWLP-Att'!$AC$44+'SHWLP-Att'!$AC$47</f>
        <v>0.38501317210062763</v>
      </c>
      <c r="K10" s="482">
        <f>'SHWLP-Det'!$AC$44+'SHWLP-Det'!$AC$47</f>
        <v>0.40992419463569968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7">
        <f>SUM(F10:X10)</f>
        <v>8.2278757595653982</v>
      </c>
      <c r="Z10" s="477">
        <f t="shared" ref="Z10:Z27" si="0">C10</f>
        <v>8.22868674342444</v>
      </c>
      <c r="AA10" s="393">
        <f>ABS(Z10-Y10)/Z10</f>
        <v>9.8555685047778535E-5</v>
      </c>
      <c r="AD10" s="80">
        <f>AJ14+AJ27</f>
        <v>8.1954076367650153</v>
      </c>
      <c r="AE10" s="393">
        <f t="shared" ref="AE10" si="1">ABS(AD10-Y10)/AD10</f>
        <v>3.9617459239890971E-3</v>
      </c>
      <c r="AI10" s="920" t="s">
        <v>409</v>
      </c>
      <c r="AJ10" s="919">
        <v>4.4337733997372402</v>
      </c>
      <c r="AN10" s="80" t="s">
        <v>841</v>
      </c>
      <c r="AO10" s="80">
        <v>7.0000000000000007E-2</v>
      </c>
    </row>
    <row r="11" spans="1:45" s="80" customFormat="1" ht="12" customHeight="1">
      <c r="A11" s="282" t="s">
        <v>769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30" t="s">
        <v>201</v>
      </c>
      <c r="F11" s="931">
        <f>'SHWLP-Apt'!$AC$10</f>
        <v>8.3521157656363337E-2</v>
      </c>
      <c r="G11" s="932">
        <f>'SHWLP-Att'!$AC$10</f>
        <v>0.33080594499020705</v>
      </c>
      <c r="H11" s="933">
        <f>'SHWLP-Det'!$AC$10</f>
        <v>1.2958225591678023</v>
      </c>
      <c r="I11" s="931">
        <f>'SHWLP-Apt'!$AC$36</f>
        <v>4.1055339619265108E-2</v>
      </c>
      <c r="J11" s="932">
        <f>'SHWLP-Att'!$AC$36</f>
        <v>0.14904361895454823</v>
      </c>
      <c r="K11" s="933">
        <f>'SHWLP-Det'!$AC$36</f>
        <v>0.31426985618014286</v>
      </c>
      <c r="L11" s="931"/>
      <c r="M11" s="932"/>
      <c r="N11" s="933"/>
      <c r="O11" s="931"/>
      <c r="P11" s="932"/>
      <c r="Q11" s="933"/>
      <c r="R11" s="938">
        <v>3.9492406345735545E-2</v>
      </c>
      <c r="S11" s="931"/>
      <c r="T11" s="932"/>
      <c r="U11" s="932"/>
      <c r="V11" s="932"/>
      <c r="W11" s="932"/>
      <c r="X11" s="933"/>
      <c r="Y11" s="1035">
        <f t="shared" ref="Y11:Y25" si="2">SUM(F11:X11)</f>
        <v>2.2540108829140642</v>
      </c>
      <c r="Z11" s="1036">
        <f t="shared" si="0"/>
        <v>2.2542368842613176</v>
      </c>
      <c r="AA11" s="393">
        <f>ABS(Z11-Y11)/Z11</f>
        <v>1.0025625471368195E-4</v>
      </c>
      <c r="AD11" s="80">
        <f>AJ13+AJ26+AR8</f>
        <v>2.1294859113248128</v>
      </c>
      <c r="AE11" s="393">
        <f>ABS(AD11-Y11)/AD11</f>
        <v>5.8476541651210495E-2</v>
      </c>
      <c r="AI11" s="920" t="s">
        <v>850</v>
      </c>
      <c r="AJ11" s="919">
        <v>16.539193232500899</v>
      </c>
      <c r="AN11" s="80" t="s">
        <v>842</v>
      </c>
      <c r="AO11" s="80">
        <v>0.49</v>
      </c>
    </row>
    <row r="12" spans="1:45" s="80" customFormat="1" ht="12" customHeight="1">
      <c r="A12" s="283" t="s">
        <v>768</v>
      </c>
      <c r="B12" s="289" t="str">
        <f>'EB2018'!P1</f>
        <v xml:space="preserve"> Gasoline</v>
      </c>
      <c r="C12" s="289">
        <f>'EB2018'!P56*B4</f>
        <v>0</v>
      </c>
      <c r="D12" s="63"/>
      <c r="E12" s="939" t="s">
        <v>202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7">
        <f t="shared" si="2"/>
        <v>0</v>
      </c>
      <c r="Z12" s="477">
        <f t="shared" si="0"/>
        <v>0</v>
      </c>
      <c r="AA12" s="393"/>
      <c r="AD12" s="54"/>
      <c r="AE12" s="393"/>
      <c r="AI12" s="920" t="s">
        <v>851</v>
      </c>
      <c r="AJ12" s="919">
        <v>33.821000958649797</v>
      </c>
      <c r="AN12" s="80" t="s">
        <v>843</v>
      </c>
      <c r="AO12" s="80">
        <v>0.56999999999999995</v>
      </c>
    </row>
    <row r="13" spans="1:45" s="80" customFormat="1" ht="12" customHeight="1">
      <c r="A13" s="282" t="s">
        <v>770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30" t="s">
        <v>203</v>
      </c>
      <c r="F13" s="931">
        <f>'SHWLP-Apt'!$AC$14</f>
        <v>0.27353712269239377</v>
      </c>
      <c r="G13" s="932">
        <f>'SHWLP-Att'!$AC$14</f>
        <v>7.9425851662494829</v>
      </c>
      <c r="H13" s="933">
        <f>'SHWLP-Det'!$AC$14</f>
        <v>28.310640237098287</v>
      </c>
      <c r="I13" s="931">
        <f>'SHWLP-Apt'!$AC$40</f>
        <v>7.4987245601673969E-2</v>
      </c>
      <c r="J13" s="932">
        <f>'SHWLP-Att'!$AC$40</f>
        <v>3.1609218088799507</v>
      </c>
      <c r="K13" s="933">
        <f>'SHWLP-Det'!$AC$40</f>
        <v>8.4233864898363215</v>
      </c>
      <c r="L13" s="931"/>
      <c r="M13" s="932"/>
      <c r="N13" s="933"/>
      <c r="O13" s="931"/>
      <c r="P13" s="932"/>
      <c r="Q13" s="933"/>
      <c r="R13" s="938"/>
      <c r="S13" s="931"/>
      <c r="T13" s="932"/>
      <c r="U13" s="932"/>
      <c r="V13" s="932"/>
      <c r="W13" s="932"/>
      <c r="X13" s="933"/>
      <c r="Y13" s="1038">
        <f t="shared" si="2"/>
        <v>48.186058070358115</v>
      </c>
      <c r="Z13" s="1039">
        <f t="shared" si="0"/>
        <v>36.148841345600246</v>
      </c>
      <c r="AA13" s="393">
        <f>ABS(Z13+Z14+Z16-Y13)/(Z13+Z14+Z16)</f>
        <v>7.5896009155321554E-5</v>
      </c>
      <c r="AD13" s="80">
        <f>AJ12+AJ25</f>
        <v>43.727300517765926</v>
      </c>
      <c r="AE13" s="393">
        <f>ABS(AD13-Y13)/AD13</f>
        <v>0.10196736363317567</v>
      </c>
      <c r="AI13" s="920" t="s">
        <v>852</v>
      </c>
      <c r="AJ13" s="919">
        <v>1.6238402306206099</v>
      </c>
    </row>
    <row r="14" spans="1:45" s="80" customFormat="1" ht="12" customHeight="1">
      <c r="A14" s="283" t="s">
        <v>771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9" t="s">
        <v>204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40">
        <f t="shared" si="2"/>
        <v>0</v>
      </c>
      <c r="Z14" s="1041">
        <f t="shared" si="0"/>
        <v>11.893905446769136</v>
      </c>
      <c r="AA14" s="393">
        <f>ABS(Z13+Z14+Z16-Y13)/(Z13+Z14+Z16)</f>
        <v>7.5896009155321554E-5</v>
      </c>
      <c r="AI14" s="920" t="s">
        <v>410</v>
      </c>
      <c r="AJ14" s="919">
        <v>7.3969700958689097</v>
      </c>
    </row>
    <row r="15" spans="1:45" s="80" customFormat="1" ht="12" customHeight="1">
      <c r="A15" s="282" t="s">
        <v>772</v>
      </c>
      <c r="B15" s="288" t="str">
        <f>'EB2018'!S1</f>
        <v xml:space="preserve"> Fueloil</v>
      </c>
      <c r="C15" s="288">
        <f>'EB2018'!S56*RSD_Balance!B4</f>
        <v>0</v>
      </c>
      <c r="D15" s="63"/>
      <c r="E15" s="940" t="s">
        <v>205</v>
      </c>
      <c r="F15" s="931"/>
      <c r="G15" s="932"/>
      <c r="H15" s="933"/>
      <c r="I15" s="931"/>
      <c r="J15" s="932"/>
      <c r="K15" s="933"/>
      <c r="L15" s="931"/>
      <c r="M15" s="932"/>
      <c r="N15" s="933"/>
      <c r="O15" s="931"/>
      <c r="P15" s="932"/>
      <c r="Q15" s="933"/>
      <c r="R15" s="938"/>
      <c r="S15" s="931"/>
      <c r="T15" s="932"/>
      <c r="U15" s="932"/>
      <c r="V15" s="932"/>
      <c r="W15" s="932"/>
      <c r="X15" s="933"/>
      <c r="Y15" s="1038">
        <f t="shared" si="2"/>
        <v>0</v>
      </c>
      <c r="Z15" s="1041">
        <f t="shared" si="0"/>
        <v>0</v>
      </c>
      <c r="AA15" s="393">
        <f>ABS(Z13+Z14+Z16-Y13)/(Z13+Z14+Z16)</f>
        <v>7.5896009155321554E-5</v>
      </c>
      <c r="AI15" s="920" t="s">
        <v>854</v>
      </c>
      <c r="AJ15" s="919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773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9" t="s">
        <v>206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40">
        <f t="shared" si="2"/>
        <v>0</v>
      </c>
      <c r="Z16" s="1041">
        <f t="shared" si="0"/>
        <v>0.14696868507580046</v>
      </c>
      <c r="AA16" s="393">
        <f>ABS(Z13+Z14+Z16-Y13)/(Z13+Z14+Z16)</f>
        <v>7.5896009155321554E-5</v>
      </c>
      <c r="AQ16" s="80" t="s">
        <v>720</v>
      </c>
      <c r="AR16" s="80">
        <v>1.1000000000000001</v>
      </c>
    </row>
    <row r="17" spans="1:45" s="80" customFormat="1" ht="12" customHeight="1">
      <c r="A17" s="282" t="s">
        <v>774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30" t="s">
        <v>207</v>
      </c>
      <c r="F17" s="931">
        <f>'SHWLP-Apt'!$AC$16</f>
        <v>1.290633418103742</v>
      </c>
      <c r="G17" s="932">
        <f>'SHWLP-Att'!$AC$16</f>
        <v>11.879485989406717</v>
      </c>
      <c r="H17" s="933">
        <f>'SHWLP-Det'!$AC$16</f>
        <v>5.2345577020498419</v>
      </c>
      <c r="I17" s="931">
        <f>'SHWLP-Apt'!$AC$42</f>
        <v>0.60716401702944534</v>
      </c>
      <c r="J17" s="932">
        <f>'SHWLP-Att'!$AC$42</f>
        <v>4.1120335446691945</v>
      </c>
      <c r="K17" s="933">
        <f>'SHWLP-Det'!$AC$42</f>
        <v>1.4948266478005934</v>
      </c>
      <c r="L17" s="931"/>
      <c r="M17" s="932"/>
      <c r="N17" s="933"/>
      <c r="O17" s="931"/>
      <c r="P17" s="932"/>
      <c r="Q17" s="933"/>
      <c r="R17" s="938">
        <v>0.66992893469234771</v>
      </c>
      <c r="S17" s="931"/>
      <c r="T17" s="932"/>
      <c r="U17" s="932"/>
      <c r="V17" s="932"/>
      <c r="W17" s="932"/>
      <c r="X17" s="933"/>
      <c r="Y17" s="1035">
        <f t="shared" si="2"/>
        <v>25.288630253751879</v>
      </c>
      <c r="Z17" s="1036">
        <f t="shared" si="0"/>
        <v>25.292197479166735</v>
      </c>
      <c r="AA17" s="393">
        <f>ABS(Z17-Y17)/Z17</f>
        <v>1.4104054888047736E-4</v>
      </c>
      <c r="AD17" s="80">
        <f>AJ11+AJ23+AR7</f>
        <v>23.52273418334358</v>
      </c>
      <c r="AE17" s="393">
        <f t="shared" ref="AE17:AE26" si="3">ABS(AD17-Y17)/AD17</f>
        <v>7.5071888184611135E-2</v>
      </c>
      <c r="AI17" s="80" t="s">
        <v>715</v>
      </c>
      <c r="AQ17" s="80" t="s">
        <v>721</v>
      </c>
      <c r="AR17" s="80">
        <v>1.19</v>
      </c>
    </row>
    <row r="18" spans="1:45" s="80" customFormat="1" ht="12" customHeight="1">
      <c r="A18" s="283" t="s">
        <v>775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41" t="s">
        <v>208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7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22" t="s">
        <v>839</v>
      </c>
      <c r="AJ18" s="921">
        <v>1.0513799860672901</v>
      </c>
      <c r="AQ18" s="80" t="s">
        <v>722</v>
      </c>
      <c r="AR18" s="80">
        <v>10.84</v>
      </c>
    </row>
    <row r="19" spans="1:45" s="80" customFormat="1" ht="12" customHeight="1">
      <c r="A19" s="282" t="s">
        <v>776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30" t="s">
        <v>209</v>
      </c>
      <c r="F19" s="931">
        <f>'SHWLP-Apt'!$AC$22+'SHWLP-Apt'!$AC$23</f>
        <v>1.2270622618055806E-2</v>
      </c>
      <c r="G19" s="932">
        <f>'SHWLP-Att'!$AC$22+'SHWLP-Att'!$AC$23</f>
        <v>0.25489843797396139</v>
      </c>
      <c r="H19" s="933">
        <f>'SHWLP-Det'!$AC$22+'SHWLP-Det'!$AC$23</f>
        <v>0.86316679487914505</v>
      </c>
      <c r="I19" s="931">
        <f>'SHWLP-Apt'!$AC$49+'SHWLP-Apt'!$AC$48</f>
        <v>4.3579088563863435E-3</v>
      </c>
      <c r="J19" s="932">
        <f>'SHWLP-Att'!$AC$49+'SHWLP-Att'!$AC$48</f>
        <v>4.3900982344044298E-2</v>
      </c>
      <c r="K19" s="933">
        <f>'SHWLP-Det'!$AC$49+'SHWLP-Det'!$AC$48</f>
        <v>0.10196968907218658</v>
      </c>
      <c r="L19" s="931"/>
      <c r="M19" s="932"/>
      <c r="N19" s="933"/>
      <c r="O19" s="931"/>
      <c r="P19" s="932"/>
      <c r="Q19" s="933"/>
      <c r="R19" s="938"/>
      <c r="S19" s="931"/>
      <c r="T19" s="932"/>
      <c r="U19" s="932"/>
      <c r="V19" s="932"/>
      <c r="W19" s="932"/>
      <c r="X19" s="933"/>
      <c r="Y19" s="1035">
        <f>SUM(F19:X19)</f>
        <v>1.2805644357437795</v>
      </c>
      <c r="Z19" s="1036">
        <f t="shared" si="0"/>
        <v>1.2806945652086403</v>
      </c>
      <c r="AA19" s="393">
        <f>ABS(Z19-Y19)/Z19</f>
        <v>1.0160850869199693E-4</v>
      </c>
      <c r="AD19" s="80">
        <f>AJ29+AJ15</f>
        <v>1.2689594898892349</v>
      </c>
      <c r="AE19" s="393">
        <f t="shared" si="3"/>
        <v>9.1452453344728988E-3</v>
      </c>
      <c r="AI19" s="922" t="s">
        <v>847</v>
      </c>
      <c r="AJ19" s="921">
        <v>7.8153182244299698E-5</v>
      </c>
      <c r="AQ19" s="80" t="s">
        <v>718</v>
      </c>
      <c r="AR19" s="80">
        <v>1.41</v>
      </c>
    </row>
    <row r="20" spans="1:45" s="80" customFormat="1" ht="12" customHeight="1">
      <c r="A20" s="283" t="s">
        <v>777</v>
      </c>
      <c r="B20" s="289" t="str">
        <f>'EB2018'!AH1</f>
        <v xml:space="preserve"> Biogas</v>
      </c>
      <c r="C20" s="289">
        <f>'EB2018'!AH56*RSD_Balance!B4</f>
        <v>0</v>
      </c>
      <c r="D20" s="63"/>
      <c r="E20" s="939" t="s">
        <v>210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7">
        <f t="shared" si="2"/>
        <v>0</v>
      </c>
      <c r="Z20" s="477">
        <f t="shared" si="0"/>
        <v>0</v>
      </c>
      <c r="AI20" s="922" t="s">
        <v>848</v>
      </c>
      <c r="AJ20" s="921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30" t="s">
        <v>211</v>
      </c>
      <c r="F21" s="931"/>
      <c r="G21" s="932"/>
      <c r="H21" s="933"/>
      <c r="I21" s="931"/>
      <c r="J21" s="932"/>
      <c r="K21" s="933"/>
      <c r="L21" s="931"/>
      <c r="M21" s="932"/>
      <c r="N21" s="933"/>
      <c r="O21" s="931"/>
      <c r="P21" s="932"/>
      <c r="Q21" s="933"/>
      <c r="R21" s="938"/>
      <c r="S21" s="931"/>
      <c r="T21" s="932"/>
      <c r="U21" s="932"/>
      <c r="V21" s="932"/>
      <c r="W21" s="932"/>
      <c r="X21" s="933"/>
      <c r="Y21" s="1035">
        <f t="shared" si="2"/>
        <v>0</v>
      </c>
      <c r="Z21" s="1036">
        <f t="shared" si="0"/>
        <v>0</v>
      </c>
      <c r="AI21" s="922" t="s">
        <v>409</v>
      </c>
      <c r="AJ21" s="921">
        <v>2.3626993757787398</v>
      </c>
    </row>
    <row r="22" spans="1:45" s="80" customFormat="1" ht="12" customHeight="1">
      <c r="A22" s="283" t="s">
        <v>822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41" t="s">
        <v>829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0.16840144098220003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0.10429868103891798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0.11734068577370541</v>
      </c>
      <c r="I22" s="481">
        <f>('SHWLP-Apt'!$AC$38/('SHWLP-Apt'!$AC$12+'SHWLP-Att'!$AC$12+'SHWLP-Det'!$AC$12+'SHWLP-Apt'!$AC$38+'SHWLP-Att'!$AC$38+'SHWLP-Det'!$AC$38+'SHWLP-Apt'!AC50))</f>
        <v>0.31494966010108993</v>
      </c>
      <c r="J22" s="480">
        <f>('SHWLP-Att'!$AC$38/('SHWLP-Apt'!$AC$12+'SHWLP-Att'!$AC$12+'SHWLP-Det'!$AC$12+'SHWLP-Apt'!$AC$38+'SHWLP-Att'!$AC$38+'SHWLP-Det'!$AC$38+'SHWLP-Att'!AC50))</f>
        <v>0.14338952017256595</v>
      </c>
      <c r="K22" s="482">
        <f>('SHWLP-Det'!$AC$38/('SHWLP-Apt'!$AC$12+'SHWLP-Att'!$AC$12+'SHWLP-Det'!$AC$12+'SHWLP-Apt'!$AC$38+'SHWLP-Att'!$AC$38+'SHWLP-Det'!$AC$38+'SHWLP-Det'!AC50))</f>
        <v>8.4684807903376222E-2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42">
        <f>SUM(F22:X22)</f>
        <v>0.93306479597185543</v>
      </c>
      <c r="Z22" s="1043">
        <f t="shared" si="0"/>
        <v>1.1776284562901849</v>
      </c>
      <c r="AA22" s="901">
        <f>ABS(Z22+Z27-Y22-Y27)/(Z22+Z27)</f>
        <v>7.9607688426569477E-3</v>
      </c>
      <c r="AD22" s="80">
        <f>AJ8+AJ18+AJ24</f>
        <v>2.2054176010201956</v>
      </c>
      <c r="AE22" s="393">
        <f>ABS(AD22-Y22)/SUM(AD22+AD27)</f>
        <v>0.57692148845632107</v>
      </c>
      <c r="AI22" s="922" t="s">
        <v>849</v>
      </c>
      <c r="AJ22" s="921">
        <v>2.1879412797081899E-5</v>
      </c>
    </row>
    <row r="23" spans="1:45" s="80" customFormat="1" ht="12" customHeight="1">
      <c r="A23" s="282" t="s">
        <v>778</v>
      </c>
      <c r="B23" s="288" t="s">
        <v>213</v>
      </c>
      <c r="C23" s="288">
        <f>'EB2018'!AI56*RSD_Balance!B4*0.5</f>
        <v>0</v>
      </c>
      <c r="D23" s="63"/>
      <c r="E23" s="930" t="s">
        <v>212</v>
      </c>
      <c r="F23" s="931">
        <f>'SHWLP-Apt'!$AC$9</f>
        <v>1.717752076955832E-8</v>
      </c>
      <c r="G23" s="932">
        <f>'SHWLP-Att'!$AC$9</f>
        <v>0</v>
      </c>
      <c r="H23" s="933">
        <f>'SHWLP-Det'!$AC$9</f>
        <v>0</v>
      </c>
      <c r="I23" s="931">
        <f>'SHWLP-Apt'!$AC$35</f>
        <v>4.5022817220784442E-5</v>
      </c>
      <c r="J23" s="932">
        <f>'SHWLP-Att'!$AC$35</f>
        <v>2.2499320963325842E-5</v>
      </c>
      <c r="K23" s="933">
        <f>'SHWLP-Det'!$AC$35</f>
        <v>7.5218748410839565E-5</v>
      </c>
      <c r="L23" s="931"/>
      <c r="M23" s="932"/>
      <c r="N23" s="933"/>
      <c r="O23" s="931"/>
      <c r="P23" s="932"/>
      <c r="Q23" s="933"/>
      <c r="R23" s="938"/>
      <c r="S23" s="931"/>
      <c r="T23" s="932"/>
      <c r="U23" s="932"/>
      <c r="V23" s="932"/>
      <c r="W23" s="932"/>
      <c r="X23" s="933"/>
      <c r="Y23" s="1035">
        <f t="shared" si="2"/>
        <v>1.427580641157194E-4</v>
      </c>
      <c r="Z23" s="1036">
        <f t="shared" si="0"/>
        <v>0</v>
      </c>
      <c r="AA23" s="54"/>
      <c r="AI23" s="922" t="s">
        <v>850</v>
      </c>
      <c r="AJ23" s="921">
        <v>6.3135409508426799</v>
      </c>
    </row>
    <row r="24" spans="1:45" s="80" customFormat="1" ht="12" customHeight="1">
      <c r="A24" s="283" t="s">
        <v>779</v>
      </c>
      <c r="B24" s="289" t="s">
        <v>215</v>
      </c>
      <c r="C24" s="289">
        <f>'EB2018'!AI56*RSD_Balance!B4*0.5</f>
        <v>0</v>
      </c>
      <c r="D24" s="63"/>
      <c r="E24" s="939" t="s">
        <v>214</v>
      </c>
      <c r="F24" s="481">
        <f>'SHWLP-Apt'!$AC$8</f>
        <v>2.3945463952764301E-5</v>
      </c>
      <c r="G24" s="480">
        <f>'SHWLP-Att'!$AC$8</f>
        <v>3.0322953671439083E-5</v>
      </c>
      <c r="H24" s="482">
        <f>'SHWLP-Det'!$AC$8</f>
        <v>0</v>
      </c>
      <c r="I24" s="481">
        <f>'SHWLP-Apt'!$AC$34</f>
        <v>4.9825781562605275E-5</v>
      </c>
      <c r="J24" s="480">
        <f>'SHWLP-Att'!$AC$34</f>
        <v>8.0367491939926361E-5</v>
      </c>
      <c r="K24" s="482">
        <f>'SHWLP-Det'!$AC$34</f>
        <v>6.6404444827140003E-5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7">
        <f t="shared" si="2"/>
        <v>2.5086613595387504E-4</v>
      </c>
      <c r="Z24" s="477">
        <f t="shared" si="0"/>
        <v>0</v>
      </c>
      <c r="AA24" s="54"/>
      <c r="AI24" s="922" t="s">
        <v>407</v>
      </c>
      <c r="AJ24" s="921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40" t="s">
        <v>216</v>
      </c>
      <c r="F25" s="931"/>
      <c r="G25" s="932"/>
      <c r="H25" s="933"/>
      <c r="I25" s="931"/>
      <c r="J25" s="932"/>
      <c r="K25" s="933"/>
      <c r="L25" s="931"/>
      <c r="M25" s="932"/>
      <c r="N25" s="933"/>
      <c r="O25" s="931"/>
      <c r="P25" s="932"/>
      <c r="Q25" s="933"/>
      <c r="R25" s="938"/>
      <c r="S25" s="931"/>
      <c r="T25" s="932"/>
      <c r="U25" s="932"/>
      <c r="V25" s="932"/>
      <c r="W25" s="932"/>
      <c r="X25" s="933"/>
      <c r="Y25" s="1035">
        <f t="shared" si="2"/>
        <v>0</v>
      </c>
      <c r="Z25" s="1036">
        <f t="shared" si="0"/>
        <v>0</v>
      </c>
      <c r="AA25" s="54"/>
      <c r="AI25" s="922" t="s">
        <v>851</v>
      </c>
      <c r="AJ25" s="921">
        <v>9.90629955911613</v>
      </c>
    </row>
    <row r="26" spans="1:45" s="80" customFormat="1" ht="12" customHeight="1">
      <c r="A26" s="283" t="s">
        <v>610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610</v>
      </c>
      <c r="F26" s="481">
        <f>'SHWLP-Apt'!$AC$11+'SHWLP-Apt'!$AC$13</f>
        <v>0.62154708028854366</v>
      </c>
      <c r="G26" s="480">
        <f>'SHWLP-Att'!$AC$11+'SHWLP-Att'!$AC$13</f>
        <v>1.055385029940197</v>
      </c>
      <c r="H26" s="482">
        <f>'SHWLP-Det'!$AC$11+'SHWLP-Det'!$AC$13</f>
        <v>1.5573562329801345</v>
      </c>
      <c r="I26" s="481">
        <f>'SHWLP-Apt'!$AC$37+'SHWLP-Apt'!$AC$39</f>
        <v>0.66223410396507831</v>
      </c>
      <c r="J26" s="480">
        <f>'SHWLP-Att'!$AC$37+'SHWLP-Att'!$AC$39</f>
        <v>0.55104434771721889</v>
      </c>
      <c r="K26" s="482">
        <f>'SHWLP-Det'!$AC$37+'SHWLP-Det'!$AC$39</f>
        <v>0.46704088696682822</v>
      </c>
      <c r="L26" s="481">
        <f>'SHWLP-Apt'!$AC$59</f>
        <v>0.34353539472387451</v>
      </c>
      <c r="M26" s="480">
        <f>'SHWLP-Att'!$AC$59</f>
        <v>1.8080718525599928</v>
      </c>
      <c r="N26" s="482">
        <f>'SHWLP-Det'!$AC$59</f>
        <v>2.7736752304587728</v>
      </c>
      <c r="O26" s="481">
        <f>'SHWLP-Apt'!$AC$60</f>
        <v>7.078848738741389E-2</v>
      </c>
      <c r="P26" s="480">
        <f>'SHWLP-Att'!$AC$60</f>
        <v>0.50068510037742064</v>
      </c>
      <c r="Q26" s="482">
        <f>'SHWLP-Det'!$AC$60</f>
        <v>0.57732324799614743</v>
      </c>
      <c r="R26" s="477">
        <v>2.051734110329881</v>
      </c>
      <c r="S26" s="483">
        <f>(T38*0.0000000036)*(DwellingStocks!L28*RSD_Balance!U38)</f>
        <v>1.4430682741859997</v>
      </c>
      <c r="T26" s="480">
        <f>(T36*0.0000000036)*(DwellingStocks!L28*RSD_Balance!U36)</f>
        <v>1.1268114283822497</v>
      </c>
      <c r="U26" s="480">
        <f>(T37*0.0000000036)*(DwellingStocks!L28*RSD_Balance!U37)</f>
        <v>1.7528219421827038</v>
      </c>
      <c r="V26" s="480">
        <f>(T39*0.0000000036)*(DwellingStocks!L28*RSD_Balance!U39)</f>
        <v>1.2125521732445999</v>
      </c>
      <c r="W26" s="480">
        <v>10.843443600154002</v>
      </c>
      <c r="X26" s="482">
        <v>0</v>
      </c>
      <c r="Y26" s="1037">
        <f>SUM(F26:X26)</f>
        <v>29.419118523841057</v>
      </c>
      <c r="Z26" s="477">
        <f t="shared" si="0"/>
        <v>29.430890206847998</v>
      </c>
      <c r="AA26" s="393">
        <f>ABS(Z26-Y26)/Z26</f>
        <v>3.9997713029428381E-4</v>
      </c>
      <c r="AD26" s="54">
        <f>AJ10+AJ21+AO6+AO7+AO8+AO10+AO11+AO12+AR6+AR15+AR16+AR17+AR18+AR19</f>
        <v>31.036472775515985</v>
      </c>
      <c r="AE26" s="393">
        <f t="shared" si="3"/>
        <v>5.2111406581962658E-2</v>
      </c>
      <c r="AI26" s="922" t="s">
        <v>852</v>
      </c>
      <c r="AJ26" s="921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30" t="s">
        <v>217</v>
      </c>
      <c r="F27" s="931">
        <f>'SHWLP-Apt'!$AC$24</f>
        <v>3.9264417733931474E-2</v>
      </c>
      <c r="G27" s="932">
        <f>'SHWLP-Att'!$AC$24</f>
        <v>4.6931650161764517E-2</v>
      </c>
      <c r="H27" s="933">
        <f>'SHWLP-Det'!$AC$24</f>
        <v>0.15384118082811329</v>
      </c>
      <c r="I27" s="931">
        <f>'SHWLP-Apt'!$AC$50</f>
        <v>1.0409092726077061E-2</v>
      </c>
      <c r="J27" s="932">
        <f>'SHWLP-Att'!$AC$50</f>
        <v>2.4529123767550393E-3</v>
      </c>
      <c r="K27" s="933">
        <f>'SHWLP-Det'!$AC$50</f>
        <v>1.039234414749181E-3</v>
      </c>
      <c r="L27" s="931"/>
      <c r="M27" s="932"/>
      <c r="N27" s="933"/>
      <c r="O27" s="931"/>
      <c r="P27" s="932"/>
      <c r="Q27" s="933"/>
      <c r="R27" s="938"/>
      <c r="S27" s="931"/>
      <c r="T27" s="932"/>
      <c r="U27" s="932"/>
      <c r="V27" s="932"/>
      <c r="W27" s="932"/>
      <c r="X27" s="933"/>
      <c r="Y27" s="1044">
        <f>SUM(F27:X27)</f>
        <v>0.25393848824139054</v>
      </c>
      <c r="Z27" s="1045">
        <f t="shared" si="0"/>
        <v>0</v>
      </c>
      <c r="AA27" s="901">
        <f>ABS(Z22+Z27-Y22-Y27)/(Z22+Z27)</f>
        <v>7.9607688426569477E-3</v>
      </c>
      <c r="AI27" s="922" t="s">
        <v>410</v>
      </c>
      <c r="AJ27" s="921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62" t="s">
        <v>500</v>
      </c>
      <c r="F28" s="562">
        <f>SUM('SHWLP-Apt'!AC20:AC22)</f>
        <v>7.9885577249766582E-2</v>
      </c>
      <c r="G28" s="562">
        <f>SUM('SHWLP-Att'!AC20:AC22)</f>
        <v>2.5661544667428986</v>
      </c>
      <c r="H28" s="562">
        <f>SUM('SHWLP-Det'!AC20:AC22)</f>
        <v>6.6941079630758544</v>
      </c>
      <c r="I28" s="562">
        <f>SUM('SHWLP-Apt'!AC46:AC48)</f>
        <v>8.6855207922834441E-3</v>
      </c>
      <c r="J28" s="562">
        <f>SUM('SHWLP-Att'!AC46:AC48)</f>
        <v>0.48505892055832367</v>
      </c>
      <c r="K28" s="562">
        <f>SUM('SHWLP-Det'!AC46:AC48)</f>
        <v>0.51849275452322741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10.352385202942354</v>
      </c>
      <c r="Z28" s="563"/>
      <c r="AA28" s="393"/>
      <c r="AD28" s="54"/>
      <c r="AI28" s="922" t="s">
        <v>853</v>
      </c>
      <c r="AJ28" s="921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2.716343403455594</v>
      </c>
      <c r="G29" s="450">
        <f t="shared" ref="G29:K29" si="4">SUM(G9:G27)</f>
        <v>28.691693962403516</v>
      </c>
      <c r="H29" s="450">
        <f t="shared" si="4"/>
        <v>47.317713931203151</v>
      </c>
      <c r="I29" s="450">
        <f t="shared" si="4"/>
        <v>1.7568172616259801</v>
      </c>
      <c r="J29" s="450">
        <f t="shared" si="4"/>
        <v>9.2225488793828454</v>
      </c>
      <c r="K29" s="450">
        <f t="shared" si="4"/>
        <v>11.754360135304958</v>
      </c>
      <c r="L29" s="452">
        <f t="shared" ref="L29:X29" si="5">SUM(L9:L27)</f>
        <v>0.34353539472387451</v>
      </c>
      <c r="M29" s="452">
        <f t="shared" si="5"/>
        <v>1.8080718525599928</v>
      </c>
      <c r="N29" s="452">
        <f t="shared" si="5"/>
        <v>2.7736752304587728</v>
      </c>
      <c r="O29" s="452">
        <f t="shared" si="5"/>
        <v>7.078848738741389E-2</v>
      </c>
      <c r="P29" s="452">
        <f t="shared" si="5"/>
        <v>0.50068510037742064</v>
      </c>
      <c r="Q29" s="452">
        <f t="shared" si="5"/>
        <v>0.57732324799614743</v>
      </c>
      <c r="R29" s="565">
        <f t="shared" si="5"/>
        <v>2.7611554513679644</v>
      </c>
      <c r="S29" s="452">
        <f t="shared" si="5"/>
        <v>1.4430682741859997</v>
      </c>
      <c r="T29" s="452">
        <f t="shared" si="5"/>
        <v>1.1268114283822497</v>
      </c>
      <c r="U29" s="452">
        <f t="shared" si="5"/>
        <v>1.7528219421827038</v>
      </c>
      <c r="V29" s="452">
        <f t="shared" si="5"/>
        <v>1.2125521732445999</v>
      </c>
      <c r="W29" s="564">
        <f t="shared" si="5"/>
        <v>10.843443600154002</v>
      </c>
      <c r="X29" s="452">
        <f t="shared" si="5"/>
        <v>0</v>
      </c>
      <c r="Y29" s="881">
        <f>SUM(Y9:Y27)</f>
        <v>126.67340975639719</v>
      </c>
      <c r="Z29" s="880">
        <f>SUM(Z9:Z27)</f>
        <v>126.68456757434075</v>
      </c>
      <c r="AA29" s="393">
        <f>ABS(Z29-Y29)/Z29</f>
        <v>8.8075589293919407E-5</v>
      </c>
      <c r="AB29" s="80"/>
      <c r="AC29" s="80"/>
      <c r="AD29" s="880">
        <f>SUM(AD9:AD27)</f>
        <v>122.9150304745302</v>
      </c>
      <c r="AE29" s="80"/>
      <c r="AF29" s="80"/>
      <c r="AG29" s="80"/>
      <c r="AH29" s="80"/>
      <c r="AI29" s="922" t="s">
        <v>854</v>
      </c>
      <c r="AJ29" s="921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78.72575129706226</v>
      </c>
      <c r="G30" s="451">
        <f>F30/$Y$29</f>
        <v>0.62148600443027469</v>
      </c>
      <c r="H30" s="337"/>
      <c r="I30" s="452">
        <f>SUM(I29:K29)</f>
        <v>22.733726276313782</v>
      </c>
      <c r="J30" s="451">
        <f>I30/$Y$29</f>
        <v>0.17946723246838073</v>
      </c>
      <c r="K30" s="337"/>
      <c r="L30" s="452">
        <f>SUM(L29:N29)</f>
        <v>4.9252824777426403</v>
      </c>
      <c r="M30" s="451">
        <f>L30/$Y$29</f>
        <v>3.8881739168578011E-2</v>
      </c>
      <c r="N30" s="337"/>
      <c r="O30" s="452">
        <f>SUM(O29:Q29)</f>
        <v>1.1487968357609819</v>
      </c>
      <c r="P30" s="451">
        <f>O30/$Y$29</f>
        <v>9.0689659177108084E-3</v>
      </c>
      <c r="Q30" s="337"/>
      <c r="R30" s="451">
        <f>R29/$Y$29</f>
        <v>2.1797435283994335E-2</v>
      </c>
      <c r="S30" s="452">
        <f>SUM(S29:X29)</f>
        <v>16.378697418149557</v>
      </c>
      <c r="T30" s="451">
        <f>S30/$Y$29</f>
        <v>0.12929862273106144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7"/>
      <c r="Z31" s="917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8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78.72575129706226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22.733726276313782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52"/>
      <c r="S35" s="953" t="s">
        <v>503</v>
      </c>
      <c r="T35" s="953" t="s">
        <v>502</v>
      </c>
      <c r="U35" s="954" t="s">
        <v>504</v>
      </c>
      <c r="V35" s="54"/>
      <c r="W35" s="54"/>
      <c r="X35" s="54"/>
      <c r="Y35" s="54" t="str">
        <f>O7</f>
        <v>Pumps &amp; Fans</v>
      </c>
      <c r="Z35" s="61">
        <f>O30</f>
        <v>1.1487968357609819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189" t="s">
        <v>225</v>
      </c>
      <c r="S36" s="1190"/>
      <c r="T36" s="59">
        <v>185</v>
      </c>
      <c r="U36" s="955">
        <v>0.97499999999999998</v>
      </c>
      <c r="V36" s="54"/>
      <c r="W36" s="54"/>
      <c r="X36" s="54"/>
      <c r="Y36" s="54" t="str">
        <f>L7</f>
        <v>Lighting</v>
      </c>
      <c r="Z36" s="61">
        <f>L30</f>
        <v>4.9252824777426403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189" t="s">
        <v>226</v>
      </c>
      <c r="S37" s="1190"/>
      <c r="T37" s="54">
        <v>433</v>
      </c>
      <c r="U37" s="955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189" t="s">
        <v>224</v>
      </c>
      <c r="S38" s="1190"/>
      <c r="T38" s="54">
        <v>231</v>
      </c>
      <c r="U38" s="955">
        <v>1</v>
      </c>
      <c r="V38" s="54"/>
      <c r="W38" s="54"/>
      <c r="X38" s="54"/>
      <c r="Y38" s="54" t="str">
        <f>S7</f>
        <v>Appliances</v>
      </c>
      <c r="Z38" s="61">
        <f>S30</f>
        <v>16.378697418149557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191" t="s">
        <v>227</v>
      </c>
      <c r="S39" s="1192"/>
      <c r="T39" s="956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topLeftCell="A5"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549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562</v>
      </c>
      <c r="CI3" s="342" t="s">
        <v>563</v>
      </c>
    </row>
    <row r="4" spans="2:99" ht="18">
      <c r="B4" s="1213" t="s">
        <v>556</v>
      </c>
      <c r="C4" s="1214"/>
      <c r="D4" s="1214"/>
      <c r="E4" s="1214"/>
      <c r="F4" s="1214"/>
      <c r="G4" s="1214"/>
      <c r="H4" s="1214"/>
      <c r="I4" s="1214"/>
      <c r="J4" s="1214"/>
      <c r="K4" s="1214"/>
      <c r="L4" s="1214"/>
      <c r="M4" s="460"/>
      <c r="O4" s="1213" t="s">
        <v>558</v>
      </c>
      <c r="P4" s="1214"/>
      <c r="Q4" s="1214"/>
      <c r="R4" s="1214"/>
      <c r="S4" s="1214"/>
      <c r="T4" s="1214"/>
      <c r="U4" s="1214"/>
      <c r="V4" s="1214"/>
      <c r="W4" s="1214"/>
      <c r="X4" s="1214"/>
      <c r="Y4" s="1214"/>
      <c r="Z4" s="957"/>
      <c r="CA4" t="s">
        <v>513</v>
      </c>
    </row>
    <row r="6" spans="2:99">
      <c r="B6" t="s">
        <v>505</v>
      </c>
      <c r="C6" t="s">
        <v>295</v>
      </c>
      <c r="D6" t="s">
        <v>44</v>
      </c>
      <c r="E6" t="s">
        <v>46</v>
      </c>
      <c r="O6" t="s">
        <v>505</v>
      </c>
      <c r="P6" t="s">
        <v>295</v>
      </c>
      <c r="Q6" t="s">
        <v>44</v>
      </c>
      <c r="R6" t="s">
        <v>46</v>
      </c>
      <c r="CA6" s="82" t="s">
        <v>514</v>
      </c>
      <c r="CI6" t="s">
        <v>514</v>
      </c>
      <c r="CQ6" t="s">
        <v>514</v>
      </c>
    </row>
    <row r="7" spans="2:99">
      <c r="B7" t="s">
        <v>506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521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515</v>
      </c>
      <c r="CI7" t="s">
        <v>515</v>
      </c>
      <c r="CQ7" t="s">
        <v>548</v>
      </c>
    </row>
    <row r="8" spans="2:99">
      <c r="B8" t="s">
        <v>507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516</v>
      </c>
      <c r="CI8" t="s">
        <v>537</v>
      </c>
      <c r="CQ8" t="s">
        <v>537</v>
      </c>
    </row>
    <row r="9" spans="2:99">
      <c r="B9" t="s">
        <v>508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509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510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517</v>
      </c>
      <c r="CI11" t="s">
        <v>517</v>
      </c>
      <c r="CQ11" t="s">
        <v>518</v>
      </c>
    </row>
    <row r="12" spans="2:99">
      <c r="B12" t="s">
        <v>511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518</v>
      </c>
      <c r="CI12" t="s">
        <v>40</v>
      </c>
      <c r="CJ12" t="s">
        <v>518</v>
      </c>
      <c r="CQ12" t="s">
        <v>40</v>
      </c>
      <c r="CR12" t="s">
        <v>521</v>
      </c>
    </row>
    <row r="13" spans="2:99">
      <c r="B13" t="s">
        <v>512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519</v>
      </c>
      <c r="CI13" t="s">
        <v>40</v>
      </c>
      <c r="CJ13" t="s">
        <v>40</v>
      </c>
      <c r="CK13" t="s">
        <v>519</v>
      </c>
      <c r="CQ13" t="s">
        <v>40</v>
      </c>
      <c r="CR13" t="s">
        <v>521</v>
      </c>
      <c r="CS13" t="s">
        <v>519</v>
      </c>
    </row>
    <row r="14" spans="2:99">
      <c r="B14" t="s">
        <v>545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520</v>
      </c>
      <c r="CE14">
        <v>1697665</v>
      </c>
      <c r="CI14" t="s">
        <v>40</v>
      </c>
      <c r="CJ14" t="s">
        <v>40</v>
      </c>
      <c r="CK14" t="s">
        <v>40</v>
      </c>
      <c r="CL14" t="s">
        <v>519</v>
      </c>
      <c r="CM14">
        <v>1697665</v>
      </c>
      <c r="CQ14" t="s">
        <v>40</v>
      </c>
      <c r="CR14" t="s">
        <v>521</v>
      </c>
      <c r="CS14" t="s">
        <v>40</v>
      </c>
      <c r="CT14" t="s">
        <v>519</v>
      </c>
      <c r="CU14">
        <v>141200</v>
      </c>
    </row>
    <row r="15" spans="2:99">
      <c r="B15" t="s">
        <v>546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529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521</v>
      </c>
      <c r="CE15">
        <v>141200</v>
      </c>
      <c r="CI15" t="s">
        <v>40</v>
      </c>
      <c r="CJ15" t="s">
        <v>40</v>
      </c>
      <c r="CK15" t="s">
        <v>40</v>
      </c>
      <c r="CL15" t="s">
        <v>538</v>
      </c>
      <c r="CM15">
        <v>23174</v>
      </c>
      <c r="CQ15" t="s">
        <v>40</v>
      </c>
      <c r="CR15" t="s">
        <v>521</v>
      </c>
      <c r="CS15" t="s">
        <v>40</v>
      </c>
      <c r="CT15" t="s">
        <v>538</v>
      </c>
      <c r="CU15">
        <v>6507</v>
      </c>
    </row>
    <row r="16" spans="2:99">
      <c r="B16" s="340" t="s">
        <v>547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547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522</v>
      </c>
      <c r="CE16">
        <v>109668</v>
      </c>
      <c r="CI16" t="s">
        <v>40</v>
      </c>
      <c r="CJ16" t="s">
        <v>40</v>
      </c>
      <c r="CK16" t="s">
        <v>40</v>
      </c>
      <c r="CL16" t="s">
        <v>539</v>
      </c>
      <c r="CM16">
        <v>686004</v>
      </c>
      <c r="CQ16" t="s">
        <v>40</v>
      </c>
      <c r="CR16" t="s">
        <v>521</v>
      </c>
      <c r="CS16" t="s">
        <v>40</v>
      </c>
      <c r="CT16" t="s">
        <v>539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523</v>
      </c>
      <c r="CE17">
        <v>126107</v>
      </c>
      <c r="CI17" t="s">
        <v>40</v>
      </c>
      <c r="CJ17" t="s">
        <v>40</v>
      </c>
      <c r="CK17" t="s">
        <v>40</v>
      </c>
      <c r="CL17" t="s">
        <v>540</v>
      </c>
      <c r="CM17">
        <v>569166</v>
      </c>
      <c r="CQ17" t="s">
        <v>40</v>
      </c>
      <c r="CR17" t="s">
        <v>521</v>
      </c>
      <c r="CS17" t="s">
        <v>40</v>
      </c>
      <c r="CT17" t="s">
        <v>540</v>
      </c>
      <c r="CU17">
        <v>32118</v>
      </c>
    </row>
    <row r="18" spans="2:99" ht="21">
      <c r="B18" s="69" t="s">
        <v>550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567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17" t="s">
        <v>565</v>
      </c>
      <c r="AZ18" s="1217"/>
      <c r="BA18" s="1217"/>
      <c r="BB18" s="1217"/>
      <c r="BC18" s="1217"/>
      <c r="BD18" s="1217"/>
      <c r="BE18" s="1217"/>
      <c r="BF18" s="1217"/>
      <c r="BG18" s="1217"/>
      <c r="BH18" s="1217"/>
      <c r="BI18" s="1217"/>
      <c r="BJ18" s="1217"/>
      <c r="BL18" s="1217" t="s">
        <v>867</v>
      </c>
      <c r="BM18" s="1217"/>
      <c r="BN18" s="1217"/>
      <c r="BO18" s="1217"/>
      <c r="BP18" s="1217"/>
      <c r="BQ18" s="1217"/>
      <c r="BR18" s="1217"/>
      <c r="BS18" s="1217"/>
      <c r="BT18" s="1217"/>
      <c r="BU18" s="1217"/>
      <c r="BV18" s="1217"/>
      <c r="BW18" s="1217"/>
      <c r="BX18" s="1217"/>
      <c r="CA18" t="s">
        <v>40</v>
      </c>
      <c r="CB18" t="s">
        <v>40</v>
      </c>
      <c r="CC18" t="s">
        <v>40</v>
      </c>
      <c r="CD18" t="s">
        <v>524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521</v>
      </c>
      <c r="CS18" t="s">
        <v>40</v>
      </c>
      <c r="CT18" t="s">
        <v>137</v>
      </c>
      <c r="CU18">
        <v>13175</v>
      </c>
    </row>
    <row r="19" spans="2:99" ht="21">
      <c r="B19" s="1213" t="s">
        <v>557</v>
      </c>
      <c r="C19" s="1214"/>
      <c r="D19" s="1214"/>
      <c r="E19" s="1214"/>
      <c r="F19" s="1214"/>
      <c r="G19" s="1214"/>
      <c r="H19" s="1214"/>
      <c r="I19" s="1214"/>
      <c r="J19" s="1214"/>
      <c r="K19" s="1214"/>
      <c r="L19" s="1214"/>
      <c r="M19" s="1214"/>
      <c r="O19" s="1213" t="s">
        <v>558</v>
      </c>
      <c r="P19" s="1214"/>
      <c r="Q19" s="1214"/>
      <c r="R19" s="1214"/>
      <c r="S19" s="1214"/>
      <c r="T19" s="1214"/>
      <c r="U19" s="1214"/>
      <c r="V19" s="1214"/>
      <c r="W19" s="1214"/>
      <c r="X19" s="1214"/>
      <c r="Y19" s="1214"/>
      <c r="Z19" s="1214"/>
      <c r="AB19" s="1213" t="s">
        <v>559</v>
      </c>
      <c r="AC19" s="1214"/>
      <c r="AD19" s="1214"/>
      <c r="AE19" s="1214"/>
      <c r="AF19" s="1214"/>
      <c r="AG19" s="1214"/>
      <c r="AH19" s="1214"/>
      <c r="AI19" s="1214"/>
      <c r="AJ19" s="1214"/>
      <c r="AK19" s="1214"/>
      <c r="AL19" s="1214"/>
      <c r="AN19" s="1215" t="s">
        <v>560</v>
      </c>
      <c r="AO19" s="1216"/>
      <c r="AP19" s="1216"/>
      <c r="AQ19" s="1216"/>
      <c r="AR19" s="1216"/>
      <c r="AS19" s="1216"/>
      <c r="AT19" s="1216"/>
      <c r="AU19" s="1216"/>
      <c r="AV19" s="1216"/>
      <c r="AW19" s="1216"/>
      <c r="AY19" s="1212" t="s">
        <v>561</v>
      </c>
      <c r="AZ19" s="1212"/>
      <c r="BA19" s="1212"/>
      <c r="BB19" s="1212"/>
      <c r="BC19" s="1212"/>
      <c r="BD19" s="1212"/>
      <c r="BE19" s="1212"/>
      <c r="BF19" s="1212"/>
      <c r="BG19" s="1212"/>
      <c r="BH19" s="1212"/>
      <c r="BI19" s="1212"/>
      <c r="BJ19" s="1212"/>
      <c r="BL19" s="1212" t="s">
        <v>566</v>
      </c>
      <c r="BM19" s="1212"/>
      <c r="BN19" s="1212"/>
      <c r="BO19" s="1212"/>
      <c r="BP19" s="1212"/>
      <c r="BQ19" s="1212"/>
      <c r="BR19" s="1212"/>
      <c r="BS19" s="1212"/>
      <c r="BT19" s="1212"/>
      <c r="BU19" s="1212"/>
      <c r="BV19" s="1212"/>
      <c r="BW19" s="1212"/>
      <c r="BX19" s="1212"/>
      <c r="CA19" t="s">
        <v>40</v>
      </c>
      <c r="CB19" t="s">
        <v>40</v>
      </c>
      <c r="CC19" t="s">
        <v>40</v>
      </c>
      <c r="CD19" t="s">
        <v>525</v>
      </c>
      <c r="CE19">
        <v>213473</v>
      </c>
      <c r="CI19" t="s">
        <v>40</v>
      </c>
      <c r="CJ19" t="s">
        <v>40</v>
      </c>
      <c r="CK19" t="s">
        <v>40</v>
      </c>
      <c r="CL19" t="s">
        <v>552</v>
      </c>
      <c r="CM19">
        <v>86611</v>
      </c>
      <c r="CQ19" t="s">
        <v>40</v>
      </c>
      <c r="CR19" t="s">
        <v>521</v>
      </c>
      <c r="CS19" t="s">
        <v>40</v>
      </c>
      <c r="CT19" t="s">
        <v>552</v>
      </c>
      <c r="CU19">
        <v>10093</v>
      </c>
    </row>
    <row r="20" spans="2:99" ht="13.5" thickBot="1">
      <c r="B20" s="82" t="s">
        <v>550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526</v>
      </c>
      <c r="CE20">
        <v>171044</v>
      </c>
      <c r="CI20" t="s">
        <v>40</v>
      </c>
      <c r="CJ20" t="s">
        <v>40</v>
      </c>
      <c r="CK20" t="s">
        <v>40</v>
      </c>
      <c r="CL20" t="s">
        <v>541</v>
      </c>
      <c r="CM20">
        <v>90029</v>
      </c>
      <c r="CQ20" t="s">
        <v>40</v>
      </c>
      <c r="CR20" t="s">
        <v>521</v>
      </c>
      <c r="CS20" t="s">
        <v>40</v>
      </c>
      <c r="CT20" t="s">
        <v>541</v>
      </c>
      <c r="CU20">
        <v>10892</v>
      </c>
    </row>
    <row r="21" spans="2:99">
      <c r="B21" s="358" t="s">
        <v>295</v>
      </c>
      <c r="C21" s="354" t="s">
        <v>538</v>
      </c>
      <c r="D21" s="354" t="s">
        <v>539</v>
      </c>
      <c r="E21" s="354" t="s">
        <v>540</v>
      </c>
      <c r="F21" s="354" t="s">
        <v>137</v>
      </c>
      <c r="G21" s="354" t="s">
        <v>552</v>
      </c>
      <c r="H21" s="354" t="s">
        <v>541</v>
      </c>
      <c r="I21" s="354" t="s">
        <v>542</v>
      </c>
      <c r="J21" s="354" t="s">
        <v>543</v>
      </c>
      <c r="K21" s="354" t="s">
        <v>544</v>
      </c>
      <c r="L21" s="354" t="s">
        <v>530</v>
      </c>
      <c r="M21" s="366" t="s">
        <v>551</v>
      </c>
      <c r="O21" s="358" t="s">
        <v>295</v>
      </c>
      <c r="P21" s="354" t="s">
        <v>538</v>
      </c>
      <c r="Q21" s="354" t="s">
        <v>539</v>
      </c>
      <c r="R21" s="354" t="s">
        <v>540</v>
      </c>
      <c r="S21" s="354" t="s">
        <v>137</v>
      </c>
      <c r="T21" s="354" t="s">
        <v>552</v>
      </c>
      <c r="U21" s="354" t="s">
        <v>541</v>
      </c>
      <c r="V21" s="354" t="s">
        <v>542</v>
      </c>
      <c r="W21" s="354" t="s">
        <v>543</v>
      </c>
      <c r="X21" s="354" t="s">
        <v>544</v>
      </c>
      <c r="Y21" s="354" t="s">
        <v>530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295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295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295</v>
      </c>
      <c r="BM21" s="354" t="s">
        <v>538</v>
      </c>
      <c r="BN21" s="354" t="s">
        <v>539</v>
      </c>
      <c r="BO21" s="354" t="s">
        <v>540</v>
      </c>
      <c r="BP21" s="354" t="s">
        <v>137</v>
      </c>
      <c r="BQ21" s="354" t="s">
        <v>552</v>
      </c>
      <c r="BR21" s="354" t="s">
        <v>541</v>
      </c>
      <c r="BS21" s="354" t="s">
        <v>542</v>
      </c>
      <c r="BT21" s="354" t="s">
        <v>543</v>
      </c>
      <c r="BU21" s="354" t="s">
        <v>544</v>
      </c>
      <c r="BV21" s="354" t="s">
        <v>530</v>
      </c>
      <c r="BW21" s="354" t="s">
        <v>570</v>
      </c>
      <c r="BX21" s="359"/>
      <c r="CA21" t="s">
        <v>40</v>
      </c>
      <c r="CB21" t="s">
        <v>40</v>
      </c>
      <c r="CC21" t="s">
        <v>40</v>
      </c>
      <c r="CD21" t="s">
        <v>527</v>
      </c>
      <c r="CE21">
        <v>240811</v>
      </c>
      <c r="CI21" t="s">
        <v>40</v>
      </c>
      <c r="CJ21" t="s">
        <v>40</v>
      </c>
      <c r="CK21" t="s">
        <v>40</v>
      </c>
      <c r="CL21" t="s">
        <v>542</v>
      </c>
      <c r="CM21">
        <v>9990</v>
      </c>
      <c r="CQ21" t="s">
        <v>40</v>
      </c>
      <c r="CR21" t="s">
        <v>521</v>
      </c>
      <c r="CS21" t="s">
        <v>40</v>
      </c>
      <c r="CT21" t="s">
        <v>542</v>
      </c>
      <c r="CU21">
        <v>830</v>
      </c>
    </row>
    <row r="22" spans="2:99">
      <c r="B22" s="355" t="s">
        <v>506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506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506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506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528</v>
      </c>
      <c r="CE22">
        <v>431763</v>
      </c>
      <c r="CI22" t="s">
        <v>40</v>
      </c>
      <c r="CJ22" t="s">
        <v>40</v>
      </c>
      <c r="CK22" t="s">
        <v>40</v>
      </c>
      <c r="CL22" t="s">
        <v>543</v>
      </c>
      <c r="CM22">
        <v>33976</v>
      </c>
      <c r="CQ22" t="s">
        <v>40</v>
      </c>
      <c r="CR22" t="s">
        <v>521</v>
      </c>
      <c r="CS22" t="s">
        <v>40</v>
      </c>
      <c r="CT22" t="s">
        <v>543</v>
      </c>
      <c r="CU22">
        <v>6539</v>
      </c>
    </row>
    <row r="23" spans="2:99">
      <c r="B23" s="355" t="s">
        <v>507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507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507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507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529</v>
      </c>
      <c r="CE23">
        <v>33436</v>
      </c>
      <c r="CI23" t="s">
        <v>40</v>
      </c>
      <c r="CJ23" t="s">
        <v>40</v>
      </c>
      <c r="CK23" t="s">
        <v>40</v>
      </c>
      <c r="CL23" t="s">
        <v>544</v>
      </c>
      <c r="CM23">
        <v>11068</v>
      </c>
      <c r="CQ23" t="s">
        <v>40</v>
      </c>
      <c r="CR23" t="s">
        <v>521</v>
      </c>
      <c r="CS23" t="s">
        <v>40</v>
      </c>
      <c r="CT23" t="s">
        <v>544</v>
      </c>
      <c r="CU23">
        <v>744</v>
      </c>
    </row>
    <row r="24" spans="2:99">
      <c r="B24" s="355" t="s">
        <v>508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508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508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508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530</v>
      </c>
      <c r="CE24">
        <v>114122</v>
      </c>
      <c r="CI24" t="s">
        <v>40</v>
      </c>
      <c r="CJ24" t="s">
        <v>40</v>
      </c>
      <c r="CK24" t="s">
        <v>40</v>
      </c>
      <c r="CL24" t="s">
        <v>530</v>
      </c>
      <c r="CM24">
        <v>41345</v>
      </c>
      <c r="CQ24" t="s">
        <v>40</v>
      </c>
      <c r="CR24" t="s">
        <v>521</v>
      </c>
      <c r="CS24" t="s">
        <v>40</v>
      </c>
      <c r="CT24" t="s">
        <v>530</v>
      </c>
      <c r="CU24">
        <v>963</v>
      </c>
    </row>
    <row r="25" spans="2:99">
      <c r="B25" s="355" t="s">
        <v>509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509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509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509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531</v>
      </c>
      <c r="CI25" t="s">
        <v>40</v>
      </c>
      <c r="CJ25" t="s">
        <v>40</v>
      </c>
      <c r="CK25" t="s">
        <v>531</v>
      </c>
      <c r="CQ25" t="s">
        <v>40</v>
      </c>
      <c r="CR25" t="s">
        <v>521</v>
      </c>
      <c r="CS25" t="s">
        <v>46</v>
      </c>
    </row>
    <row r="26" spans="2:99">
      <c r="B26" s="355" t="s">
        <v>510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510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510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510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520</v>
      </c>
      <c r="CE26">
        <v>715133</v>
      </c>
      <c r="CI26" t="s">
        <v>40</v>
      </c>
      <c r="CJ26" t="s">
        <v>40</v>
      </c>
      <c r="CK26" t="s">
        <v>40</v>
      </c>
      <c r="CL26" t="s">
        <v>519</v>
      </c>
      <c r="CM26">
        <v>715133</v>
      </c>
      <c r="CN26">
        <f>SUM(CM26,CM38,CM51,CM63,CM75,CM87)</f>
        <v>1675795</v>
      </c>
      <c r="CQ26" t="s">
        <v>40</v>
      </c>
      <c r="CR26" t="s">
        <v>521</v>
      </c>
      <c r="CS26" t="s">
        <v>46</v>
      </c>
      <c r="CT26" t="s">
        <v>519</v>
      </c>
      <c r="CU26">
        <v>74125</v>
      </c>
    </row>
    <row r="27" spans="2:99">
      <c r="B27" s="355" t="s">
        <v>511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511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511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511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521</v>
      </c>
      <c r="CE27">
        <v>74125</v>
      </c>
      <c r="CI27" t="s">
        <v>40</v>
      </c>
      <c r="CJ27" t="s">
        <v>40</v>
      </c>
      <c r="CK27" t="s">
        <v>40</v>
      </c>
      <c r="CL27" t="s">
        <v>538</v>
      </c>
      <c r="CM27">
        <v>8850</v>
      </c>
      <c r="CQ27" t="s">
        <v>40</v>
      </c>
      <c r="CR27" t="s">
        <v>521</v>
      </c>
      <c r="CS27" t="s">
        <v>46</v>
      </c>
      <c r="CT27" t="s">
        <v>538</v>
      </c>
      <c r="CU27">
        <v>3486</v>
      </c>
    </row>
    <row r="28" spans="2:99">
      <c r="B28" s="355" t="s">
        <v>512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512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512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512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522</v>
      </c>
      <c r="CE28">
        <v>46847</v>
      </c>
      <c r="CI28" t="s">
        <v>40</v>
      </c>
      <c r="CJ28" t="s">
        <v>40</v>
      </c>
      <c r="CK28" t="s">
        <v>40</v>
      </c>
      <c r="CL28" t="s">
        <v>539</v>
      </c>
      <c r="CM28">
        <v>445404</v>
      </c>
      <c r="CQ28" t="s">
        <v>40</v>
      </c>
      <c r="CR28" t="s">
        <v>521</v>
      </c>
      <c r="CS28" t="s">
        <v>46</v>
      </c>
      <c r="CT28" t="s">
        <v>539</v>
      </c>
      <c r="CU28">
        <v>42672</v>
      </c>
    </row>
    <row r="29" spans="2:99">
      <c r="B29" s="355" t="s">
        <v>545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545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545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545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523</v>
      </c>
      <c r="CE29">
        <v>42427</v>
      </c>
      <c r="CI29" t="s">
        <v>40</v>
      </c>
      <c r="CJ29" t="s">
        <v>40</v>
      </c>
      <c r="CK29" t="s">
        <v>40</v>
      </c>
      <c r="CL29" t="s">
        <v>540</v>
      </c>
      <c r="CM29">
        <v>85670</v>
      </c>
      <c r="CQ29" t="s">
        <v>40</v>
      </c>
      <c r="CR29" t="s">
        <v>521</v>
      </c>
      <c r="CS29" t="s">
        <v>46</v>
      </c>
      <c r="CT29" t="s">
        <v>540</v>
      </c>
      <c r="CU29">
        <v>3088</v>
      </c>
    </row>
    <row r="30" spans="2:99" ht="13.5" thickBot="1">
      <c r="B30" s="355" t="s">
        <v>546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546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546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546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524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521</v>
      </c>
      <c r="CS30" t="s">
        <v>46</v>
      </c>
      <c r="CT30" t="s">
        <v>137</v>
      </c>
      <c r="CU30">
        <v>2096</v>
      </c>
    </row>
    <row r="31" spans="2:99" ht="13.5" thickBot="1">
      <c r="B31" s="362" t="s">
        <v>547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357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218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525</v>
      </c>
      <c r="CE31">
        <v>97698</v>
      </c>
      <c r="CI31" t="s">
        <v>40</v>
      </c>
      <c r="CJ31" t="s">
        <v>40</v>
      </c>
      <c r="CK31" t="s">
        <v>40</v>
      </c>
      <c r="CL31" t="s">
        <v>552</v>
      </c>
      <c r="CM31">
        <v>38120</v>
      </c>
      <c r="CQ31" t="s">
        <v>40</v>
      </c>
      <c r="CR31" t="s">
        <v>521</v>
      </c>
      <c r="CS31" t="s">
        <v>46</v>
      </c>
      <c r="CT31" t="s">
        <v>552</v>
      </c>
      <c r="CU31">
        <v>6482</v>
      </c>
    </row>
    <row r="32" spans="2:99" ht="13.5" thickBot="1">
      <c r="C32" s="223"/>
      <c r="D32" s="223"/>
      <c r="E32" s="223"/>
      <c r="O32" s="362" t="s">
        <v>547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218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526</v>
      </c>
      <c r="CE32">
        <v>86491</v>
      </c>
      <c r="CI32" t="s">
        <v>40</v>
      </c>
      <c r="CJ32" t="s">
        <v>40</v>
      </c>
      <c r="CK32" t="s">
        <v>40</v>
      </c>
      <c r="CL32" t="s">
        <v>541</v>
      </c>
      <c r="CM32">
        <v>70819</v>
      </c>
      <c r="CQ32" t="s">
        <v>40</v>
      </c>
      <c r="CR32" t="s">
        <v>521</v>
      </c>
      <c r="CS32" t="s">
        <v>46</v>
      </c>
      <c r="CT32" t="s">
        <v>541</v>
      </c>
      <c r="CU32">
        <v>9242</v>
      </c>
    </row>
    <row r="33" spans="2:99" ht="13.5" thickBot="1">
      <c r="B33" s="365" t="s">
        <v>44</v>
      </c>
      <c r="C33" s="354" t="s">
        <v>538</v>
      </c>
      <c r="D33" s="354" t="s">
        <v>539</v>
      </c>
      <c r="E33" s="354" t="s">
        <v>540</v>
      </c>
      <c r="F33" s="354" t="s">
        <v>137</v>
      </c>
      <c r="G33" s="354" t="s">
        <v>552</v>
      </c>
      <c r="H33" s="354" t="s">
        <v>541</v>
      </c>
      <c r="I33" s="354" t="s">
        <v>542</v>
      </c>
      <c r="J33" s="354" t="s">
        <v>543</v>
      </c>
      <c r="K33" s="354" t="s">
        <v>544</v>
      </c>
      <c r="L33" s="354" t="s">
        <v>530</v>
      </c>
      <c r="M33" s="359"/>
      <c r="O33" s="365" t="s">
        <v>44</v>
      </c>
      <c r="P33" s="354" t="s">
        <v>538</v>
      </c>
      <c r="Q33" s="354" t="s">
        <v>539</v>
      </c>
      <c r="R33" s="354" t="s">
        <v>540</v>
      </c>
      <c r="S33" s="354" t="s">
        <v>137</v>
      </c>
      <c r="T33" s="354" t="s">
        <v>552</v>
      </c>
      <c r="U33" s="354" t="s">
        <v>541</v>
      </c>
      <c r="V33" s="354" t="s">
        <v>542</v>
      </c>
      <c r="W33" s="354" t="s">
        <v>543</v>
      </c>
      <c r="X33" s="354" t="s">
        <v>544</v>
      </c>
      <c r="Y33" s="354" t="s">
        <v>530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292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538</v>
      </c>
      <c r="BN33" s="389" t="s">
        <v>539</v>
      </c>
      <c r="BO33" s="389" t="s">
        <v>540</v>
      </c>
      <c r="BP33" s="389" t="s">
        <v>137</v>
      </c>
      <c r="BQ33" s="389" t="s">
        <v>552</v>
      </c>
      <c r="BR33" s="389" t="s">
        <v>541</v>
      </c>
      <c r="BS33" s="389" t="s">
        <v>542</v>
      </c>
      <c r="BT33" s="389" t="s">
        <v>543</v>
      </c>
      <c r="BU33" s="389" t="s">
        <v>544</v>
      </c>
      <c r="BV33" s="389" t="s">
        <v>530</v>
      </c>
      <c r="BW33" s="354" t="s">
        <v>570</v>
      </c>
      <c r="BX33" s="359"/>
      <c r="CC33" t="s">
        <v>40</v>
      </c>
      <c r="CD33" t="s">
        <v>527</v>
      </c>
      <c r="CE33">
        <v>111455</v>
      </c>
      <c r="CI33" t="s">
        <v>40</v>
      </c>
      <c r="CJ33" t="s">
        <v>40</v>
      </c>
      <c r="CK33" t="s">
        <v>40</v>
      </c>
      <c r="CL33" t="s">
        <v>542</v>
      </c>
      <c r="CM33">
        <v>6209</v>
      </c>
      <c r="CQ33" t="s">
        <v>40</v>
      </c>
      <c r="CR33" t="s">
        <v>521</v>
      </c>
      <c r="CS33" t="s">
        <v>46</v>
      </c>
      <c r="CT33" t="s">
        <v>542</v>
      </c>
      <c r="CU33">
        <v>574</v>
      </c>
    </row>
    <row r="34" spans="2:99">
      <c r="B34" s="355" t="s">
        <v>506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506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506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506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528</v>
      </c>
      <c r="CE34">
        <v>175223</v>
      </c>
      <c r="CI34" t="s">
        <v>40</v>
      </c>
      <c r="CJ34" t="s">
        <v>40</v>
      </c>
      <c r="CK34" t="s">
        <v>40</v>
      </c>
      <c r="CL34" t="s">
        <v>543</v>
      </c>
      <c r="CM34">
        <v>26591</v>
      </c>
      <c r="CQ34" t="s">
        <v>40</v>
      </c>
      <c r="CR34" t="s">
        <v>521</v>
      </c>
      <c r="CS34" t="s">
        <v>46</v>
      </c>
      <c r="CT34" t="s">
        <v>543</v>
      </c>
      <c r="CU34">
        <v>5593</v>
      </c>
    </row>
    <row r="35" spans="2:99">
      <c r="B35" s="355" t="s">
        <v>507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507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507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507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529</v>
      </c>
      <c r="CE35">
        <v>18050</v>
      </c>
      <c r="CI35" t="s">
        <v>40</v>
      </c>
      <c r="CJ35" t="s">
        <v>40</v>
      </c>
      <c r="CK35" t="s">
        <v>40</v>
      </c>
      <c r="CL35" t="s">
        <v>544</v>
      </c>
      <c r="CM35">
        <v>7587</v>
      </c>
      <c r="CQ35" t="s">
        <v>40</v>
      </c>
      <c r="CR35" t="s">
        <v>521</v>
      </c>
      <c r="CS35" t="s">
        <v>46</v>
      </c>
      <c r="CT35" t="s">
        <v>544</v>
      </c>
      <c r="CU35">
        <v>473</v>
      </c>
    </row>
    <row r="36" spans="2:99">
      <c r="B36" s="355" t="s">
        <v>508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508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508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508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530</v>
      </c>
      <c r="CE36">
        <v>20596</v>
      </c>
      <c r="CI36" t="s">
        <v>40</v>
      </c>
      <c r="CJ36" t="s">
        <v>40</v>
      </c>
      <c r="CK36" t="s">
        <v>40</v>
      </c>
      <c r="CL36" t="s">
        <v>530</v>
      </c>
      <c r="CM36">
        <v>7535</v>
      </c>
      <c r="CQ36" t="s">
        <v>40</v>
      </c>
      <c r="CR36" t="s">
        <v>521</v>
      </c>
      <c r="CS36" t="s">
        <v>46</v>
      </c>
      <c r="CT36" t="s">
        <v>530</v>
      </c>
      <c r="CU36">
        <v>419</v>
      </c>
    </row>
    <row r="37" spans="2:99">
      <c r="B37" s="355" t="s">
        <v>509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509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509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509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532</v>
      </c>
      <c r="CI37" t="s">
        <v>40</v>
      </c>
      <c r="CJ37" t="s">
        <v>40</v>
      </c>
      <c r="CK37" t="s">
        <v>532</v>
      </c>
      <c r="CQ37" t="s">
        <v>40</v>
      </c>
      <c r="CR37" t="s">
        <v>521</v>
      </c>
      <c r="CS37" t="s">
        <v>44</v>
      </c>
    </row>
    <row r="38" spans="2:99">
      <c r="B38" s="355" t="s">
        <v>510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510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510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510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520</v>
      </c>
      <c r="CE38">
        <v>471948</v>
      </c>
      <c r="CI38" t="s">
        <v>40</v>
      </c>
      <c r="CJ38" t="s">
        <v>40</v>
      </c>
      <c r="CK38" t="s">
        <v>40</v>
      </c>
      <c r="CL38" t="s">
        <v>519</v>
      </c>
      <c r="CM38">
        <v>471948</v>
      </c>
      <c r="CQ38" t="s">
        <v>40</v>
      </c>
      <c r="CR38" t="s">
        <v>521</v>
      </c>
      <c r="CS38" t="s">
        <v>44</v>
      </c>
      <c r="CT38" t="s">
        <v>519</v>
      </c>
      <c r="CU38">
        <v>15478</v>
      </c>
    </row>
    <row r="39" spans="2:99">
      <c r="B39" s="355" t="s">
        <v>511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511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511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511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521</v>
      </c>
      <c r="CE39">
        <v>15478</v>
      </c>
      <c r="CI39" t="s">
        <v>40</v>
      </c>
      <c r="CJ39" t="s">
        <v>40</v>
      </c>
      <c r="CK39" t="s">
        <v>40</v>
      </c>
      <c r="CL39" t="s">
        <v>538</v>
      </c>
      <c r="CM39">
        <v>3625</v>
      </c>
      <c r="CQ39" t="s">
        <v>40</v>
      </c>
      <c r="CR39" t="s">
        <v>521</v>
      </c>
      <c r="CS39" t="s">
        <v>44</v>
      </c>
      <c r="CT39" t="s">
        <v>538</v>
      </c>
      <c r="CU39">
        <v>474</v>
      </c>
    </row>
    <row r="40" spans="2:99">
      <c r="B40" s="355" t="s">
        <v>512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512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512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512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522</v>
      </c>
      <c r="CE40">
        <v>25149</v>
      </c>
      <c r="CI40" t="s">
        <v>40</v>
      </c>
      <c r="CJ40" t="s">
        <v>40</v>
      </c>
      <c r="CK40" t="s">
        <v>40</v>
      </c>
      <c r="CL40" t="s">
        <v>539</v>
      </c>
      <c r="CM40">
        <v>165422</v>
      </c>
      <c r="CQ40" t="s">
        <v>40</v>
      </c>
      <c r="CR40" t="s">
        <v>521</v>
      </c>
      <c r="CS40" t="s">
        <v>44</v>
      </c>
      <c r="CT40" t="s">
        <v>539</v>
      </c>
      <c r="CU40">
        <v>6318</v>
      </c>
    </row>
    <row r="41" spans="2:99">
      <c r="B41" s="355" t="s">
        <v>545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545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545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545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521</v>
      </c>
      <c r="CS41" t="s">
        <v>44</v>
      </c>
      <c r="CT41" t="s">
        <v>540</v>
      </c>
      <c r="CU41">
        <v>5273</v>
      </c>
    </row>
    <row r="42" spans="2:99" ht="13.5" thickBot="1">
      <c r="B42" s="355" t="s">
        <v>546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546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546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546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523</v>
      </c>
      <c r="CE42">
        <v>39121</v>
      </c>
      <c r="CI42" t="s">
        <v>40</v>
      </c>
      <c r="CJ42" t="s">
        <v>40</v>
      </c>
      <c r="CK42" t="s">
        <v>40</v>
      </c>
      <c r="CL42" t="s">
        <v>540</v>
      </c>
      <c r="CM42">
        <v>235910</v>
      </c>
      <c r="CQ42" t="s">
        <v>40</v>
      </c>
      <c r="CR42" t="s">
        <v>521</v>
      </c>
      <c r="CS42" t="s">
        <v>44</v>
      </c>
      <c r="CT42" t="s">
        <v>137</v>
      </c>
      <c r="CU42">
        <v>836</v>
      </c>
    </row>
    <row r="43" spans="2:99" ht="13.5" thickBot="1">
      <c r="B43" s="362" t="s">
        <v>547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357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218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524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521</v>
      </c>
      <c r="CS43" t="s">
        <v>44</v>
      </c>
      <c r="CT43" t="s">
        <v>552</v>
      </c>
      <c r="CU43">
        <v>1077</v>
      </c>
    </row>
    <row r="44" spans="2:99" ht="13.5" thickBot="1">
      <c r="C44" s="223"/>
      <c r="D44" s="223"/>
      <c r="E44" s="223"/>
      <c r="O44" s="362" t="s">
        <v>547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525</v>
      </c>
      <c r="CE44">
        <v>71056</v>
      </c>
      <c r="CI44" t="s">
        <v>40</v>
      </c>
      <c r="CJ44" t="s">
        <v>40</v>
      </c>
      <c r="CK44" t="s">
        <v>40</v>
      </c>
      <c r="CL44" t="s">
        <v>552</v>
      </c>
      <c r="CM44">
        <v>25563</v>
      </c>
      <c r="CQ44" t="s">
        <v>40</v>
      </c>
      <c r="CR44" t="s">
        <v>521</v>
      </c>
      <c r="CS44" t="s">
        <v>44</v>
      </c>
      <c r="CT44" t="s">
        <v>541</v>
      </c>
      <c r="CU44">
        <v>831</v>
      </c>
    </row>
    <row r="45" spans="2:99">
      <c r="B45" s="365" t="s">
        <v>46</v>
      </c>
      <c r="C45" s="354" t="s">
        <v>538</v>
      </c>
      <c r="D45" s="354" t="s">
        <v>539</v>
      </c>
      <c r="E45" s="354" t="s">
        <v>540</v>
      </c>
      <c r="F45" s="354" t="s">
        <v>137</v>
      </c>
      <c r="G45" s="354" t="s">
        <v>552</v>
      </c>
      <c r="H45" s="354" t="s">
        <v>541</v>
      </c>
      <c r="I45" s="354" t="s">
        <v>542</v>
      </c>
      <c r="J45" s="354" t="s">
        <v>543</v>
      </c>
      <c r="K45" s="354" t="s">
        <v>544</v>
      </c>
      <c r="L45" s="354" t="s">
        <v>530</v>
      </c>
      <c r="M45" s="359"/>
      <c r="O45" s="365" t="s">
        <v>46</v>
      </c>
      <c r="P45" s="354" t="s">
        <v>538</v>
      </c>
      <c r="Q45" s="354" t="s">
        <v>539</v>
      </c>
      <c r="R45" s="354" t="s">
        <v>540</v>
      </c>
      <c r="S45" s="354" t="s">
        <v>137</v>
      </c>
      <c r="T45" s="354" t="s">
        <v>552</v>
      </c>
      <c r="U45" s="354" t="s">
        <v>541</v>
      </c>
      <c r="V45" s="354" t="s">
        <v>542</v>
      </c>
      <c r="W45" s="354" t="s">
        <v>543</v>
      </c>
      <c r="X45" s="354" t="s">
        <v>544</v>
      </c>
      <c r="Y45" s="354" t="s">
        <v>530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218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538</v>
      </c>
      <c r="BN45" s="354" t="s">
        <v>539</v>
      </c>
      <c r="BO45" s="354" t="s">
        <v>540</v>
      </c>
      <c r="BP45" s="354" t="s">
        <v>137</v>
      </c>
      <c r="BQ45" s="354" t="s">
        <v>552</v>
      </c>
      <c r="BR45" s="354" t="s">
        <v>541</v>
      </c>
      <c r="BS45" s="354" t="s">
        <v>542</v>
      </c>
      <c r="BT45" s="354" t="s">
        <v>543</v>
      </c>
      <c r="BU45" s="354" t="s">
        <v>544</v>
      </c>
      <c r="BV45" s="354" t="s">
        <v>530</v>
      </c>
      <c r="BW45" s="354" t="s">
        <v>570</v>
      </c>
      <c r="BX45" s="359"/>
      <c r="CC45" t="s">
        <v>40</v>
      </c>
      <c r="CD45" t="s">
        <v>526</v>
      </c>
      <c r="CE45">
        <v>49522</v>
      </c>
      <c r="CI45" t="s">
        <v>40</v>
      </c>
      <c r="CJ45" t="s">
        <v>40</v>
      </c>
      <c r="CK45" t="s">
        <v>40</v>
      </c>
      <c r="CL45" t="s">
        <v>541</v>
      </c>
      <c r="CM45">
        <v>12102</v>
      </c>
      <c r="CQ45" t="s">
        <v>40</v>
      </c>
      <c r="CR45" t="s">
        <v>521</v>
      </c>
      <c r="CS45" t="s">
        <v>44</v>
      </c>
      <c r="CT45" t="s">
        <v>542</v>
      </c>
      <c r="CU45">
        <v>85</v>
      </c>
    </row>
    <row r="46" spans="2:99" ht="13.5" thickBot="1">
      <c r="B46" s="355" t="s">
        <v>506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506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506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506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292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527</v>
      </c>
      <c r="CE46">
        <v>80437</v>
      </c>
      <c r="CI46" t="s">
        <v>40</v>
      </c>
      <c r="CJ46" t="s">
        <v>40</v>
      </c>
      <c r="CK46" t="s">
        <v>40</v>
      </c>
      <c r="CL46" t="s">
        <v>542</v>
      </c>
      <c r="CM46">
        <v>1972</v>
      </c>
      <c r="CQ46" t="s">
        <v>40</v>
      </c>
      <c r="CR46" t="s">
        <v>521</v>
      </c>
      <c r="CS46" t="s">
        <v>44</v>
      </c>
      <c r="CT46" t="s">
        <v>543</v>
      </c>
      <c r="CU46">
        <v>420</v>
      </c>
    </row>
    <row r="47" spans="2:99">
      <c r="B47" s="355" t="s">
        <v>507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507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507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507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528</v>
      </c>
      <c r="CE47">
        <v>115869</v>
      </c>
      <c r="CI47" t="s">
        <v>40</v>
      </c>
      <c r="CJ47" t="s">
        <v>40</v>
      </c>
      <c r="CK47" t="s">
        <v>40</v>
      </c>
      <c r="CL47" t="s">
        <v>543</v>
      </c>
      <c r="CM47">
        <v>4276</v>
      </c>
      <c r="CQ47" t="s">
        <v>40</v>
      </c>
      <c r="CR47" t="s">
        <v>521</v>
      </c>
      <c r="CS47" t="s">
        <v>44</v>
      </c>
      <c r="CT47" t="s">
        <v>544</v>
      </c>
      <c r="CU47">
        <v>76</v>
      </c>
    </row>
    <row r="48" spans="2:99">
      <c r="B48" s="355" t="s">
        <v>508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508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508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508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529</v>
      </c>
      <c r="CE48">
        <v>5900</v>
      </c>
      <c r="CI48" t="s">
        <v>40</v>
      </c>
      <c r="CJ48" t="s">
        <v>40</v>
      </c>
      <c r="CK48" t="s">
        <v>40</v>
      </c>
      <c r="CL48" t="s">
        <v>544</v>
      </c>
      <c r="CM48">
        <v>1305</v>
      </c>
      <c r="CQ48" t="s">
        <v>40</v>
      </c>
      <c r="CR48" t="s">
        <v>521</v>
      </c>
      <c r="CS48" t="s">
        <v>44</v>
      </c>
      <c r="CT48" t="s">
        <v>530</v>
      </c>
      <c r="CU48">
        <v>88</v>
      </c>
    </row>
    <row r="49" spans="2:99">
      <c r="B49" s="355" t="s">
        <v>509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509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509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509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530</v>
      </c>
      <c r="CE49">
        <v>26052</v>
      </c>
      <c r="CI49" t="s">
        <v>40</v>
      </c>
      <c r="CJ49" t="s">
        <v>40</v>
      </c>
      <c r="CK49" t="s">
        <v>40</v>
      </c>
      <c r="CL49" t="s">
        <v>530</v>
      </c>
      <c r="CM49">
        <v>6256</v>
      </c>
      <c r="CQ49" t="s">
        <v>40</v>
      </c>
      <c r="CR49" t="s">
        <v>521</v>
      </c>
      <c r="CS49" t="s">
        <v>44</v>
      </c>
    </row>
    <row r="50" spans="2:99">
      <c r="B50" s="355" t="s">
        <v>510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510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510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510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533</v>
      </c>
      <c r="CI50" t="s">
        <v>40</v>
      </c>
      <c r="CJ50" t="s">
        <v>40</v>
      </c>
      <c r="CK50" t="s">
        <v>533</v>
      </c>
      <c r="CQ50" t="s">
        <v>40</v>
      </c>
      <c r="CR50" t="s">
        <v>521</v>
      </c>
      <c r="CS50" t="s">
        <v>44</v>
      </c>
      <c r="CT50" t="s">
        <v>519</v>
      </c>
      <c r="CU50">
        <v>36956</v>
      </c>
    </row>
    <row r="51" spans="2:99">
      <c r="B51" s="355" t="s">
        <v>511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511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511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511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520</v>
      </c>
      <c r="CE51">
        <v>284569</v>
      </c>
      <c r="CI51" t="s">
        <v>40</v>
      </c>
      <c r="CJ51" t="s">
        <v>40</v>
      </c>
      <c r="CK51" t="s">
        <v>40</v>
      </c>
      <c r="CL51" t="s">
        <v>519</v>
      </c>
      <c r="CM51">
        <v>284569</v>
      </c>
      <c r="CQ51" t="s">
        <v>40</v>
      </c>
      <c r="CR51" t="s">
        <v>521</v>
      </c>
      <c r="CS51" t="s">
        <v>44</v>
      </c>
      <c r="CT51" t="s">
        <v>538</v>
      </c>
      <c r="CU51">
        <v>1568</v>
      </c>
    </row>
    <row r="52" spans="2:99">
      <c r="B52" s="355" t="s">
        <v>512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512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512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512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521</v>
      </c>
      <c r="CE52">
        <v>36956</v>
      </c>
      <c r="CI52" t="s">
        <v>40</v>
      </c>
      <c r="CJ52" t="s">
        <v>40</v>
      </c>
      <c r="CK52" t="s">
        <v>40</v>
      </c>
      <c r="CL52" t="s">
        <v>538</v>
      </c>
      <c r="CM52">
        <v>5402</v>
      </c>
      <c r="CQ52" t="s">
        <v>40</v>
      </c>
      <c r="CR52" t="s">
        <v>521</v>
      </c>
      <c r="CS52" t="s">
        <v>44</v>
      </c>
      <c r="CT52" t="s">
        <v>539</v>
      </c>
      <c r="CU52">
        <v>8359</v>
      </c>
    </row>
    <row r="53" spans="2:99">
      <c r="B53" s="355" t="s">
        <v>545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545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545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545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522</v>
      </c>
      <c r="CE53">
        <v>31594</v>
      </c>
      <c r="CI53" t="s">
        <v>40</v>
      </c>
      <c r="CJ53" t="s">
        <v>40</v>
      </c>
      <c r="CK53" t="s">
        <v>40</v>
      </c>
      <c r="CL53" t="s">
        <v>539</v>
      </c>
      <c r="CM53">
        <v>61595</v>
      </c>
      <c r="CQ53" t="s">
        <v>40</v>
      </c>
      <c r="CR53" t="s">
        <v>521</v>
      </c>
      <c r="CS53" t="s">
        <v>44</v>
      </c>
      <c r="CT53" t="s">
        <v>540</v>
      </c>
      <c r="CU53">
        <v>19994</v>
      </c>
    </row>
    <row r="54" spans="2:99" ht="13.5" thickBot="1">
      <c r="B54" s="355" t="s">
        <v>546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546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546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546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523</v>
      </c>
      <c r="CE54">
        <v>38410</v>
      </c>
      <c r="CI54" t="s">
        <v>40</v>
      </c>
      <c r="CJ54" t="s">
        <v>40</v>
      </c>
      <c r="CK54" t="s">
        <v>40</v>
      </c>
      <c r="CL54" t="s">
        <v>540</v>
      </c>
      <c r="CM54">
        <v>162887</v>
      </c>
      <c r="CQ54" t="s">
        <v>40</v>
      </c>
      <c r="CR54" t="s">
        <v>521</v>
      </c>
      <c r="CS54" t="s">
        <v>44</v>
      </c>
      <c r="CT54" t="s">
        <v>137</v>
      </c>
      <c r="CU54">
        <v>3304</v>
      </c>
    </row>
    <row r="55" spans="2:99" ht="13.5" thickBot="1">
      <c r="B55" s="362" t="s">
        <v>547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357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218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524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521</v>
      </c>
      <c r="CS55" t="s">
        <v>44</v>
      </c>
      <c r="CT55" t="s">
        <v>552</v>
      </c>
      <c r="CU55">
        <v>2267</v>
      </c>
    </row>
    <row r="56" spans="2:99" ht="13.5" thickBot="1">
      <c r="B56" s="82" t="s">
        <v>505</v>
      </c>
      <c r="C56" t="s">
        <v>391</v>
      </c>
      <c r="D56" t="s">
        <v>295</v>
      </c>
      <c r="E56" t="s">
        <v>44</v>
      </c>
      <c r="F56" t="s">
        <v>46</v>
      </c>
      <c r="O56" s="362" t="s">
        <v>547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525</v>
      </c>
      <c r="CE56">
        <v>36397</v>
      </c>
      <c r="CI56" t="s">
        <v>40</v>
      </c>
      <c r="CJ56" t="s">
        <v>40</v>
      </c>
      <c r="CK56" t="s">
        <v>40</v>
      </c>
      <c r="CL56" t="s">
        <v>552</v>
      </c>
      <c r="CM56">
        <v>20177</v>
      </c>
      <c r="CQ56" t="s">
        <v>40</v>
      </c>
      <c r="CR56" t="s">
        <v>521</v>
      </c>
      <c r="CS56" t="s">
        <v>44</v>
      </c>
      <c r="CT56" t="s">
        <v>541</v>
      </c>
      <c r="CU56">
        <v>632</v>
      </c>
    </row>
    <row r="57" spans="2:99">
      <c r="B57" t="s">
        <v>506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526</v>
      </c>
      <c r="CE57">
        <v>23557</v>
      </c>
      <c r="CI57" t="s">
        <v>40</v>
      </c>
      <c r="CJ57" t="s">
        <v>40</v>
      </c>
      <c r="CK57" t="s">
        <v>40</v>
      </c>
      <c r="CL57" t="s">
        <v>541</v>
      </c>
      <c r="CM57">
        <v>5691</v>
      </c>
      <c r="CQ57" t="s">
        <v>40</v>
      </c>
      <c r="CR57" t="s">
        <v>521</v>
      </c>
      <c r="CS57" t="s">
        <v>44</v>
      </c>
      <c r="CT57" t="s">
        <v>542</v>
      </c>
      <c r="CU57">
        <v>111</v>
      </c>
    </row>
    <row r="58" spans="2:99">
      <c r="B58" t="s">
        <v>506</v>
      </c>
      <c r="C58" s="343" t="s">
        <v>553</v>
      </c>
      <c r="D58">
        <v>2</v>
      </c>
      <c r="E58">
        <v>3</v>
      </c>
      <c r="F58">
        <v>8</v>
      </c>
      <c r="AY58" s="378" t="s">
        <v>218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527</v>
      </c>
      <c r="CE58">
        <v>19161</v>
      </c>
      <c r="CI58" t="s">
        <v>40</v>
      </c>
      <c r="CJ58" t="s">
        <v>40</v>
      </c>
      <c r="CK58" t="s">
        <v>40</v>
      </c>
      <c r="CL58" t="s">
        <v>542</v>
      </c>
      <c r="CM58">
        <v>982</v>
      </c>
      <c r="CQ58" t="s">
        <v>40</v>
      </c>
      <c r="CR58" t="s">
        <v>521</v>
      </c>
      <c r="CS58" t="s">
        <v>44</v>
      </c>
      <c r="CT58" t="s">
        <v>543</v>
      </c>
      <c r="CU58">
        <v>391</v>
      </c>
    </row>
    <row r="59" spans="2:99" ht="13.5" thickBot="1">
      <c r="B59" t="s">
        <v>506</v>
      </c>
      <c r="C59" t="s">
        <v>423</v>
      </c>
      <c r="D59">
        <v>7</v>
      </c>
      <c r="E59">
        <v>56</v>
      </c>
      <c r="F59">
        <v>62</v>
      </c>
      <c r="AY59" s="381" t="s">
        <v>292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528</v>
      </c>
      <c r="CE59">
        <v>51682</v>
      </c>
      <c r="CI59" t="s">
        <v>40</v>
      </c>
      <c r="CJ59" t="s">
        <v>40</v>
      </c>
      <c r="CK59" t="s">
        <v>40</v>
      </c>
      <c r="CL59" t="s">
        <v>543</v>
      </c>
      <c r="CM59">
        <v>2318</v>
      </c>
      <c r="CQ59" t="s">
        <v>40</v>
      </c>
      <c r="CR59" t="s">
        <v>521</v>
      </c>
      <c r="CS59" t="s">
        <v>44</v>
      </c>
      <c r="CT59" t="s">
        <v>544</v>
      </c>
      <c r="CU59">
        <v>101</v>
      </c>
    </row>
    <row r="60" spans="2:99">
      <c r="B60" t="s">
        <v>506</v>
      </c>
      <c r="C60" t="s">
        <v>403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529</v>
      </c>
      <c r="CE60">
        <v>3127</v>
      </c>
      <c r="CI60" t="s">
        <v>40</v>
      </c>
      <c r="CJ60" t="s">
        <v>40</v>
      </c>
      <c r="CK60" t="s">
        <v>40</v>
      </c>
      <c r="CL60" t="s">
        <v>544</v>
      </c>
      <c r="CM60">
        <v>707</v>
      </c>
      <c r="CQ60" t="s">
        <v>40</v>
      </c>
      <c r="CR60" t="s">
        <v>521</v>
      </c>
      <c r="CS60" t="s">
        <v>44</v>
      </c>
      <c r="CT60" t="s">
        <v>530</v>
      </c>
      <c r="CU60">
        <v>229</v>
      </c>
    </row>
    <row r="61" spans="2:99">
      <c r="B61" t="s">
        <v>506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530</v>
      </c>
      <c r="CE61">
        <v>19315</v>
      </c>
      <c r="CI61" t="s">
        <v>40</v>
      </c>
      <c r="CJ61" t="s">
        <v>40</v>
      </c>
      <c r="CK61" t="s">
        <v>40</v>
      </c>
      <c r="CL61" t="s">
        <v>530</v>
      </c>
      <c r="CM61">
        <v>6366</v>
      </c>
      <c r="CQ61" t="s">
        <v>40</v>
      </c>
      <c r="CR61" t="s">
        <v>521</v>
      </c>
      <c r="CS61" t="s">
        <v>295</v>
      </c>
    </row>
    <row r="62" spans="2:99">
      <c r="B62" t="s">
        <v>506</v>
      </c>
      <c r="C62" t="s">
        <v>404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534</v>
      </c>
      <c r="CI62" t="s">
        <v>40</v>
      </c>
      <c r="CJ62" t="s">
        <v>40</v>
      </c>
      <c r="CK62" t="s">
        <v>534</v>
      </c>
      <c r="CQ62" t="s">
        <v>40</v>
      </c>
      <c r="CR62" t="s">
        <v>521</v>
      </c>
      <c r="CS62" t="s">
        <v>295</v>
      </c>
      <c r="CT62" t="s">
        <v>519</v>
      </c>
      <c r="CU62">
        <v>3159</v>
      </c>
    </row>
    <row r="63" spans="2:99">
      <c r="B63" t="s">
        <v>506</v>
      </c>
      <c r="C63" s="339" t="s">
        <v>425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520</v>
      </c>
      <c r="CE63">
        <v>172096</v>
      </c>
      <c r="CI63" t="s">
        <v>40</v>
      </c>
      <c r="CJ63" t="s">
        <v>40</v>
      </c>
      <c r="CK63" t="s">
        <v>40</v>
      </c>
      <c r="CL63" t="s">
        <v>519</v>
      </c>
      <c r="CM63">
        <v>172096</v>
      </c>
      <c r="CQ63" t="s">
        <v>40</v>
      </c>
      <c r="CR63" t="s">
        <v>521</v>
      </c>
      <c r="CS63" t="s">
        <v>295</v>
      </c>
      <c r="CT63" t="s">
        <v>538</v>
      </c>
      <c r="CU63">
        <v>166</v>
      </c>
    </row>
    <row r="64" spans="2:99">
      <c r="B64" t="s">
        <v>506</v>
      </c>
      <c r="C64" t="s">
        <v>405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521</v>
      </c>
      <c r="CE64">
        <v>3159</v>
      </c>
      <c r="CI64" t="s">
        <v>40</v>
      </c>
      <c r="CJ64" t="s">
        <v>40</v>
      </c>
      <c r="CK64" t="s">
        <v>40</v>
      </c>
      <c r="CL64" t="s">
        <v>538</v>
      </c>
      <c r="CM64">
        <v>3289</v>
      </c>
      <c r="CQ64" t="s">
        <v>40</v>
      </c>
      <c r="CR64" t="s">
        <v>521</v>
      </c>
      <c r="CS64" t="s">
        <v>295</v>
      </c>
      <c r="CT64" t="s">
        <v>539</v>
      </c>
      <c r="CU64">
        <v>223</v>
      </c>
    </row>
    <row r="65" spans="2:99">
      <c r="B65" t="s">
        <v>506</v>
      </c>
      <c r="C65" s="343" t="s">
        <v>554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522</v>
      </c>
      <c r="CE65">
        <v>2434</v>
      </c>
      <c r="CI65" t="s">
        <v>40</v>
      </c>
      <c r="CJ65" t="s">
        <v>40</v>
      </c>
      <c r="CK65" t="s">
        <v>40</v>
      </c>
      <c r="CL65" t="s">
        <v>539</v>
      </c>
      <c r="CM65">
        <v>4596</v>
      </c>
      <c r="CQ65" t="s">
        <v>40</v>
      </c>
      <c r="CR65" t="s">
        <v>521</v>
      </c>
      <c r="CS65" t="s">
        <v>295</v>
      </c>
      <c r="CT65" t="s">
        <v>540</v>
      </c>
      <c r="CU65">
        <v>1077</v>
      </c>
    </row>
    <row r="66" spans="2:99">
      <c r="B66" t="s">
        <v>506</v>
      </c>
      <c r="C66" t="s">
        <v>426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523</v>
      </c>
      <c r="CE66">
        <v>3415</v>
      </c>
      <c r="CI66" t="s">
        <v>40</v>
      </c>
      <c r="CJ66" t="s">
        <v>40</v>
      </c>
      <c r="CK66" t="s">
        <v>40</v>
      </c>
      <c r="CL66" t="s">
        <v>540</v>
      </c>
      <c r="CM66">
        <v>73152</v>
      </c>
      <c r="CQ66" t="s">
        <v>40</v>
      </c>
      <c r="CR66" t="s">
        <v>521</v>
      </c>
      <c r="CS66" t="s">
        <v>295</v>
      </c>
      <c r="CT66" t="s">
        <v>137</v>
      </c>
      <c r="CU66">
        <v>1575</v>
      </c>
    </row>
    <row r="67" spans="2:99">
      <c r="B67" t="s">
        <v>506</v>
      </c>
      <c r="C67" t="s">
        <v>429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524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521</v>
      </c>
      <c r="CS67" t="s">
        <v>295</v>
      </c>
      <c r="CT67" t="s">
        <v>552</v>
      </c>
      <c r="CU67">
        <v>40</v>
      </c>
    </row>
    <row r="68" spans="2:99">
      <c r="B68" t="s">
        <v>506</v>
      </c>
      <c r="C68" t="s">
        <v>424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525</v>
      </c>
      <c r="CE68">
        <v>5873</v>
      </c>
      <c r="CI68" t="s">
        <v>40</v>
      </c>
      <c r="CJ68" t="s">
        <v>40</v>
      </c>
      <c r="CK68" t="s">
        <v>40</v>
      </c>
      <c r="CL68" t="s">
        <v>552</v>
      </c>
      <c r="CM68">
        <v>1107</v>
      </c>
      <c r="CQ68" t="s">
        <v>40</v>
      </c>
      <c r="CR68" t="s">
        <v>521</v>
      </c>
      <c r="CS68" t="s">
        <v>295</v>
      </c>
      <c r="CT68" t="s">
        <v>541</v>
      </c>
      <c r="CU68">
        <v>8</v>
      </c>
    </row>
    <row r="69" spans="2:99">
      <c r="B69" t="s">
        <v>506</v>
      </c>
      <c r="C69" t="s">
        <v>479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526</v>
      </c>
      <c r="CE69">
        <v>9310</v>
      </c>
      <c r="CI69" t="s">
        <v>40</v>
      </c>
      <c r="CJ69" t="s">
        <v>40</v>
      </c>
      <c r="CK69" t="s">
        <v>40</v>
      </c>
      <c r="CL69" t="s">
        <v>541</v>
      </c>
      <c r="CM69">
        <v>317</v>
      </c>
      <c r="CQ69" t="s">
        <v>40</v>
      </c>
      <c r="CR69" t="s">
        <v>521</v>
      </c>
      <c r="CS69" t="s">
        <v>295</v>
      </c>
      <c r="CT69" t="s">
        <v>542</v>
      </c>
      <c r="CU69">
        <v>13</v>
      </c>
    </row>
    <row r="70" spans="2:99">
      <c r="B70" t="s">
        <v>506</v>
      </c>
      <c r="C70" t="s">
        <v>431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527</v>
      </c>
      <c r="CE70">
        <v>27108</v>
      </c>
      <c r="CI70" t="s">
        <v>40</v>
      </c>
      <c r="CJ70" t="s">
        <v>40</v>
      </c>
      <c r="CK70" t="s">
        <v>40</v>
      </c>
      <c r="CL70" t="s">
        <v>542</v>
      </c>
      <c r="CM70">
        <v>648</v>
      </c>
      <c r="CQ70" t="s">
        <v>40</v>
      </c>
      <c r="CR70" t="s">
        <v>521</v>
      </c>
      <c r="CS70" t="s">
        <v>295</v>
      </c>
      <c r="CT70" t="s">
        <v>543</v>
      </c>
      <c r="CU70">
        <v>16</v>
      </c>
    </row>
    <row r="71" spans="2:99">
      <c r="B71" t="s">
        <v>506</v>
      </c>
      <c r="C71" t="s">
        <v>406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528</v>
      </c>
      <c r="CE71">
        <v>84521</v>
      </c>
      <c r="CI71" t="s">
        <v>40</v>
      </c>
      <c r="CJ71" t="s">
        <v>40</v>
      </c>
      <c r="CK71" t="s">
        <v>40</v>
      </c>
      <c r="CL71" t="s">
        <v>543</v>
      </c>
      <c r="CM71">
        <v>350</v>
      </c>
      <c r="CQ71" t="s">
        <v>40</v>
      </c>
      <c r="CR71" t="s">
        <v>521</v>
      </c>
      <c r="CS71" t="s">
        <v>295</v>
      </c>
      <c r="CT71" t="s">
        <v>544</v>
      </c>
      <c r="CU71">
        <v>17</v>
      </c>
    </row>
    <row r="72" spans="2:99">
      <c r="B72" t="s">
        <v>506</v>
      </c>
      <c r="C72" t="s">
        <v>427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529</v>
      </c>
      <c r="CE72">
        <v>5717</v>
      </c>
      <c r="CI72" t="s">
        <v>40</v>
      </c>
      <c r="CJ72" t="s">
        <v>40</v>
      </c>
      <c r="CK72" t="s">
        <v>40</v>
      </c>
      <c r="CL72" t="s">
        <v>544</v>
      </c>
      <c r="CM72">
        <v>1146</v>
      </c>
      <c r="CQ72" t="s">
        <v>40</v>
      </c>
      <c r="CR72" t="s">
        <v>521</v>
      </c>
      <c r="CS72" t="s">
        <v>295</v>
      </c>
      <c r="CT72" t="s">
        <v>530</v>
      </c>
      <c r="CU72">
        <v>24</v>
      </c>
    </row>
    <row r="73" spans="2:99">
      <c r="B73" t="s">
        <v>507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530</v>
      </c>
      <c r="CE73">
        <v>26520</v>
      </c>
      <c r="CI73" t="s">
        <v>40</v>
      </c>
      <c r="CJ73" t="s">
        <v>40</v>
      </c>
      <c r="CK73" t="s">
        <v>40</v>
      </c>
      <c r="CL73" t="s">
        <v>530</v>
      </c>
      <c r="CM73">
        <v>9152</v>
      </c>
      <c r="CQ73" t="s">
        <v>40</v>
      </c>
      <c r="CR73" t="s">
        <v>521</v>
      </c>
      <c r="CS73" t="s">
        <v>295</v>
      </c>
    </row>
    <row r="74" spans="2:99">
      <c r="B74" t="s">
        <v>507</v>
      </c>
      <c r="C74" t="s">
        <v>553</v>
      </c>
      <c r="E74">
        <v>1</v>
      </c>
      <c r="F74">
        <v>1</v>
      </c>
      <c r="CA74" t="s">
        <v>40</v>
      </c>
      <c r="CB74" t="s">
        <v>40</v>
      </c>
      <c r="CC74" t="s">
        <v>535</v>
      </c>
      <c r="CI74" t="s">
        <v>40</v>
      </c>
      <c r="CJ74" t="s">
        <v>40</v>
      </c>
      <c r="CK74" t="s">
        <v>535</v>
      </c>
      <c r="CQ74" t="s">
        <v>40</v>
      </c>
      <c r="CR74" t="s">
        <v>521</v>
      </c>
      <c r="CS74" t="s">
        <v>295</v>
      </c>
      <c r="CT74" t="s">
        <v>519</v>
      </c>
      <c r="CU74">
        <v>10547</v>
      </c>
    </row>
    <row r="75" spans="2:99">
      <c r="B75" t="s">
        <v>507</v>
      </c>
      <c r="C75" t="s">
        <v>423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520</v>
      </c>
      <c r="CE75">
        <v>28783</v>
      </c>
      <c r="CI75" t="s">
        <v>40</v>
      </c>
      <c r="CJ75" t="s">
        <v>40</v>
      </c>
      <c r="CK75" t="s">
        <v>40</v>
      </c>
      <c r="CL75" t="s">
        <v>519</v>
      </c>
      <c r="CM75">
        <v>28783</v>
      </c>
      <c r="CQ75" t="s">
        <v>40</v>
      </c>
      <c r="CR75" t="s">
        <v>521</v>
      </c>
      <c r="CS75" t="s">
        <v>295</v>
      </c>
      <c r="CT75" t="s">
        <v>538</v>
      </c>
      <c r="CU75">
        <v>775</v>
      </c>
    </row>
    <row r="76" spans="2:99">
      <c r="B76" t="s">
        <v>507</v>
      </c>
      <c r="C76" t="s">
        <v>403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521</v>
      </c>
      <c r="CE76">
        <v>9575</v>
      </c>
      <c r="CI76" t="s">
        <v>40</v>
      </c>
      <c r="CJ76" t="s">
        <v>40</v>
      </c>
      <c r="CK76" t="s">
        <v>40</v>
      </c>
      <c r="CL76" t="s">
        <v>538</v>
      </c>
      <c r="CM76">
        <v>1513</v>
      </c>
      <c r="CQ76" t="s">
        <v>40</v>
      </c>
      <c r="CR76" t="s">
        <v>521</v>
      </c>
      <c r="CS76" t="s">
        <v>295</v>
      </c>
      <c r="CT76" t="s">
        <v>539</v>
      </c>
      <c r="CU76">
        <v>1399</v>
      </c>
    </row>
    <row r="77" spans="2:99">
      <c r="B77" t="s">
        <v>507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522</v>
      </c>
      <c r="CE77">
        <v>2653</v>
      </c>
      <c r="CI77" t="s">
        <v>40</v>
      </c>
      <c r="CJ77" t="s">
        <v>40</v>
      </c>
      <c r="CK77" t="s">
        <v>40</v>
      </c>
      <c r="CL77" t="s">
        <v>539</v>
      </c>
      <c r="CM77">
        <v>4191</v>
      </c>
      <c r="CQ77" t="s">
        <v>40</v>
      </c>
      <c r="CR77" t="s">
        <v>521</v>
      </c>
      <c r="CS77" t="s">
        <v>295</v>
      </c>
      <c r="CT77" t="s">
        <v>540</v>
      </c>
      <c r="CU77">
        <v>2576</v>
      </c>
    </row>
    <row r="78" spans="2:99">
      <c r="B78" t="s">
        <v>507</v>
      </c>
      <c r="C78" t="s">
        <v>404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523</v>
      </c>
      <c r="CE78">
        <v>1745</v>
      </c>
      <c r="CI78" t="s">
        <v>40</v>
      </c>
      <c r="CJ78" t="s">
        <v>40</v>
      </c>
      <c r="CK78" t="s">
        <v>40</v>
      </c>
      <c r="CL78" t="s">
        <v>540</v>
      </c>
      <c r="CM78">
        <v>6389</v>
      </c>
      <c r="CQ78" t="s">
        <v>40</v>
      </c>
      <c r="CR78" t="s">
        <v>521</v>
      </c>
      <c r="CS78" t="s">
        <v>295</v>
      </c>
      <c r="CT78" t="s">
        <v>137</v>
      </c>
      <c r="CU78">
        <v>5260</v>
      </c>
    </row>
    <row r="79" spans="2:99">
      <c r="B79" t="s">
        <v>507</v>
      </c>
      <c r="C79" t="s">
        <v>425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524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521</v>
      </c>
      <c r="CS79" t="s">
        <v>295</v>
      </c>
      <c r="CT79" t="s">
        <v>552</v>
      </c>
      <c r="CU79">
        <v>123</v>
      </c>
    </row>
    <row r="80" spans="2:99">
      <c r="B80" t="s">
        <v>507</v>
      </c>
      <c r="C80" t="s">
        <v>405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525</v>
      </c>
      <c r="CE80">
        <v>1176</v>
      </c>
      <c r="CI80" t="s">
        <v>40</v>
      </c>
      <c r="CJ80" t="s">
        <v>40</v>
      </c>
      <c r="CK80" t="s">
        <v>40</v>
      </c>
      <c r="CL80" t="s">
        <v>552</v>
      </c>
      <c r="CM80">
        <v>469</v>
      </c>
      <c r="CQ80" t="s">
        <v>40</v>
      </c>
      <c r="CR80" t="s">
        <v>521</v>
      </c>
      <c r="CS80" t="s">
        <v>295</v>
      </c>
      <c r="CT80" t="s">
        <v>541</v>
      </c>
      <c r="CU80">
        <v>67</v>
      </c>
    </row>
    <row r="81" spans="2:99">
      <c r="B81" t="s">
        <v>507</v>
      </c>
      <c r="C81" t="s">
        <v>554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526</v>
      </c>
      <c r="CE81">
        <v>1039</v>
      </c>
      <c r="CI81" t="s">
        <v>40</v>
      </c>
      <c r="CJ81" t="s">
        <v>40</v>
      </c>
      <c r="CK81" t="s">
        <v>40</v>
      </c>
      <c r="CL81" t="s">
        <v>541</v>
      </c>
      <c r="CM81">
        <v>217</v>
      </c>
      <c r="CQ81" t="s">
        <v>40</v>
      </c>
      <c r="CR81" t="s">
        <v>521</v>
      </c>
      <c r="CS81" t="s">
        <v>295</v>
      </c>
      <c r="CT81" t="s">
        <v>542</v>
      </c>
      <c r="CU81">
        <v>43</v>
      </c>
    </row>
    <row r="82" spans="2:99">
      <c r="B82" t="s">
        <v>507</v>
      </c>
      <c r="C82" t="s">
        <v>426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527</v>
      </c>
      <c r="CE82">
        <v>1530</v>
      </c>
      <c r="CI82" t="s">
        <v>40</v>
      </c>
      <c r="CJ82" t="s">
        <v>40</v>
      </c>
      <c r="CK82" t="s">
        <v>40</v>
      </c>
      <c r="CL82" t="s">
        <v>542</v>
      </c>
      <c r="CM82">
        <v>126</v>
      </c>
      <c r="CQ82" t="s">
        <v>40</v>
      </c>
      <c r="CR82" t="s">
        <v>521</v>
      </c>
      <c r="CS82" t="s">
        <v>295</v>
      </c>
      <c r="CT82" t="s">
        <v>543</v>
      </c>
      <c r="CU82">
        <v>72</v>
      </c>
    </row>
    <row r="83" spans="2:99">
      <c r="B83" t="s">
        <v>507</v>
      </c>
      <c r="C83" t="s">
        <v>429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528</v>
      </c>
      <c r="CE83">
        <v>2247</v>
      </c>
      <c r="CI83" t="s">
        <v>40</v>
      </c>
      <c r="CJ83" t="s">
        <v>40</v>
      </c>
      <c r="CK83" t="s">
        <v>40</v>
      </c>
      <c r="CL83" t="s">
        <v>543</v>
      </c>
      <c r="CM83">
        <v>182</v>
      </c>
      <c r="CQ83" t="s">
        <v>40</v>
      </c>
      <c r="CR83" t="s">
        <v>521</v>
      </c>
      <c r="CS83" t="s">
        <v>295</v>
      </c>
      <c r="CT83" t="s">
        <v>544</v>
      </c>
      <c r="CU83">
        <v>75</v>
      </c>
    </row>
    <row r="84" spans="2:99">
      <c r="B84" t="s">
        <v>507</v>
      </c>
      <c r="C84" t="s">
        <v>424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529</v>
      </c>
      <c r="CE84">
        <v>365</v>
      </c>
      <c r="CI84" t="s">
        <v>40</v>
      </c>
      <c r="CJ84" t="s">
        <v>40</v>
      </c>
      <c r="CK84" t="s">
        <v>40</v>
      </c>
      <c r="CL84" t="s">
        <v>544</v>
      </c>
      <c r="CM84">
        <v>203</v>
      </c>
      <c r="CQ84" t="s">
        <v>40</v>
      </c>
      <c r="CR84" t="s">
        <v>521</v>
      </c>
      <c r="CS84" t="s">
        <v>295</v>
      </c>
      <c r="CT84" t="s">
        <v>530</v>
      </c>
      <c r="CU84">
        <v>157</v>
      </c>
    </row>
    <row r="85" spans="2:99">
      <c r="B85" t="s">
        <v>507</v>
      </c>
      <c r="C85" t="s">
        <v>479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530</v>
      </c>
      <c r="CE85">
        <v>7267</v>
      </c>
      <c r="CI85" t="s">
        <v>40</v>
      </c>
      <c r="CJ85" t="s">
        <v>40</v>
      </c>
      <c r="CK85" t="s">
        <v>40</v>
      </c>
      <c r="CL85" t="s">
        <v>530</v>
      </c>
      <c r="CM85">
        <v>2900</v>
      </c>
      <c r="CQ85" t="s">
        <v>40</v>
      </c>
      <c r="CR85" t="s">
        <v>521</v>
      </c>
      <c r="CS85" t="s">
        <v>530</v>
      </c>
    </row>
    <row r="86" spans="2:99">
      <c r="B86" t="s">
        <v>507</v>
      </c>
      <c r="C86" t="s">
        <v>431</v>
      </c>
      <c r="E86">
        <v>18</v>
      </c>
      <c r="F86">
        <v>51</v>
      </c>
      <c r="CA86" t="s">
        <v>40</v>
      </c>
      <c r="CB86" t="s">
        <v>40</v>
      </c>
      <c r="CC86" t="s">
        <v>536</v>
      </c>
      <c r="CI86" t="s">
        <v>40</v>
      </c>
      <c r="CJ86" t="s">
        <v>40</v>
      </c>
      <c r="CK86" t="s">
        <v>536</v>
      </c>
      <c r="CQ86" t="s">
        <v>40</v>
      </c>
      <c r="CR86" t="s">
        <v>521</v>
      </c>
      <c r="CS86" t="s">
        <v>530</v>
      </c>
      <c r="CT86" t="s">
        <v>519</v>
      </c>
      <c r="CU86">
        <v>935</v>
      </c>
    </row>
    <row r="87" spans="2:99">
      <c r="B87" t="s">
        <v>507</v>
      </c>
      <c r="C87" t="s">
        <v>406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520</v>
      </c>
      <c r="CE87">
        <v>3266</v>
      </c>
      <c r="CI87" t="s">
        <v>40</v>
      </c>
      <c r="CJ87" t="s">
        <v>40</v>
      </c>
      <c r="CK87" t="s">
        <v>40</v>
      </c>
      <c r="CL87" t="s">
        <v>519</v>
      </c>
      <c r="CM87">
        <v>3266</v>
      </c>
      <c r="CQ87" t="s">
        <v>40</v>
      </c>
      <c r="CR87" t="s">
        <v>521</v>
      </c>
      <c r="CS87" t="s">
        <v>530</v>
      </c>
      <c r="CT87" t="s">
        <v>538</v>
      </c>
      <c r="CU87">
        <v>38</v>
      </c>
    </row>
    <row r="88" spans="2:99">
      <c r="B88" t="s">
        <v>507</v>
      </c>
      <c r="C88" t="s">
        <v>427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521</v>
      </c>
      <c r="CE88">
        <v>972</v>
      </c>
      <c r="CI88" t="s">
        <v>40</v>
      </c>
      <c r="CJ88" t="s">
        <v>40</v>
      </c>
      <c r="CK88" t="s">
        <v>40</v>
      </c>
      <c r="CL88" t="s">
        <v>538</v>
      </c>
      <c r="CM88">
        <v>266</v>
      </c>
      <c r="CQ88" t="s">
        <v>40</v>
      </c>
      <c r="CR88" t="s">
        <v>521</v>
      </c>
      <c r="CS88" t="s">
        <v>530</v>
      </c>
      <c r="CT88" t="s">
        <v>539</v>
      </c>
      <c r="CU88">
        <v>368</v>
      </c>
    </row>
    <row r="89" spans="2:99">
      <c r="B89" t="s">
        <v>508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522</v>
      </c>
      <c r="CE89">
        <v>306</v>
      </c>
      <c r="CI89" t="s">
        <v>40</v>
      </c>
      <c r="CJ89" t="s">
        <v>40</v>
      </c>
      <c r="CK89" t="s">
        <v>40</v>
      </c>
      <c r="CL89" t="s">
        <v>539</v>
      </c>
      <c r="CM89">
        <v>412</v>
      </c>
      <c r="CQ89" t="s">
        <v>40</v>
      </c>
      <c r="CR89" t="s">
        <v>521</v>
      </c>
      <c r="CS89" t="s">
        <v>530</v>
      </c>
      <c r="CT89" t="s">
        <v>540</v>
      </c>
      <c r="CU89">
        <v>110</v>
      </c>
    </row>
    <row r="90" spans="2:99">
      <c r="B90" t="s">
        <v>508</v>
      </c>
      <c r="C90" t="s">
        <v>553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523</v>
      </c>
      <c r="CE90">
        <v>229</v>
      </c>
      <c r="CI90" t="s">
        <v>40</v>
      </c>
      <c r="CJ90" t="s">
        <v>40</v>
      </c>
      <c r="CK90" t="s">
        <v>40</v>
      </c>
      <c r="CL90" t="s">
        <v>540</v>
      </c>
      <c r="CM90">
        <v>535</v>
      </c>
      <c r="CQ90" t="s">
        <v>40</v>
      </c>
      <c r="CR90" t="s">
        <v>521</v>
      </c>
      <c r="CS90" t="s">
        <v>530</v>
      </c>
      <c r="CT90" t="s">
        <v>137</v>
      </c>
      <c r="CU90">
        <v>104</v>
      </c>
    </row>
    <row r="91" spans="2:99">
      <c r="B91" t="s">
        <v>508</v>
      </c>
      <c r="C91" t="s">
        <v>401</v>
      </c>
      <c r="E91">
        <v>1</v>
      </c>
      <c r="CA91" t="s">
        <v>40</v>
      </c>
      <c r="CB91" t="s">
        <v>40</v>
      </c>
      <c r="CC91" t="s">
        <v>40</v>
      </c>
      <c r="CD91" t="s">
        <v>524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521</v>
      </c>
      <c r="CS91" t="s">
        <v>530</v>
      </c>
      <c r="CT91" t="s">
        <v>552</v>
      </c>
      <c r="CU91">
        <v>104</v>
      </c>
    </row>
    <row r="92" spans="2:99">
      <c r="B92" t="s">
        <v>508</v>
      </c>
      <c r="C92" t="s">
        <v>423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525</v>
      </c>
      <c r="CE92">
        <v>152</v>
      </c>
      <c r="CI92" t="s">
        <v>40</v>
      </c>
      <c r="CJ92" t="s">
        <v>40</v>
      </c>
      <c r="CK92" t="s">
        <v>40</v>
      </c>
      <c r="CL92" t="s">
        <v>552</v>
      </c>
      <c r="CM92">
        <v>34</v>
      </c>
      <c r="CQ92" t="s">
        <v>40</v>
      </c>
      <c r="CR92" t="s">
        <v>521</v>
      </c>
      <c r="CS92" t="s">
        <v>530</v>
      </c>
      <c r="CT92" t="s">
        <v>541</v>
      </c>
      <c r="CU92">
        <v>112</v>
      </c>
    </row>
    <row r="93" spans="2:99">
      <c r="B93" t="s">
        <v>508</v>
      </c>
      <c r="C93" t="s">
        <v>403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526</v>
      </c>
      <c r="CE93">
        <v>136</v>
      </c>
      <c r="CI93" t="s">
        <v>40</v>
      </c>
      <c r="CJ93" t="s">
        <v>40</v>
      </c>
      <c r="CK93" t="s">
        <v>40</v>
      </c>
      <c r="CL93" t="s">
        <v>541</v>
      </c>
      <c r="CM93">
        <v>31</v>
      </c>
      <c r="CQ93" t="s">
        <v>40</v>
      </c>
      <c r="CR93" t="s">
        <v>521</v>
      </c>
      <c r="CS93" t="s">
        <v>530</v>
      </c>
      <c r="CT93" t="s">
        <v>542</v>
      </c>
      <c r="CU93">
        <v>4</v>
      </c>
    </row>
    <row r="94" spans="2:99">
      <c r="B94" t="s">
        <v>508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527</v>
      </c>
      <c r="CE94">
        <v>142</v>
      </c>
      <c r="CI94" t="s">
        <v>40</v>
      </c>
      <c r="CJ94" t="s">
        <v>40</v>
      </c>
      <c r="CK94" t="s">
        <v>40</v>
      </c>
      <c r="CL94" t="s">
        <v>542</v>
      </c>
      <c r="CM94">
        <v>19</v>
      </c>
      <c r="CQ94" t="s">
        <v>40</v>
      </c>
      <c r="CR94" t="s">
        <v>521</v>
      </c>
      <c r="CS94" t="s">
        <v>530</v>
      </c>
      <c r="CT94" t="s">
        <v>543</v>
      </c>
      <c r="CU94">
        <v>47</v>
      </c>
    </row>
    <row r="95" spans="2:99">
      <c r="B95" t="s">
        <v>508</v>
      </c>
      <c r="C95" t="s">
        <v>404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528</v>
      </c>
      <c r="CE95">
        <v>152</v>
      </c>
      <c r="CI95" t="s">
        <v>40</v>
      </c>
      <c r="CJ95" t="s">
        <v>40</v>
      </c>
      <c r="CK95" t="s">
        <v>40</v>
      </c>
      <c r="CL95" t="s">
        <v>543</v>
      </c>
      <c r="CM95">
        <v>16</v>
      </c>
      <c r="CQ95" t="s">
        <v>40</v>
      </c>
      <c r="CR95" t="s">
        <v>521</v>
      </c>
      <c r="CS95" t="s">
        <v>530</v>
      </c>
      <c r="CT95" t="s">
        <v>544</v>
      </c>
      <c r="CU95">
        <v>2</v>
      </c>
    </row>
    <row r="96" spans="2:99">
      <c r="B96" t="s">
        <v>508</v>
      </c>
      <c r="C96" t="s">
        <v>425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529</v>
      </c>
      <c r="CE96">
        <v>42</v>
      </c>
      <c r="CI96" t="s">
        <v>40</v>
      </c>
      <c r="CJ96" t="s">
        <v>40</v>
      </c>
      <c r="CK96" t="s">
        <v>40</v>
      </c>
      <c r="CL96" t="s">
        <v>544</v>
      </c>
      <c r="CM96">
        <v>49</v>
      </c>
      <c r="CQ96" t="s">
        <v>40</v>
      </c>
      <c r="CR96" t="s">
        <v>521</v>
      </c>
      <c r="CS96" t="s">
        <v>530</v>
      </c>
      <c r="CT96" t="s">
        <v>530</v>
      </c>
      <c r="CU96">
        <v>46</v>
      </c>
    </row>
    <row r="97" spans="2:99">
      <c r="B97" t="s">
        <v>508</v>
      </c>
      <c r="C97" t="s">
        <v>405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530</v>
      </c>
      <c r="CE97">
        <v>940</v>
      </c>
      <c r="CI97" t="s">
        <v>40</v>
      </c>
      <c r="CJ97" t="s">
        <v>40</v>
      </c>
      <c r="CK97" t="s">
        <v>40</v>
      </c>
      <c r="CL97" t="s">
        <v>530</v>
      </c>
      <c r="CM97">
        <v>296</v>
      </c>
      <c r="CQ97" t="s">
        <v>40</v>
      </c>
      <c r="CR97" t="s">
        <v>522</v>
      </c>
    </row>
    <row r="98" spans="2:99">
      <c r="B98" t="s">
        <v>508</v>
      </c>
      <c r="C98" t="s">
        <v>554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530</v>
      </c>
      <c r="CI98" t="s">
        <v>40</v>
      </c>
      <c r="CJ98" t="s">
        <v>40</v>
      </c>
      <c r="CK98" t="s">
        <v>530</v>
      </c>
      <c r="CQ98" t="s">
        <v>40</v>
      </c>
      <c r="CR98" t="s">
        <v>555</v>
      </c>
      <c r="CS98" t="s">
        <v>519</v>
      </c>
    </row>
    <row r="99" spans="2:99">
      <c r="B99" t="s">
        <v>508</v>
      </c>
      <c r="C99" t="s">
        <v>426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520</v>
      </c>
      <c r="CE99">
        <v>21870</v>
      </c>
      <c r="CI99" t="s">
        <v>40</v>
      </c>
      <c r="CJ99" t="s">
        <v>40</v>
      </c>
      <c r="CK99" t="s">
        <v>40</v>
      </c>
      <c r="CL99" t="s">
        <v>519</v>
      </c>
      <c r="CM99">
        <v>21870</v>
      </c>
      <c r="CQ99" t="s">
        <v>40</v>
      </c>
      <c r="CR99" t="s">
        <v>555</v>
      </c>
      <c r="CS99" t="s">
        <v>40</v>
      </c>
      <c r="CT99" t="s">
        <v>519</v>
      </c>
      <c r="CU99">
        <v>109668</v>
      </c>
    </row>
    <row r="100" spans="2:99">
      <c r="B100" t="s">
        <v>508</v>
      </c>
      <c r="C100" t="s">
        <v>429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521</v>
      </c>
      <c r="CE100">
        <v>935</v>
      </c>
      <c r="CI100" t="s">
        <v>40</v>
      </c>
      <c r="CJ100" t="s">
        <v>40</v>
      </c>
      <c r="CK100" t="s">
        <v>40</v>
      </c>
      <c r="CL100" t="s">
        <v>538</v>
      </c>
      <c r="CM100">
        <v>229</v>
      </c>
      <c r="CQ100" t="s">
        <v>40</v>
      </c>
      <c r="CR100" t="s">
        <v>555</v>
      </c>
      <c r="CS100" t="s">
        <v>40</v>
      </c>
      <c r="CT100" t="s">
        <v>538</v>
      </c>
      <c r="CU100">
        <v>2951</v>
      </c>
    </row>
    <row r="101" spans="2:99">
      <c r="B101" t="s">
        <v>508</v>
      </c>
      <c r="C101" t="s">
        <v>424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522</v>
      </c>
      <c r="CE101">
        <v>685</v>
      </c>
      <c r="CI101" t="s">
        <v>40</v>
      </c>
      <c r="CJ101" t="s">
        <v>40</v>
      </c>
      <c r="CK101" t="s">
        <v>40</v>
      </c>
      <c r="CL101" t="s">
        <v>539</v>
      </c>
      <c r="CM101">
        <v>4384</v>
      </c>
      <c r="CQ101" t="s">
        <v>40</v>
      </c>
      <c r="CR101" t="s">
        <v>555</v>
      </c>
      <c r="CS101" t="s">
        <v>40</v>
      </c>
      <c r="CT101" t="s">
        <v>539</v>
      </c>
      <c r="CU101">
        <v>42020</v>
      </c>
    </row>
    <row r="102" spans="2:99">
      <c r="B102" t="s">
        <v>508</v>
      </c>
      <c r="C102" t="s">
        <v>431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523</v>
      </c>
      <c r="CE102">
        <v>760</v>
      </c>
      <c r="CI102" t="s">
        <v>40</v>
      </c>
      <c r="CJ102" t="s">
        <v>40</v>
      </c>
      <c r="CK102" t="s">
        <v>40</v>
      </c>
      <c r="CL102" t="s">
        <v>540</v>
      </c>
      <c r="CM102">
        <v>4623</v>
      </c>
      <c r="CQ102" t="s">
        <v>40</v>
      </c>
      <c r="CR102" t="s">
        <v>555</v>
      </c>
      <c r="CS102" t="s">
        <v>40</v>
      </c>
      <c r="CT102" t="s">
        <v>540</v>
      </c>
      <c r="CU102">
        <v>35749</v>
      </c>
    </row>
    <row r="103" spans="2:99">
      <c r="B103" t="s">
        <v>508</v>
      </c>
      <c r="C103" t="s">
        <v>406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524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555</v>
      </c>
      <c r="CS103" t="s">
        <v>40</v>
      </c>
      <c r="CT103" t="s">
        <v>137</v>
      </c>
      <c r="CU103">
        <v>5995</v>
      </c>
    </row>
    <row r="104" spans="2:99">
      <c r="B104" t="s">
        <v>508</v>
      </c>
      <c r="C104" t="s">
        <v>427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525</v>
      </c>
      <c r="CE104">
        <v>1121</v>
      </c>
      <c r="CI104" t="s">
        <v>40</v>
      </c>
      <c r="CJ104" t="s">
        <v>40</v>
      </c>
      <c r="CK104" t="s">
        <v>40</v>
      </c>
      <c r="CL104" t="s">
        <v>552</v>
      </c>
      <c r="CM104">
        <v>1141</v>
      </c>
      <c r="CQ104" t="s">
        <v>40</v>
      </c>
      <c r="CR104" t="s">
        <v>555</v>
      </c>
      <c r="CS104" t="s">
        <v>40</v>
      </c>
      <c r="CT104" t="s">
        <v>552</v>
      </c>
      <c r="CU104">
        <v>8805</v>
      </c>
    </row>
    <row r="105" spans="2:99">
      <c r="B105" t="s">
        <v>509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526</v>
      </c>
      <c r="CE105">
        <v>989</v>
      </c>
      <c r="CI105" t="s">
        <v>40</v>
      </c>
      <c r="CJ105" t="s">
        <v>40</v>
      </c>
      <c r="CK105" t="s">
        <v>40</v>
      </c>
      <c r="CL105" t="s">
        <v>541</v>
      </c>
      <c r="CM105">
        <v>852</v>
      </c>
      <c r="CQ105" t="s">
        <v>40</v>
      </c>
      <c r="CR105" t="s">
        <v>555</v>
      </c>
      <c r="CS105" t="s">
        <v>40</v>
      </c>
      <c r="CT105" t="s">
        <v>541</v>
      </c>
      <c r="CU105">
        <v>9852</v>
      </c>
    </row>
    <row r="106" spans="2:99">
      <c r="B106" t="s">
        <v>509</v>
      </c>
      <c r="C106" t="s">
        <v>553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527</v>
      </c>
      <c r="CE106">
        <v>978</v>
      </c>
      <c r="CI106" t="s">
        <v>40</v>
      </c>
      <c r="CJ106" t="s">
        <v>40</v>
      </c>
      <c r="CK106" t="s">
        <v>40</v>
      </c>
      <c r="CL106" t="s">
        <v>542</v>
      </c>
      <c r="CM106">
        <v>34</v>
      </c>
      <c r="CQ106" t="s">
        <v>40</v>
      </c>
      <c r="CR106" t="s">
        <v>555</v>
      </c>
      <c r="CS106" t="s">
        <v>40</v>
      </c>
      <c r="CT106" t="s">
        <v>542</v>
      </c>
      <c r="CU106">
        <v>400</v>
      </c>
    </row>
    <row r="107" spans="2:99">
      <c r="B107" t="s">
        <v>509</v>
      </c>
      <c r="C107" t="s">
        <v>423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528</v>
      </c>
      <c r="CE107">
        <v>2069</v>
      </c>
      <c r="CI107" t="s">
        <v>40</v>
      </c>
      <c r="CJ107" t="s">
        <v>40</v>
      </c>
      <c r="CK107" t="s">
        <v>40</v>
      </c>
      <c r="CL107" t="s">
        <v>543</v>
      </c>
      <c r="CM107">
        <v>243</v>
      </c>
      <c r="CQ107" t="s">
        <v>40</v>
      </c>
      <c r="CR107" t="s">
        <v>555</v>
      </c>
      <c r="CS107" t="s">
        <v>40</v>
      </c>
      <c r="CT107" t="s">
        <v>543</v>
      </c>
      <c r="CU107">
        <v>2925</v>
      </c>
    </row>
    <row r="108" spans="2:99">
      <c r="B108" t="s">
        <v>509</v>
      </c>
      <c r="C108" t="s">
        <v>403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529</v>
      </c>
      <c r="CE108">
        <v>235</v>
      </c>
      <c r="CI108" t="s">
        <v>40</v>
      </c>
      <c r="CJ108" t="s">
        <v>40</v>
      </c>
      <c r="CK108" t="s">
        <v>40</v>
      </c>
      <c r="CL108" t="s">
        <v>544</v>
      </c>
      <c r="CM108">
        <v>71</v>
      </c>
      <c r="CQ108" t="s">
        <v>40</v>
      </c>
      <c r="CR108" t="s">
        <v>555</v>
      </c>
      <c r="CS108" t="s">
        <v>40</v>
      </c>
      <c r="CT108" t="s">
        <v>544</v>
      </c>
      <c r="CU108">
        <v>391</v>
      </c>
    </row>
    <row r="109" spans="2:99">
      <c r="B109" t="s">
        <v>509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530</v>
      </c>
      <c r="CE109">
        <v>13432</v>
      </c>
      <c r="CI109" t="s">
        <v>40</v>
      </c>
      <c r="CJ109" t="s">
        <v>40</v>
      </c>
      <c r="CK109" t="s">
        <v>40</v>
      </c>
      <c r="CL109" t="s">
        <v>530</v>
      </c>
      <c r="CM109">
        <v>8840</v>
      </c>
      <c r="CQ109" t="s">
        <v>40</v>
      </c>
      <c r="CR109" t="s">
        <v>555</v>
      </c>
      <c r="CS109" t="s">
        <v>40</v>
      </c>
      <c r="CT109" t="s">
        <v>530</v>
      </c>
      <c r="CU109">
        <v>580</v>
      </c>
    </row>
    <row r="110" spans="2:99">
      <c r="B110" t="s">
        <v>509</v>
      </c>
      <c r="C110" t="s">
        <v>404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555</v>
      </c>
      <c r="CS110" t="s">
        <v>46</v>
      </c>
    </row>
    <row r="111" spans="2:99">
      <c r="B111" t="s">
        <v>509</v>
      </c>
      <c r="C111" t="s">
        <v>425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555</v>
      </c>
      <c r="CS111" t="s">
        <v>46</v>
      </c>
      <c r="CT111" t="s">
        <v>519</v>
      </c>
      <c r="CU111">
        <v>46847</v>
      </c>
    </row>
    <row r="112" spans="2:99">
      <c r="B112" t="s">
        <v>509</v>
      </c>
      <c r="C112" t="s">
        <v>405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555</v>
      </c>
      <c r="CS112" t="s">
        <v>46</v>
      </c>
      <c r="CT112" t="s">
        <v>538</v>
      </c>
      <c r="CU112">
        <v>1343</v>
      </c>
    </row>
    <row r="113" spans="2:99">
      <c r="B113" t="s">
        <v>509</v>
      </c>
      <c r="C113" t="s">
        <v>554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555</v>
      </c>
      <c r="CS113" t="s">
        <v>46</v>
      </c>
      <c r="CT113" t="s">
        <v>539</v>
      </c>
      <c r="CU113">
        <v>25936</v>
      </c>
    </row>
    <row r="114" spans="2:99">
      <c r="B114" t="s">
        <v>509</v>
      </c>
      <c r="C114" t="s">
        <v>426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555</v>
      </c>
      <c r="CS114" t="s">
        <v>46</v>
      </c>
      <c r="CT114" t="s">
        <v>540</v>
      </c>
      <c r="CU114">
        <v>3575</v>
      </c>
    </row>
    <row r="115" spans="2:99">
      <c r="B115" t="s">
        <v>509</v>
      </c>
      <c r="C115" t="s">
        <v>429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555</v>
      </c>
      <c r="CS115" t="s">
        <v>46</v>
      </c>
      <c r="CT115" t="s">
        <v>137</v>
      </c>
      <c r="CU115">
        <v>1041</v>
      </c>
    </row>
    <row r="116" spans="2:99">
      <c r="B116" t="s">
        <v>509</v>
      </c>
      <c r="C116" t="s">
        <v>424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555</v>
      </c>
      <c r="CS116" t="s">
        <v>46</v>
      </c>
      <c r="CT116" t="s">
        <v>552</v>
      </c>
      <c r="CU116">
        <v>4238</v>
      </c>
    </row>
    <row r="117" spans="2:99">
      <c r="B117" t="s">
        <v>509</v>
      </c>
      <c r="C117" t="s">
        <v>479</v>
      </c>
      <c r="E117">
        <v>4</v>
      </c>
      <c r="CA117" t="s">
        <v>40</v>
      </c>
      <c r="CB117" t="s">
        <v>40</v>
      </c>
      <c r="CQ117" t="s">
        <v>40</v>
      </c>
      <c r="CR117" t="s">
        <v>555</v>
      </c>
      <c r="CS117" t="s">
        <v>46</v>
      </c>
      <c r="CT117" t="s">
        <v>541</v>
      </c>
      <c r="CU117">
        <v>7788</v>
      </c>
    </row>
    <row r="118" spans="2:99">
      <c r="B118" t="s">
        <v>509</v>
      </c>
      <c r="C118" t="s">
        <v>431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555</v>
      </c>
      <c r="CS118" t="s">
        <v>46</v>
      </c>
      <c r="CT118" t="s">
        <v>542</v>
      </c>
      <c r="CU118">
        <v>266</v>
      </c>
    </row>
    <row r="119" spans="2:99">
      <c r="B119" t="s">
        <v>509</v>
      </c>
      <c r="C119" t="s">
        <v>406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555</v>
      </c>
      <c r="CS119" t="s">
        <v>46</v>
      </c>
      <c r="CT119" t="s">
        <v>543</v>
      </c>
      <c r="CU119">
        <v>2251</v>
      </c>
    </row>
    <row r="120" spans="2:99">
      <c r="B120" t="s">
        <v>509</v>
      </c>
      <c r="C120" t="s">
        <v>427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555</v>
      </c>
      <c r="CS120" t="s">
        <v>46</v>
      </c>
      <c r="CT120" t="s">
        <v>544</v>
      </c>
      <c r="CU120">
        <v>191</v>
      </c>
    </row>
    <row r="121" spans="2:99">
      <c r="B121" t="s">
        <v>510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555</v>
      </c>
      <c r="CS121" t="s">
        <v>46</v>
      </c>
      <c r="CT121" t="s">
        <v>530</v>
      </c>
      <c r="CU121">
        <v>218</v>
      </c>
    </row>
    <row r="122" spans="2:99">
      <c r="B122" t="s">
        <v>510</v>
      </c>
      <c r="C122" t="s">
        <v>553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555</v>
      </c>
      <c r="CS122" t="s">
        <v>44</v>
      </c>
    </row>
    <row r="123" spans="2:99">
      <c r="B123" t="s">
        <v>510</v>
      </c>
      <c r="C123" t="s">
        <v>423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555</v>
      </c>
      <c r="CS123" t="s">
        <v>44</v>
      </c>
      <c r="CT123" t="s">
        <v>519</v>
      </c>
      <c r="CU123">
        <v>25149</v>
      </c>
    </row>
    <row r="124" spans="2:99">
      <c r="B124" t="s">
        <v>510</v>
      </c>
      <c r="C124" t="s">
        <v>403</v>
      </c>
      <c r="D124">
        <v>31</v>
      </c>
      <c r="E124">
        <v>84</v>
      </c>
      <c r="F124">
        <v>551</v>
      </c>
      <c r="CQ124" t="s">
        <v>40</v>
      </c>
      <c r="CR124" t="s">
        <v>555</v>
      </c>
      <c r="CS124" t="s">
        <v>44</v>
      </c>
      <c r="CT124" t="s">
        <v>538</v>
      </c>
      <c r="CU124">
        <v>466</v>
      </c>
    </row>
    <row r="125" spans="2:99">
      <c r="B125" t="s">
        <v>510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555</v>
      </c>
      <c r="CS125" t="s">
        <v>44</v>
      </c>
      <c r="CT125" t="s">
        <v>539</v>
      </c>
      <c r="CU125">
        <v>8157</v>
      </c>
    </row>
    <row r="126" spans="2:99">
      <c r="B126" t="s">
        <v>510</v>
      </c>
      <c r="C126" t="s">
        <v>404</v>
      </c>
      <c r="D126">
        <v>497</v>
      </c>
      <c r="E126" s="223">
        <v>19285</v>
      </c>
      <c r="F126" s="223">
        <v>27683</v>
      </c>
      <c r="CQ126" t="s">
        <v>40</v>
      </c>
      <c r="CR126" t="s">
        <v>555</v>
      </c>
      <c r="CS126" t="s">
        <v>44</v>
      </c>
      <c r="CT126" t="s">
        <v>540</v>
      </c>
      <c r="CU126">
        <v>12128</v>
      </c>
    </row>
    <row r="127" spans="2:99">
      <c r="B127" t="s">
        <v>510</v>
      </c>
      <c r="C127" t="s">
        <v>425</v>
      </c>
      <c r="D127">
        <v>9</v>
      </c>
      <c r="E127">
        <v>392</v>
      </c>
      <c r="F127">
        <v>124</v>
      </c>
      <c r="CQ127" t="s">
        <v>40</v>
      </c>
      <c r="CR127" t="s">
        <v>555</v>
      </c>
      <c r="CS127" t="s">
        <v>44</v>
      </c>
      <c r="CT127" t="s">
        <v>137</v>
      </c>
      <c r="CU127">
        <v>847</v>
      </c>
    </row>
    <row r="128" spans="2:99">
      <c r="B128" t="s">
        <v>510</v>
      </c>
      <c r="C128" t="s">
        <v>405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555</v>
      </c>
      <c r="CS128" t="s">
        <v>44</v>
      </c>
      <c r="CT128" t="s">
        <v>552</v>
      </c>
      <c r="CU128">
        <v>1673</v>
      </c>
    </row>
    <row r="129" spans="2:99">
      <c r="B129" t="s">
        <v>510</v>
      </c>
      <c r="C129" t="s">
        <v>554</v>
      </c>
      <c r="D129">
        <v>16</v>
      </c>
      <c r="E129">
        <v>767</v>
      </c>
      <c r="F129">
        <v>90</v>
      </c>
      <c r="CQ129" t="s">
        <v>40</v>
      </c>
      <c r="CR129" t="s">
        <v>555</v>
      </c>
      <c r="CS129" t="s">
        <v>44</v>
      </c>
      <c r="CT129" t="s">
        <v>541</v>
      </c>
      <c r="CU129">
        <v>1258</v>
      </c>
    </row>
    <row r="130" spans="2:99">
      <c r="B130" t="s">
        <v>510</v>
      </c>
      <c r="C130" t="s">
        <v>426</v>
      </c>
      <c r="E130">
        <v>30</v>
      </c>
      <c r="F130">
        <v>20</v>
      </c>
      <c r="CQ130" t="s">
        <v>40</v>
      </c>
      <c r="CR130" t="s">
        <v>555</v>
      </c>
      <c r="CS130" t="s">
        <v>44</v>
      </c>
      <c r="CT130" t="s">
        <v>542</v>
      </c>
      <c r="CU130">
        <v>73</v>
      </c>
    </row>
    <row r="131" spans="2:99">
      <c r="B131" t="s">
        <v>510</v>
      </c>
      <c r="C131" t="s">
        <v>429</v>
      </c>
      <c r="D131">
        <v>1</v>
      </c>
      <c r="E131">
        <v>178</v>
      </c>
      <c r="F131">
        <v>125</v>
      </c>
      <c r="CQ131" t="s">
        <v>40</v>
      </c>
      <c r="CR131" t="s">
        <v>555</v>
      </c>
      <c r="CS131" t="s">
        <v>44</v>
      </c>
      <c r="CT131" t="s">
        <v>543</v>
      </c>
      <c r="CU131">
        <v>350</v>
      </c>
    </row>
    <row r="132" spans="2:99">
      <c r="B132" t="s">
        <v>510</v>
      </c>
      <c r="C132" t="s">
        <v>424</v>
      </c>
      <c r="D132">
        <v>71</v>
      </c>
      <c r="E132" s="223">
        <v>2773</v>
      </c>
      <c r="F132" s="223">
        <v>1581</v>
      </c>
      <c r="CQ132" t="s">
        <v>40</v>
      </c>
      <c r="CR132" t="s">
        <v>555</v>
      </c>
      <c r="CS132" t="s">
        <v>44</v>
      </c>
      <c r="CT132" t="s">
        <v>544</v>
      </c>
      <c r="CU132">
        <v>78</v>
      </c>
    </row>
    <row r="133" spans="2:99">
      <c r="B133" t="s">
        <v>510</v>
      </c>
      <c r="C133" t="s">
        <v>479</v>
      </c>
      <c r="E133">
        <v>2</v>
      </c>
      <c r="F133">
        <v>1</v>
      </c>
      <c r="CQ133" t="s">
        <v>40</v>
      </c>
      <c r="CR133" t="s">
        <v>555</v>
      </c>
      <c r="CS133" t="s">
        <v>44</v>
      </c>
      <c r="CT133" t="s">
        <v>530</v>
      </c>
      <c r="CU133">
        <v>119</v>
      </c>
    </row>
    <row r="134" spans="2:99">
      <c r="B134" t="s">
        <v>510</v>
      </c>
      <c r="C134" t="s">
        <v>431</v>
      </c>
      <c r="D134">
        <v>1</v>
      </c>
      <c r="E134">
        <v>38</v>
      </c>
      <c r="F134">
        <v>51</v>
      </c>
      <c r="CQ134" t="s">
        <v>40</v>
      </c>
      <c r="CR134" t="s">
        <v>555</v>
      </c>
      <c r="CS134" t="s">
        <v>44</v>
      </c>
    </row>
    <row r="135" spans="2:99">
      <c r="B135" t="s">
        <v>510</v>
      </c>
      <c r="C135" t="s">
        <v>406</v>
      </c>
      <c r="D135">
        <v>1</v>
      </c>
      <c r="E135">
        <v>15</v>
      </c>
      <c r="F135">
        <v>66</v>
      </c>
      <c r="CQ135" t="s">
        <v>40</v>
      </c>
      <c r="CR135" t="s">
        <v>555</v>
      </c>
      <c r="CS135" t="s">
        <v>44</v>
      </c>
      <c r="CT135" t="s">
        <v>519</v>
      </c>
      <c r="CU135">
        <v>31594</v>
      </c>
    </row>
    <row r="136" spans="2:99">
      <c r="B136" t="s">
        <v>510</v>
      </c>
      <c r="C136" t="s">
        <v>427</v>
      </c>
      <c r="D136">
        <v>1</v>
      </c>
      <c r="E136">
        <v>6</v>
      </c>
      <c r="F136">
        <v>12</v>
      </c>
      <c r="CQ136" t="s">
        <v>40</v>
      </c>
      <c r="CR136" t="s">
        <v>555</v>
      </c>
      <c r="CS136" t="s">
        <v>44</v>
      </c>
      <c r="CT136" t="s">
        <v>538</v>
      </c>
      <c r="CU136">
        <v>894</v>
      </c>
    </row>
    <row r="137" spans="2:99">
      <c r="B137" t="s">
        <v>511</v>
      </c>
      <c r="D137">
        <v>170</v>
      </c>
      <c r="E137">
        <v>68</v>
      </c>
      <c r="F137">
        <v>17</v>
      </c>
      <c r="CQ137" t="s">
        <v>40</v>
      </c>
      <c r="CR137" t="s">
        <v>555</v>
      </c>
      <c r="CS137" t="s">
        <v>44</v>
      </c>
      <c r="CT137" t="s">
        <v>539</v>
      </c>
      <c r="CU137">
        <v>7089</v>
      </c>
    </row>
    <row r="138" spans="2:99">
      <c r="B138" t="s">
        <v>511</v>
      </c>
      <c r="C138" t="s">
        <v>553</v>
      </c>
      <c r="E138">
        <v>7</v>
      </c>
      <c r="F138">
        <v>6</v>
      </c>
      <c r="CQ138" t="s">
        <v>40</v>
      </c>
      <c r="CR138" t="s">
        <v>555</v>
      </c>
      <c r="CS138" t="s">
        <v>44</v>
      </c>
      <c r="CT138" t="s">
        <v>540</v>
      </c>
      <c r="CU138">
        <v>17813</v>
      </c>
    </row>
    <row r="139" spans="2:99">
      <c r="B139" t="s">
        <v>511</v>
      </c>
      <c r="C139" t="s">
        <v>423</v>
      </c>
      <c r="D139">
        <v>6</v>
      </c>
      <c r="E139">
        <v>29</v>
      </c>
      <c r="F139">
        <v>101</v>
      </c>
      <c r="CQ139" t="s">
        <v>40</v>
      </c>
      <c r="CR139" t="s">
        <v>555</v>
      </c>
      <c r="CS139" t="s">
        <v>44</v>
      </c>
      <c r="CT139" t="s">
        <v>137</v>
      </c>
      <c r="CU139">
        <v>1834</v>
      </c>
    </row>
    <row r="140" spans="2:99">
      <c r="B140" t="s">
        <v>511</v>
      </c>
      <c r="C140" t="s">
        <v>403</v>
      </c>
      <c r="D140">
        <v>73</v>
      </c>
      <c r="E140">
        <v>171</v>
      </c>
      <c r="F140">
        <v>947</v>
      </c>
      <c r="CQ140" t="s">
        <v>40</v>
      </c>
      <c r="CR140" t="s">
        <v>555</v>
      </c>
      <c r="CS140" t="s">
        <v>44</v>
      </c>
      <c r="CT140" t="s">
        <v>552</v>
      </c>
      <c r="CU140">
        <v>2708</v>
      </c>
    </row>
    <row r="141" spans="2:99">
      <c r="B141" t="s">
        <v>511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555</v>
      </c>
      <c r="CS141" t="s">
        <v>44</v>
      </c>
      <c r="CT141" t="s">
        <v>541</v>
      </c>
      <c r="CU141">
        <v>684</v>
      </c>
    </row>
    <row r="142" spans="2:99">
      <c r="B142" t="s">
        <v>511</v>
      </c>
      <c r="C142" t="s">
        <v>404</v>
      </c>
      <c r="D142">
        <v>399</v>
      </c>
      <c r="E142" s="223">
        <v>14405</v>
      </c>
      <c r="F142" s="223">
        <v>25187</v>
      </c>
      <c r="CQ142" t="s">
        <v>40</v>
      </c>
      <c r="CR142" t="s">
        <v>555</v>
      </c>
      <c r="CS142" t="s">
        <v>44</v>
      </c>
      <c r="CT142" t="s">
        <v>542</v>
      </c>
      <c r="CU142">
        <v>49</v>
      </c>
    </row>
    <row r="143" spans="2:99">
      <c r="B143" t="s">
        <v>511</v>
      </c>
      <c r="C143" t="s">
        <v>425</v>
      </c>
      <c r="D143">
        <v>19</v>
      </c>
      <c r="E143">
        <v>342</v>
      </c>
      <c r="F143">
        <v>136</v>
      </c>
      <c r="CQ143" t="s">
        <v>40</v>
      </c>
      <c r="CR143" t="s">
        <v>555</v>
      </c>
      <c r="CS143" t="s">
        <v>44</v>
      </c>
      <c r="CT143" t="s">
        <v>543</v>
      </c>
      <c r="CU143">
        <v>273</v>
      </c>
    </row>
    <row r="144" spans="2:99">
      <c r="B144" t="s">
        <v>511</v>
      </c>
      <c r="C144" t="s">
        <v>405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555</v>
      </c>
      <c r="CS144" t="s">
        <v>44</v>
      </c>
      <c r="CT144" t="s">
        <v>544</v>
      </c>
      <c r="CU144">
        <v>83</v>
      </c>
    </row>
    <row r="145" spans="2:99">
      <c r="B145" t="s">
        <v>511</v>
      </c>
      <c r="C145" t="s">
        <v>554</v>
      </c>
      <c r="D145">
        <v>66</v>
      </c>
      <c r="E145">
        <v>912</v>
      </c>
      <c r="F145">
        <v>101</v>
      </c>
      <c r="CQ145" t="s">
        <v>40</v>
      </c>
      <c r="CR145" t="s">
        <v>555</v>
      </c>
      <c r="CS145" t="s">
        <v>44</v>
      </c>
      <c r="CT145" t="s">
        <v>530</v>
      </c>
      <c r="CU145">
        <v>167</v>
      </c>
    </row>
    <row r="146" spans="2:99">
      <c r="B146" t="s">
        <v>511</v>
      </c>
      <c r="C146" t="s">
        <v>426</v>
      </c>
      <c r="D146">
        <v>1</v>
      </c>
      <c r="E146">
        <v>29</v>
      </c>
      <c r="F146">
        <v>17</v>
      </c>
      <c r="CQ146" t="s">
        <v>40</v>
      </c>
      <c r="CR146" t="s">
        <v>555</v>
      </c>
      <c r="CS146" t="s">
        <v>295</v>
      </c>
    </row>
    <row r="147" spans="2:99">
      <c r="B147" t="s">
        <v>511</v>
      </c>
      <c r="C147" t="s">
        <v>429</v>
      </c>
      <c r="D147">
        <v>2</v>
      </c>
      <c r="E147">
        <v>79</v>
      </c>
      <c r="F147">
        <v>111</v>
      </c>
      <c r="CQ147" t="s">
        <v>40</v>
      </c>
      <c r="CR147" t="s">
        <v>555</v>
      </c>
      <c r="CS147" t="s">
        <v>295</v>
      </c>
      <c r="CT147" t="s">
        <v>519</v>
      </c>
      <c r="CU147">
        <v>2434</v>
      </c>
    </row>
    <row r="148" spans="2:99">
      <c r="B148" t="s">
        <v>511</v>
      </c>
      <c r="C148" t="s">
        <v>424</v>
      </c>
      <c r="D148">
        <v>90</v>
      </c>
      <c r="E148" s="223">
        <v>2892</v>
      </c>
      <c r="F148" s="223">
        <v>1737</v>
      </c>
      <c r="CQ148" t="s">
        <v>40</v>
      </c>
      <c r="CR148" t="s">
        <v>555</v>
      </c>
      <c r="CS148" t="s">
        <v>295</v>
      </c>
      <c r="CT148" t="s">
        <v>538</v>
      </c>
      <c r="CU148">
        <v>62</v>
      </c>
    </row>
    <row r="149" spans="2:99">
      <c r="B149" t="s">
        <v>511</v>
      </c>
      <c r="C149" t="s">
        <v>479</v>
      </c>
      <c r="F149">
        <v>4</v>
      </c>
      <c r="CQ149" t="s">
        <v>40</v>
      </c>
      <c r="CR149" t="s">
        <v>555</v>
      </c>
      <c r="CS149" t="s">
        <v>295</v>
      </c>
      <c r="CT149" t="s">
        <v>539</v>
      </c>
      <c r="CU149">
        <v>140</v>
      </c>
    </row>
    <row r="150" spans="2:99">
      <c r="B150" t="s">
        <v>511</v>
      </c>
      <c r="C150" t="s">
        <v>431</v>
      </c>
      <c r="D150">
        <v>3</v>
      </c>
      <c r="E150">
        <v>24</v>
      </c>
      <c r="F150">
        <v>45</v>
      </c>
      <c r="CQ150" t="s">
        <v>40</v>
      </c>
      <c r="CR150" t="s">
        <v>555</v>
      </c>
      <c r="CS150" t="s">
        <v>295</v>
      </c>
      <c r="CT150" t="s">
        <v>540</v>
      </c>
      <c r="CU150">
        <v>1393</v>
      </c>
    </row>
    <row r="151" spans="2:99">
      <c r="B151" t="s">
        <v>511</v>
      </c>
      <c r="C151" t="s">
        <v>406</v>
      </c>
      <c r="D151">
        <v>1</v>
      </c>
      <c r="E151">
        <v>22</v>
      </c>
      <c r="F151">
        <v>69</v>
      </c>
      <c r="CQ151" t="s">
        <v>40</v>
      </c>
      <c r="CR151" t="s">
        <v>555</v>
      </c>
      <c r="CS151" t="s">
        <v>295</v>
      </c>
      <c r="CT151" t="s">
        <v>137</v>
      </c>
      <c r="CU151">
        <v>715</v>
      </c>
    </row>
    <row r="152" spans="2:99">
      <c r="B152" t="s">
        <v>511</v>
      </c>
      <c r="C152" t="s">
        <v>427</v>
      </c>
      <c r="E152">
        <v>4</v>
      </c>
      <c r="F152">
        <v>16</v>
      </c>
      <c r="CQ152" t="s">
        <v>40</v>
      </c>
      <c r="CR152" t="s">
        <v>555</v>
      </c>
      <c r="CS152" t="s">
        <v>295</v>
      </c>
      <c r="CT152" t="s">
        <v>552</v>
      </c>
      <c r="CU152">
        <v>55</v>
      </c>
    </row>
    <row r="153" spans="2:99">
      <c r="B153" t="s">
        <v>512</v>
      </c>
      <c r="D153">
        <v>626</v>
      </c>
      <c r="E153">
        <v>182</v>
      </c>
      <c r="F153">
        <v>16</v>
      </c>
      <c r="CQ153" t="s">
        <v>40</v>
      </c>
      <c r="CR153" t="s">
        <v>555</v>
      </c>
      <c r="CS153" t="s">
        <v>295</v>
      </c>
      <c r="CT153" t="s">
        <v>541</v>
      </c>
      <c r="CU153">
        <v>19</v>
      </c>
    </row>
    <row r="154" spans="2:99">
      <c r="B154" t="s">
        <v>512</v>
      </c>
      <c r="C154" t="s">
        <v>553</v>
      </c>
      <c r="E154">
        <v>3</v>
      </c>
      <c r="F154">
        <v>1</v>
      </c>
      <c r="CQ154" t="s">
        <v>40</v>
      </c>
      <c r="CR154" t="s">
        <v>555</v>
      </c>
      <c r="CS154" t="s">
        <v>295</v>
      </c>
      <c r="CT154" t="s">
        <v>542</v>
      </c>
      <c r="CU154">
        <v>4</v>
      </c>
    </row>
    <row r="155" spans="2:99">
      <c r="B155" t="s">
        <v>512</v>
      </c>
      <c r="C155" t="s">
        <v>401</v>
      </c>
      <c r="D155">
        <v>1</v>
      </c>
      <c r="CQ155" t="s">
        <v>40</v>
      </c>
      <c r="CR155" t="s">
        <v>555</v>
      </c>
      <c r="CS155" t="s">
        <v>295</v>
      </c>
      <c r="CT155" t="s">
        <v>543</v>
      </c>
      <c r="CU155">
        <v>12</v>
      </c>
    </row>
    <row r="156" spans="2:99">
      <c r="B156" t="s">
        <v>512</v>
      </c>
      <c r="C156" t="s">
        <v>423</v>
      </c>
      <c r="D156">
        <v>14</v>
      </c>
      <c r="E156">
        <v>62</v>
      </c>
      <c r="F156">
        <v>93</v>
      </c>
      <c r="CQ156" t="s">
        <v>40</v>
      </c>
      <c r="CR156" t="s">
        <v>555</v>
      </c>
      <c r="CS156" t="s">
        <v>295</v>
      </c>
      <c r="CT156" t="s">
        <v>544</v>
      </c>
      <c r="CU156">
        <v>11</v>
      </c>
    </row>
    <row r="157" spans="2:99">
      <c r="B157" t="s">
        <v>512</v>
      </c>
      <c r="C157" t="s">
        <v>403</v>
      </c>
      <c r="D157">
        <v>208</v>
      </c>
      <c r="E157">
        <v>326</v>
      </c>
      <c r="F157">
        <v>962</v>
      </c>
      <c r="CQ157" t="s">
        <v>40</v>
      </c>
      <c r="CR157" t="s">
        <v>555</v>
      </c>
      <c r="CS157" t="s">
        <v>295</v>
      </c>
      <c r="CT157" t="s">
        <v>530</v>
      </c>
      <c r="CU157">
        <v>23</v>
      </c>
    </row>
    <row r="158" spans="2:99">
      <c r="B158" t="s">
        <v>512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555</v>
      </c>
      <c r="CS158" t="s">
        <v>295</v>
      </c>
    </row>
    <row r="159" spans="2:99">
      <c r="B159" t="s">
        <v>512</v>
      </c>
      <c r="C159" t="s">
        <v>428</v>
      </c>
      <c r="D159">
        <v>1</v>
      </c>
      <c r="E159">
        <v>1</v>
      </c>
      <c r="CQ159" t="s">
        <v>40</v>
      </c>
      <c r="CR159" t="s">
        <v>555</v>
      </c>
      <c r="CS159" t="s">
        <v>295</v>
      </c>
      <c r="CT159" t="s">
        <v>519</v>
      </c>
      <c r="CU159">
        <v>2959</v>
      </c>
    </row>
    <row r="160" spans="2:99">
      <c r="B160" t="s">
        <v>512</v>
      </c>
      <c r="C160" t="s">
        <v>404</v>
      </c>
      <c r="D160">
        <v>685</v>
      </c>
      <c r="E160" s="223">
        <v>19202</v>
      </c>
      <c r="F160" s="223">
        <v>36438</v>
      </c>
      <c r="CQ160" t="s">
        <v>40</v>
      </c>
      <c r="CR160" t="s">
        <v>555</v>
      </c>
      <c r="CS160" t="s">
        <v>295</v>
      </c>
      <c r="CT160" t="s">
        <v>538</v>
      </c>
      <c r="CU160">
        <v>172</v>
      </c>
    </row>
    <row r="161" spans="2:99">
      <c r="B161" t="s">
        <v>512</v>
      </c>
      <c r="C161" t="s">
        <v>425</v>
      </c>
      <c r="D161">
        <v>12</v>
      </c>
      <c r="E161">
        <v>551</v>
      </c>
      <c r="F161">
        <v>70</v>
      </c>
      <c r="CQ161" t="s">
        <v>40</v>
      </c>
      <c r="CR161" t="s">
        <v>555</v>
      </c>
      <c r="CS161" t="s">
        <v>295</v>
      </c>
      <c r="CT161" t="s">
        <v>539</v>
      </c>
      <c r="CU161">
        <v>435</v>
      </c>
    </row>
    <row r="162" spans="2:99">
      <c r="B162" t="s">
        <v>512</v>
      </c>
      <c r="C162" t="s">
        <v>405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555</v>
      </c>
      <c r="CS162" t="s">
        <v>295</v>
      </c>
      <c r="CT162" t="s">
        <v>540</v>
      </c>
      <c r="CU162">
        <v>676</v>
      </c>
    </row>
    <row r="163" spans="2:99">
      <c r="B163" t="s">
        <v>512</v>
      </c>
      <c r="C163" t="s">
        <v>554</v>
      </c>
      <c r="D163">
        <v>50</v>
      </c>
      <c r="E163">
        <v>974</v>
      </c>
      <c r="F163">
        <v>78</v>
      </c>
      <c r="CQ163" t="s">
        <v>40</v>
      </c>
      <c r="CR163" t="s">
        <v>555</v>
      </c>
      <c r="CS163" t="s">
        <v>295</v>
      </c>
      <c r="CT163" t="s">
        <v>137</v>
      </c>
      <c r="CU163">
        <v>1520</v>
      </c>
    </row>
    <row r="164" spans="2:99">
      <c r="B164" t="s">
        <v>512</v>
      </c>
      <c r="C164" t="s">
        <v>426</v>
      </c>
      <c r="D164">
        <v>1</v>
      </c>
      <c r="E164">
        <v>22</v>
      </c>
      <c r="F164">
        <v>7</v>
      </c>
      <c r="CQ164" t="s">
        <v>40</v>
      </c>
      <c r="CR164" t="s">
        <v>555</v>
      </c>
      <c r="CS164" t="s">
        <v>295</v>
      </c>
      <c r="CT164" t="s">
        <v>552</v>
      </c>
      <c r="CU164">
        <v>44</v>
      </c>
    </row>
    <row r="165" spans="2:99">
      <c r="B165" t="s">
        <v>512</v>
      </c>
      <c r="C165" t="s">
        <v>429</v>
      </c>
      <c r="E165">
        <v>46</v>
      </c>
      <c r="F165">
        <v>51</v>
      </c>
      <c r="CQ165" t="s">
        <v>40</v>
      </c>
      <c r="CR165" t="s">
        <v>555</v>
      </c>
      <c r="CS165" t="s">
        <v>295</v>
      </c>
      <c r="CT165" t="s">
        <v>541</v>
      </c>
      <c r="CU165">
        <v>24</v>
      </c>
    </row>
    <row r="166" spans="2:99">
      <c r="B166" t="s">
        <v>512</v>
      </c>
      <c r="C166" t="s">
        <v>424</v>
      </c>
      <c r="D166">
        <v>88</v>
      </c>
      <c r="E166" s="223">
        <v>3271</v>
      </c>
      <c r="F166" s="223">
        <v>1220</v>
      </c>
      <c r="CQ166" t="s">
        <v>40</v>
      </c>
      <c r="CR166" t="s">
        <v>555</v>
      </c>
      <c r="CS166" t="s">
        <v>295</v>
      </c>
      <c r="CT166" t="s">
        <v>542</v>
      </c>
      <c r="CU166">
        <v>7</v>
      </c>
    </row>
    <row r="167" spans="2:99">
      <c r="B167" t="s">
        <v>512</v>
      </c>
      <c r="C167" t="s">
        <v>479</v>
      </c>
      <c r="E167">
        <v>2</v>
      </c>
      <c r="F167">
        <v>1</v>
      </c>
      <c r="CQ167" t="s">
        <v>40</v>
      </c>
      <c r="CR167" t="s">
        <v>555</v>
      </c>
      <c r="CS167" t="s">
        <v>295</v>
      </c>
      <c r="CT167" t="s">
        <v>543</v>
      </c>
      <c r="CU167">
        <v>17</v>
      </c>
    </row>
    <row r="168" spans="2:99">
      <c r="B168" t="s">
        <v>512</v>
      </c>
      <c r="C168" t="s">
        <v>431</v>
      </c>
      <c r="E168">
        <v>27</v>
      </c>
      <c r="F168">
        <v>34</v>
      </c>
      <c r="CQ168" t="s">
        <v>40</v>
      </c>
      <c r="CR168" t="s">
        <v>555</v>
      </c>
      <c r="CS168" t="s">
        <v>295</v>
      </c>
      <c r="CT168" t="s">
        <v>544</v>
      </c>
      <c r="CU168">
        <v>28</v>
      </c>
    </row>
    <row r="169" spans="2:99">
      <c r="B169" t="s">
        <v>512</v>
      </c>
      <c r="C169" t="s">
        <v>406</v>
      </c>
      <c r="D169">
        <v>1</v>
      </c>
      <c r="E169">
        <v>7</v>
      </c>
      <c r="F169">
        <v>90</v>
      </c>
      <c r="CQ169" t="s">
        <v>40</v>
      </c>
      <c r="CR169" t="s">
        <v>555</v>
      </c>
      <c r="CS169" t="s">
        <v>295</v>
      </c>
      <c r="CT169" t="s">
        <v>530</v>
      </c>
      <c r="CU169">
        <v>36</v>
      </c>
    </row>
    <row r="170" spans="2:99">
      <c r="B170" t="s">
        <v>512</v>
      </c>
      <c r="C170" t="s">
        <v>427</v>
      </c>
      <c r="E170">
        <v>5</v>
      </c>
      <c r="F170">
        <v>9</v>
      </c>
      <c r="CQ170" t="s">
        <v>40</v>
      </c>
      <c r="CR170" t="s">
        <v>555</v>
      </c>
      <c r="CS170" t="s">
        <v>530</v>
      </c>
    </row>
    <row r="171" spans="2:99">
      <c r="B171" t="s">
        <v>545</v>
      </c>
      <c r="D171" s="223">
        <v>3552</v>
      </c>
      <c r="E171">
        <v>356</v>
      </c>
      <c r="F171">
        <v>48</v>
      </c>
      <c r="CQ171" t="s">
        <v>40</v>
      </c>
      <c r="CR171" t="s">
        <v>555</v>
      </c>
      <c r="CS171" t="s">
        <v>530</v>
      </c>
      <c r="CT171" t="s">
        <v>519</v>
      </c>
      <c r="CU171">
        <v>685</v>
      </c>
    </row>
    <row r="172" spans="2:99">
      <c r="B172" t="s">
        <v>545</v>
      </c>
      <c r="C172" t="s">
        <v>401</v>
      </c>
      <c r="D172">
        <v>1</v>
      </c>
      <c r="CQ172" t="s">
        <v>40</v>
      </c>
      <c r="CR172" t="s">
        <v>555</v>
      </c>
      <c r="CS172" t="s">
        <v>530</v>
      </c>
      <c r="CT172" t="s">
        <v>538</v>
      </c>
      <c r="CU172">
        <v>14</v>
      </c>
    </row>
    <row r="173" spans="2:99">
      <c r="B173" t="s">
        <v>545</v>
      </c>
      <c r="C173" t="s">
        <v>423</v>
      </c>
      <c r="D173">
        <v>34</v>
      </c>
      <c r="E173">
        <v>70</v>
      </c>
      <c r="F173">
        <v>121</v>
      </c>
      <c r="CQ173" t="s">
        <v>40</v>
      </c>
      <c r="CR173" t="s">
        <v>555</v>
      </c>
      <c r="CS173" t="s">
        <v>530</v>
      </c>
      <c r="CT173" t="s">
        <v>539</v>
      </c>
      <c r="CU173">
        <v>263</v>
      </c>
    </row>
    <row r="174" spans="2:99">
      <c r="B174" t="s">
        <v>545</v>
      </c>
      <c r="C174" t="s">
        <v>403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555</v>
      </c>
      <c r="CS174" t="s">
        <v>530</v>
      </c>
      <c r="CT174" t="s">
        <v>540</v>
      </c>
      <c r="CU174">
        <v>164</v>
      </c>
    </row>
    <row r="175" spans="2:99">
      <c r="B175" t="s">
        <v>545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555</v>
      </c>
      <c r="CS175" t="s">
        <v>530</v>
      </c>
      <c r="CT175" t="s">
        <v>137</v>
      </c>
      <c r="CU175">
        <v>38</v>
      </c>
    </row>
    <row r="176" spans="2:99">
      <c r="B176" t="s">
        <v>545</v>
      </c>
      <c r="C176" t="s">
        <v>481</v>
      </c>
      <c r="E176" s="223"/>
      <c r="F176" s="223">
        <v>6</v>
      </c>
      <c r="CQ176" t="s">
        <v>40</v>
      </c>
      <c r="CR176" t="s">
        <v>555</v>
      </c>
      <c r="CS176" t="s">
        <v>530</v>
      </c>
      <c r="CT176" t="s">
        <v>552</v>
      </c>
      <c r="CU176">
        <v>87</v>
      </c>
    </row>
    <row r="177" spans="2:99">
      <c r="B177" t="s">
        <v>545</v>
      </c>
      <c r="C177" t="s">
        <v>482</v>
      </c>
      <c r="F177">
        <v>1</v>
      </c>
      <c r="CQ177" t="s">
        <v>40</v>
      </c>
      <c r="CR177" t="s">
        <v>555</v>
      </c>
      <c r="CS177" t="s">
        <v>530</v>
      </c>
      <c r="CT177" t="s">
        <v>541</v>
      </c>
      <c r="CU177">
        <v>79</v>
      </c>
    </row>
    <row r="178" spans="2:99">
      <c r="B178" t="s">
        <v>545</v>
      </c>
      <c r="C178" t="s">
        <v>428</v>
      </c>
      <c r="D178" s="223"/>
      <c r="E178" s="223">
        <v>2</v>
      </c>
      <c r="F178" s="223">
        <v>6</v>
      </c>
      <c r="CQ178" t="s">
        <v>40</v>
      </c>
      <c r="CR178" t="s">
        <v>555</v>
      </c>
      <c r="CS178" t="s">
        <v>530</v>
      </c>
      <c r="CT178" t="s">
        <v>542</v>
      </c>
      <c r="CU178">
        <v>1</v>
      </c>
    </row>
    <row r="179" spans="2:99">
      <c r="B179" t="s">
        <v>545</v>
      </c>
      <c r="C179" t="s">
        <v>404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555</v>
      </c>
      <c r="CS179" t="s">
        <v>530</v>
      </c>
      <c r="CT179" t="s">
        <v>543</v>
      </c>
      <c r="CU179">
        <v>22</v>
      </c>
    </row>
    <row r="180" spans="2:99">
      <c r="B180" t="s">
        <v>545</v>
      </c>
      <c r="C180" t="s">
        <v>425</v>
      </c>
      <c r="E180">
        <v>256</v>
      </c>
      <c r="F180">
        <v>62</v>
      </c>
      <c r="CQ180" t="s">
        <v>40</v>
      </c>
      <c r="CR180" t="s">
        <v>555</v>
      </c>
      <c r="CS180" t="s">
        <v>530</v>
      </c>
      <c r="CT180" t="s">
        <v>544</v>
      </c>
      <c r="CU180">
        <v>0</v>
      </c>
    </row>
    <row r="181" spans="2:99">
      <c r="B181" t="s">
        <v>545</v>
      </c>
      <c r="C181" t="s">
        <v>405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555</v>
      </c>
      <c r="CS181" t="s">
        <v>530</v>
      </c>
      <c r="CT181" t="s">
        <v>530</v>
      </c>
      <c r="CU181">
        <v>17</v>
      </c>
    </row>
    <row r="182" spans="2:99">
      <c r="B182" t="s">
        <v>545</v>
      </c>
      <c r="C182" t="s">
        <v>554</v>
      </c>
      <c r="D182">
        <v>27</v>
      </c>
      <c r="E182" s="223">
        <v>330</v>
      </c>
      <c r="F182">
        <v>69</v>
      </c>
      <c r="CQ182" t="s">
        <v>40</v>
      </c>
      <c r="CR182" t="s">
        <v>523</v>
      </c>
    </row>
    <row r="183" spans="2:99">
      <c r="B183" t="s">
        <v>545</v>
      </c>
      <c r="C183" t="s">
        <v>426</v>
      </c>
      <c r="D183">
        <v>1</v>
      </c>
      <c r="E183">
        <v>4</v>
      </c>
      <c r="F183">
        <v>1</v>
      </c>
      <c r="CQ183" t="s">
        <v>40</v>
      </c>
      <c r="CR183" t="s">
        <v>523</v>
      </c>
      <c r="CS183" t="s">
        <v>519</v>
      </c>
    </row>
    <row r="184" spans="2:99">
      <c r="B184" t="s">
        <v>545</v>
      </c>
      <c r="C184" t="s">
        <v>429</v>
      </c>
      <c r="E184">
        <v>52</v>
      </c>
      <c r="F184">
        <v>17</v>
      </c>
      <c r="CQ184" t="s">
        <v>40</v>
      </c>
      <c r="CR184" t="s">
        <v>523</v>
      </c>
      <c r="CS184" t="s">
        <v>40</v>
      </c>
      <c r="CT184" t="s">
        <v>519</v>
      </c>
      <c r="CU184">
        <v>126107</v>
      </c>
    </row>
    <row r="185" spans="2:99">
      <c r="B185" t="s">
        <v>545</v>
      </c>
      <c r="C185" t="s">
        <v>424</v>
      </c>
      <c r="D185">
        <v>59</v>
      </c>
      <c r="E185" s="223">
        <v>4072</v>
      </c>
      <c r="F185">
        <v>927</v>
      </c>
      <c r="CQ185" t="s">
        <v>40</v>
      </c>
      <c r="CR185" t="s">
        <v>523</v>
      </c>
      <c r="CS185" t="s">
        <v>40</v>
      </c>
      <c r="CT185" t="s">
        <v>538</v>
      </c>
      <c r="CU185">
        <v>2346</v>
      </c>
    </row>
    <row r="186" spans="2:99">
      <c r="B186" t="s">
        <v>545</v>
      </c>
      <c r="C186" t="s">
        <v>479</v>
      </c>
      <c r="E186">
        <v>2</v>
      </c>
      <c r="F186">
        <v>8</v>
      </c>
      <c r="CQ186" t="s">
        <v>40</v>
      </c>
      <c r="CR186" t="s">
        <v>523</v>
      </c>
      <c r="CS186" t="s">
        <v>40</v>
      </c>
      <c r="CT186" t="s">
        <v>539</v>
      </c>
      <c r="CU186">
        <v>45409</v>
      </c>
    </row>
    <row r="187" spans="2:99">
      <c r="B187" t="s">
        <v>545</v>
      </c>
      <c r="C187" t="s">
        <v>431</v>
      </c>
      <c r="D187" s="223"/>
      <c r="E187">
        <v>16</v>
      </c>
      <c r="F187">
        <v>69</v>
      </c>
      <c r="CQ187" t="s">
        <v>40</v>
      </c>
      <c r="CR187" t="s">
        <v>523</v>
      </c>
      <c r="CS187" t="s">
        <v>40</v>
      </c>
      <c r="CT187" t="s">
        <v>540</v>
      </c>
      <c r="CU187">
        <v>52319</v>
      </c>
    </row>
    <row r="188" spans="2:99">
      <c r="B188" t="s">
        <v>545</v>
      </c>
      <c r="C188" t="s">
        <v>406</v>
      </c>
      <c r="D188">
        <v>171</v>
      </c>
      <c r="E188">
        <v>119</v>
      </c>
      <c r="F188">
        <v>426</v>
      </c>
      <c r="CQ188" t="s">
        <v>40</v>
      </c>
      <c r="CR188" t="s">
        <v>523</v>
      </c>
      <c r="CS188" t="s">
        <v>40</v>
      </c>
      <c r="CT188" t="s">
        <v>137</v>
      </c>
      <c r="CU188">
        <v>5334</v>
      </c>
    </row>
    <row r="189" spans="2:99">
      <c r="B189" t="s">
        <v>545</v>
      </c>
      <c r="C189" t="s">
        <v>427</v>
      </c>
      <c r="E189">
        <v>44</v>
      </c>
      <c r="F189">
        <v>17</v>
      </c>
      <c r="CQ189" t="s">
        <v>40</v>
      </c>
      <c r="CR189" t="s">
        <v>523</v>
      </c>
      <c r="CS189" t="s">
        <v>40</v>
      </c>
      <c r="CT189" t="s">
        <v>552</v>
      </c>
      <c r="CU189">
        <v>8187</v>
      </c>
    </row>
    <row r="190" spans="2:99">
      <c r="B190" t="s">
        <v>546</v>
      </c>
      <c r="D190" s="223">
        <v>3321</v>
      </c>
      <c r="E190">
        <v>227</v>
      </c>
      <c r="F190">
        <v>43</v>
      </c>
      <c r="CQ190" t="s">
        <v>40</v>
      </c>
      <c r="CR190" t="s">
        <v>523</v>
      </c>
      <c r="CS190" t="s">
        <v>40</v>
      </c>
      <c r="CT190" t="s">
        <v>541</v>
      </c>
      <c r="CU190">
        <v>8789</v>
      </c>
    </row>
    <row r="191" spans="2:99">
      <c r="B191" t="s">
        <v>546</v>
      </c>
      <c r="C191" t="s">
        <v>401</v>
      </c>
      <c r="D191">
        <v>1</v>
      </c>
      <c r="E191" s="223"/>
      <c r="CQ191" t="s">
        <v>40</v>
      </c>
      <c r="CR191" t="s">
        <v>523</v>
      </c>
      <c r="CS191" t="s">
        <v>40</v>
      </c>
      <c r="CT191" t="s">
        <v>542</v>
      </c>
      <c r="CU191">
        <v>310</v>
      </c>
    </row>
    <row r="192" spans="2:99">
      <c r="B192" t="s">
        <v>546</v>
      </c>
      <c r="C192" t="s">
        <v>402</v>
      </c>
      <c r="D192" s="223">
        <v>1</v>
      </c>
      <c r="E192" s="223"/>
      <c r="F192" s="223"/>
      <c r="CQ192" t="s">
        <v>40</v>
      </c>
      <c r="CR192" t="s">
        <v>523</v>
      </c>
      <c r="CS192" t="s">
        <v>40</v>
      </c>
      <c r="CT192" t="s">
        <v>543</v>
      </c>
      <c r="CU192">
        <v>2440</v>
      </c>
    </row>
    <row r="193" spans="2:99">
      <c r="B193" t="s">
        <v>546</v>
      </c>
      <c r="C193" t="s">
        <v>423</v>
      </c>
      <c r="E193">
        <v>1</v>
      </c>
      <c r="F193">
        <v>7</v>
      </c>
      <c r="CQ193" t="s">
        <v>40</v>
      </c>
      <c r="CR193" t="s">
        <v>523</v>
      </c>
      <c r="CS193" t="s">
        <v>40</v>
      </c>
      <c r="CT193" t="s">
        <v>544</v>
      </c>
      <c r="CU193">
        <v>386</v>
      </c>
    </row>
    <row r="194" spans="2:99">
      <c r="B194" t="s">
        <v>546</v>
      </c>
      <c r="C194" t="s">
        <v>403</v>
      </c>
      <c r="D194">
        <v>3</v>
      </c>
      <c r="E194">
        <v>187</v>
      </c>
      <c r="F194">
        <v>118</v>
      </c>
      <c r="CQ194" t="s">
        <v>40</v>
      </c>
      <c r="CR194" t="s">
        <v>523</v>
      </c>
      <c r="CS194" t="s">
        <v>40</v>
      </c>
      <c r="CT194" t="s">
        <v>530</v>
      </c>
      <c r="CU194">
        <v>587</v>
      </c>
    </row>
    <row r="195" spans="2:99">
      <c r="B195" t="s">
        <v>546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523</v>
      </c>
      <c r="CS195" t="s">
        <v>46</v>
      </c>
    </row>
    <row r="196" spans="2:99">
      <c r="B196" t="s">
        <v>546</v>
      </c>
      <c r="C196" t="s">
        <v>404</v>
      </c>
      <c r="D196">
        <v>34</v>
      </c>
      <c r="E196" s="223">
        <v>1018</v>
      </c>
      <c r="F196" s="223">
        <v>2311</v>
      </c>
      <c r="CQ196" t="s">
        <v>40</v>
      </c>
      <c r="CR196" t="s">
        <v>523</v>
      </c>
      <c r="CS196" t="s">
        <v>46</v>
      </c>
      <c r="CT196" t="s">
        <v>519</v>
      </c>
      <c r="CU196">
        <v>42427</v>
      </c>
    </row>
    <row r="197" spans="2:99">
      <c r="B197" t="s">
        <v>546</v>
      </c>
      <c r="C197" t="s">
        <v>425</v>
      </c>
      <c r="F197">
        <v>3</v>
      </c>
      <c r="CQ197" t="s">
        <v>40</v>
      </c>
      <c r="CR197" t="s">
        <v>523</v>
      </c>
      <c r="CS197" t="s">
        <v>46</v>
      </c>
      <c r="CT197" t="s">
        <v>538</v>
      </c>
      <c r="CU197">
        <v>834</v>
      </c>
    </row>
    <row r="198" spans="2:99">
      <c r="B198" t="s">
        <v>546</v>
      </c>
      <c r="C198" t="s">
        <v>405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523</v>
      </c>
      <c r="CS198" t="s">
        <v>46</v>
      </c>
      <c r="CT198" t="s">
        <v>539</v>
      </c>
      <c r="CU198">
        <v>23868</v>
      </c>
    </row>
    <row r="199" spans="2:99">
      <c r="B199" t="s">
        <v>546</v>
      </c>
      <c r="C199" t="s">
        <v>554</v>
      </c>
      <c r="F199">
        <v>3</v>
      </c>
      <c r="CQ199" t="s">
        <v>40</v>
      </c>
      <c r="CR199" t="s">
        <v>523</v>
      </c>
      <c r="CS199" t="s">
        <v>46</v>
      </c>
      <c r="CT199" t="s">
        <v>540</v>
      </c>
      <c r="CU199">
        <v>4865</v>
      </c>
    </row>
    <row r="200" spans="2:99">
      <c r="B200" t="s">
        <v>546</v>
      </c>
      <c r="C200" t="s">
        <v>429</v>
      </c>
      <c r="F200">
        <v>1</v>
      </c>
      <c r="CQ200" t="s">
        <v>40</v>
      </c>
      <c r="CR200" t="s">
        <v>523</v>
      </c>
      <c r="CS200" t="s">
        <v>46</v>
      </c>
      <c r="CT200" t="s">
        <v>137</v>
      </c>
      <c r="CU200">
        <v>864</v>
      </c>
    </row>
    <row r="201" spans="2:99">
      <c r="B201" t="s">
        <v>546</v>
      </c>
      <c r="C201" t="s">
        <v>424</v>
      </c>
      <c r="E201">
        <v>9</v>
      </c>
      <c r="F201">
        <v>35</v>
      </c>
      <c r="CQ201" t="s">
        <v>40</v>
      </c>
      <c r="CR201" t="s">
        <v>523</v>
      </c>
      <c r="CS201" t="s">
        <v>46</v>
      </c>
      <c r="CT201" t="s">
        <v>552</v>
      </c>
      <c r="CU201">
        <v>3293</v>
      </c>
    </row>
    <row r="202" spans="2:99">
      <c r="B202" t="s">
        <v>546</v>
      </c>
      <c r="C202" t="s">
        <v>479</v>
      </c>
      <c r="F202">
        <v>1</v>
      </c>
      <c r="CQ202" t="s">
        <v>40</v>
      </c>
      <c r="CR202" t="s">
        <v>523</v>
      </c>
      <c r="CS202" t="s">
        <v>46</v>
      </c>
      <c r="CT202" t="s">
        <v>541</v>
      </c>
      <c r="CU202">
        <v>6483</v>
      </c>
    </row>
    <row r="203" spans="2:99">
      <c r="B203" t="s">
        <v>546</v>
      </c>
      <c r="C203" t="s">
        <v>431</v>
      </c>
      <c r="F203">
        <v>27</v>
      </c>
      <c r="CQ203" t="s">
        <v>40</v>
      </c>
      <c r="CR203" t="s">
        <v>523</v>
      </c>
      <c r="CS203" t="s">
        <v>46</v>
      </c>
      <c r="CT203" t="s">
        <v>542</v>
      </c>
      <c r="CU203">
        <v>185</v>
      </c>
    </row>
    <row r="204" spans="2:99">
      <c r="B204" t="s">
        <v>546</v>
      </c>
      <c r="C204" t="s">
        <v>406</v>
      </c>
      <c r="E204">
        <v>10</v>
      </c>
      <c r="F204">
        <v>22</v>
      </c>
      <c r="CQ204" t="s">
        <v>40</v>
      </c>
      <c r="CR204" t="s">
        <v>523</v>
      </c>
      <c r="CS204" t="s">
        <v>46</v>
      </c>
      <c r="CT204" t="s">
        <v>543</v>
      </c>
      <c r="CU204">
        <v>1648</v>
      </c>
    </row>
    <row r="205" spans="2:99">
      <c r="B205" t="s">
        <v>546</v>
      </c>
      <c r="C205" t="s">
        <v>427</v>
      </c>
      <c r="F205">
        <v>1</v>
      </c>
      <c r="CQ205" t="s">
        <v>40</v>
      </c>
      <c r="CR205" t="s">
        <v>523</v>
      </c>
      <c r="CS205" t="s">
        <v>46</v>
      </c>
      <c r="CT205" t="s">
        <v>544</v>
      </c>
      <c r="CU205">
        <v>192</v>
      </c>
    </row>
    <row r="206" spans="2:99">
      <c r="CQ206" t="s">
        <v>40</v>
      </c>
      <c r="CR206" t="s">
        <v>523</v>
      </c>
      <c r="CS206" t="s">
        <v>46</v>
      </c>
      <c r="CT206" t="s">
        <v>530</v>
      </c>
      <c r="CU206">
        <v>195</v>
      </c>
    </row>
    <row r="207" spans="2:99">
      <c r="CQ207" t="s">
        <v>40</v>
      </c>
      <c r="CR207" t="s">
        <v>523</v>
      </c>
      <c r="CS207" t="s">
        <v>44</v>
      </c>
    </row>
    <row r="208" spans="2:99">
      <c r="CQ208" t="s">
        <v>40</v>
      </c>
      <c r="CR208" t="s">
        <v>523</v>
      </c>
      <c r="CS208" t="s">
        <v>44</v>
      </c>
      <c r="CT208" t="s">
        <v>519</v>
      </c>
      <c r="CU208">
        <v>39121</v>
      </c>
    </row>
    <row r="209" spans="95:99">
      <c r="CQ209" t="s">
        <v>40</v>
      </c>
      <c r="CR209" t="s">
        <v>523</v>
      </c>
      <c r="CS209" t="s">
        <v>44</v>
      </c>
      <c r="CT209" t="s">
        <v>538</v>
      </c>
      <c r="CU209">
        <v>499</v>
      </c>
    </row>
    <row r="210" spans="95:99">
      <c r="CQ210" t="s">
        <v>40</v>
      </c>
      <c r="CR210" t="s">
        <v>523</v>
      </c>
      <c r="CS210" t="s">
        <v>44</v>
      </c>
      <c r="CT210" t="s">
        <v>539</v>
      </c>
      <c r="CU210">
        <v>11993</v>
      </c>
    </row>
    <row r="211" spans="95:99">
      <c r="CQ211" t="s">
        <v>40</v>
      </c>
      <c r="CR211" t="s">
        <v>523</v>
      </c>
      <c r="CS211" t="s">
        <v>44</v>
      </c>
      <c r="CT211" t="s">
        <v>540</v>
      </c>
      <c r="CU211">
        <v>21486</v>
      </c>
    </row>
    <row r="212" spans="95:99">
      <c r="CQ212" t="s">
        <v>40</v>
      </c>
      <c r="CR212" t="s">
        <v>523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523</v>
      </c>
      <c r="CS213" t="s">
        <v>44</v>
      </c>
      <c r="CT213" t="s">
        <v>552</v>
      </c>
      <c r="CU213">
        <v>1969</v>
      </c>
    </row>
    <row r="214" spans="95:99">
      <c r="CQ214" t="s">
        <v>40</v>
      </c>
      <c r="CR214" t="s">
        <v>523</v>
      </c>
      <c r="CS214" t="s">
        <v>44</v>
      </c>
      <c r="CT214" t="s">
        <v>541</v>
      </c>
      <c r="CU214">
        <v>1282</v>
      </c>
    </row>
    <row r="215" spans="95:99">
      <c r="CQ215" t="s">
        <v>40</v>
      </c>
      <c r="CR215" t="s">
        <v>523</v>
      </c>
      <c r="CS215" t="s">
        <v>44</v>
      </c>
      <c r="CT215" t="s">
        <v>542</v>
      </c>
      <c r="CU215">
        <v>64</v>
      </c>
    </row>
    <row r="216" spans="95:99">
      <c r="CQ216" t="s">
        <v>40</v>
      </c>
      <c r="CR216" t="s">
        <v>523</v>
      </c>
      <c r="CS216" t="s">
        <v>44</v>
      </c>
      <c r="CT216" t="s">
        <v>543</v>
      </c>
      <c r="CU216">
        <v>423</v>
      </c>
    </row>
    <row r="217" spans="95:99">
      <c r="CQ217" t="s">
        <v>40</v>
      </c>
      <c r="CR217" t="s">
        <v>523</v>
      </c>
      <c r="CS217" t="s">
        <v>44</v>
      </c>
      <c r="CT217" t="s">
        <v>544</v>
      </c>
      <c r="CU217">
        <v>91</v>
      </c>
    </row>
    <row r="218" spans="95:99">
      <c r="CQ218" t="s">
        <v>40</v>
      </c>
      <c r="CR218" t="s">
        <v>523</v>
      </c>
      <c r="CS218" t="s">
        <v>44</v>
      </c>
      <c r="CT218" t="s">
        <v>530</v>
      </c>
      <c r="CU218">
        <v>177</v>
      </c>
    </row>
    <row r="219" spans="95:99">
      <c r="CQ219" t="s">
        <v>40</v>
      </c>
      <c r="CR219" t="s">
        <v>523</v>
      </c>
      <c r="CS219" t="s">
        <v>44</v>
      </c>
    </row>
    <row r="220" spans="95:99">
      <c r="CQ220" t="s">
        <v>40</v>
      </c>
      <c r="CR220" t="s">
        <v>523</v>
      </c>
      <c r="CS220" t="s">
        <v>44</v>
      </c>
      <c r="CT220" t="s">
        <v>519</v>
      </c>
      <c r="CU220">
        <v>38410</v>
      </c>
    </row>
    <row r="221" spans="95:99">
      <c r="CQ221" t="s">
        <v>40</v>
      </c>
      <c r="CR221" t="s">
        <v>523</v>
      </c>
      <c r="CS221" t="s">
        <v>44</v>
      </c>
      <c r="CT221" t="s">
        <v>538</v>
      </c>
      <c r="CU221">
        <v>787</v>
      </c>
    </row>
    <row r="222" spans="95:99">
      <c r="CQ222" t="s">
        <v>40</v>
      </c>
      <c r="CR222" t="s">
        <v>523</v>
      </c>
      <c r="CS222" t="s">
        <v>44</v>
      </c>
      <c r="CT222" t="s">
        <v>539</v>
      </c>
      <c r="CU222">
        <v>8816</v>
      </c>
    </row>
    <row r="223" spans="95:99">
      <c r="CQ223" t="s">
        <v>40</v>
      </c>
      <c r="CR223" t="s">
        <v>523</v>
      </c>
      <c r="CS223" t="s">
        <v>44</v>
      </c>
      <c r="CT223" t="s">
        <v>540</v>
      </c>
      <c r="CU223">
        <v>22951</v>
      </c>
    </row>
    <row r="224" spans="95:99">
      <c r="CQ224" t="s">
        <v>40</v>
      </c>
      <c r="CR224" t="s">
        <v>523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523</v>
      </c>
      <c r="CS225" t="s">
        <v>44</v>
      </c>
      <c r="CT225" t="s">
        <v>552</v>
      </c>
      <c r="CU225">
        <v>2750</v>
      </c>
    </row>
    <row r="226" spans="95:99">
      <c r="CQ226" t="s">
        <v>40</v>
      </c>
      <c r="CR226" t="s">
        <v>523</v>
      </c>
      <c r="CS226" t="s">
        <v>44</v>
      </c>
      <c r="CT226" t="s">
        <v>541</v>
      </c>
      <c r="CU226">
        <v>920</v>
      </c>
    </row>
    <row r="227" spans="95:99">
      <c r="CQ227" t="s">
        <v>40</v>
      </c>
      <c r="CR227" t="s">
        <v>523</v>
      </c>
      <c r="CS227" t="s">
        <v>44</v>
      </c>
      <c r="CT227" t="s">
        <v>542</v>
      </c>
      <c r="CU227">
        <v>48</v>
      </c>
    </row>
    <row r="228" spans="95:99">
      <c r="CQ228" t="s">
        <v>40</v>
      </c>
      <c r="CR228" t="s">
        <v>523</v>
      </c>
      <c r="CS228" t="s">
        <v>44</v>
      </c>
      <c r="CT228" t="s">
        <v>543</v>
      </c>
      <c r="CU228">
        <v>333</v>
      </c>
    </row>
    <row r="229" spans="95:99">
      <c r="CQ229" t="s">
        <v>40</v>
      </c>
      <c r="CR229" t="s">
        <v>523</v>
      </c>
      <c r="CS229" t="s">
        <v>44</v>
      </c>
      <c r="CT229" t="s">
        <v>544</v>
      </c>
      <c r="CU229">
        <v>72</v>
      </c>
    </row>
    <row r="230" spans="95:99">
      <c r="CQ230" t="s">
        <v>40</v>
      </c>
      <c r="CR230" t="s">
        <v>523</v>
      </c>
      <c r="CS230" t="s">
        <v>44</v>
      </c>
      <c r="CT230" t="s">
        <v>530</v>
      </c>
      <c r="CU230">
        <v>154</v>
      </c>
    </row>
    <row r="231" spans="95:99">
      <c r="CQ231" t="s">
        <v>40</v>
      </c>
      <c r="CR231" t="s">
        <v>523</v>
      </c>
      <c r="CS231" t="s">
        <v>295</v>
      </c>
    </row>
    <row r="232" spans="95:99">
      <c r="CQ232" t="s">
        <v>40</v>
      </c>
      <c r="CR232" t="s">
        <v>523</v>
      </c>
      <c r="CS232" t="s">
        <v>295</v>
      </c>
      <c r="CT232" t="s">
        <v>519</v>
      </c>
      <c r="CU232">
        <v>3415</v>
      </c>
    </row>
    <row r="233" spans="95:99">
      <c r="CQ233" t="s">
        <v>40</v>
      </c>
      <c r="CR233" t="s">
        <v>523</v>
      </c>
      <c r="CS233" t="s">
        <v>295</v>
      </c>
      <c r="CT233" t="s">
        <v>538</v>
      </c>
      <c r="CU233">
        <v>78</v>
      </c>
    </row>
    <row r="234" spans="95:99">
      <c r="CQ234" t="s">
        <v>40</v>
      </c>
      <c r="CR234" t="s">
        <v>523</v>
      </c>
      <c r="CS234" t="s">
        <v>295</v>
      </c>
      <c r="CT234" t="s">
        <v>539</v>
      </c>
      <c r="CU234">
        <v>182</v>
      </c>
    </row>
    <row r="235" spans="95:99">
      <c r="CQ235" t="s">
        <v>40</v>
      </c>
      <c r="CR235" t="s">
        <v>523</v>
      </c>
      <c r="CS235" t="s">
        <v>295</v>
      </c>
      <c r="CT235" t="s">
        <v>540</v>
      </c>
      <c r="CU235">
        <v>2264</v>
      </c>
    </row>
    <row r="236" spans="95:99">
      <c r="CQ236" t="s">
        <v>40</v>
      </c>
      <c r="CR236" t="s">
        <v>523</v>
      </c>
      <c r="CS236" t="s">
        <v>295</v>
      </c>
      <c r="CT236" t="s">
        <v>137</v>
      </c>
      <c r="CU236">
        <v>764</v>
      </c>
    </row>
    <row r="237" spans="95:99">
      <c r="CQ237" t="s">
        <v>40</v>
      </c>
      <c r="CR237" t="s">
        <v>523</v>
      </c>
      <c r="CS237" t="s">
        <v>295</v>
      </c>
      <c r="CT237" t="s">
        <v>552</v>
      </c>
      <c r="CU237">
        <v>62</v>
      </c>
    </row>
    <row r="238" spans="95:99">
      <c r="CQ238" t="s">
        <v>40</v>
      </c>
      <c r="CR238" t="s">
        <v>523</v>
      </c>
      <c r="CS238" t="s">
        <v>295</v>
      </c>
      <c r="CT238" t="s">
        <v>541</v>
      </c>
      <c r="CU238">
        <v>15</v>
      </c>
    </row>
    <row r="239" spans="95:99">
      <c r="CQ239" t="s">
        <v>40</v>
      </c>
      <c r="CR239" t="s">
        <v>523</v>
      </c>
      <c r="CS239" t="s">
        <v>295</v>
      </c>
      <c r="CT239" t="s">
        <v>542</v>
      </c>
      <c r="CU239">
        <v>4</v>
      </c>
    </row>
    <row r="240" spans="95:99">
      <c r="CQ240" t="s">
        <v>40</v>
      </c>
      <c r="CR240" t="s">
        <v>523</v>
      </c>
      <c r="CS240" t="s">
        <v>295</v>
      </c>
      <c r="CT240" t="s">
        <v>543</v>
      </c>
      <c r="CU240">
        <v>10</v>
      </c>
    </row>
    <row r="241" spans="95:99">
      <c r="CQ241" t="s">
        <v>40</v>
      </c>
      <c r="CR241" t="s">
        <v>523</v>
      </c>
      <c r="CS241" t="s">
        <v>295</v>
      </c>
      <c r="CT241" t="s">
        <v>544</v>
      </c>
      <c r="CU241">
        <v>10</v>
      </c>
    </row>
    <row r="242" spans="95:99">
      <c r="CQ242" t="s">
        <v>40</v>
      </c>
      <c r="CR242" t="s">
        <v>523</v>
      </c>
      <c r="CS242" t="s">
        <v>295</v>
      </c>
      <c r="CT242" t="s">
        <v>530</v>
      </c>
      <c r="CU242">
        <v>26</v>
      </c>
    </row>
    <row r="243" spans="95:99">
      <c r="CQ243" t="s">
        <v>40</v>
      </c>
      <c r="CR243" t="s">
        <v>523</v>
      </c>
      <c r="CS243" t="s">
        <v>295</v>
      </c>
    </row>
    <row r="244" spans="95:99">
      <c r="CQ244" t="s">
        <v>40</v>
      </c>
      <c r="CR244" t="s">
        <v>523</v>
      </c>
      <c r="CS244" t="s">
        <v>295</v>
      </c>
      <c r="CT244" t="s">
        <v>519</v>
      </c>
      <c r="CU244">
        <v>1974</v>
      </c>
    </row>
    <row r="245" spans="95:99">
      <c r="CQ245" t="s">
        <v>40</v>
      </c>
      <c r="CR245" t="s">
        <v>523</v>
      </c>
      <c r="CS245" t="s">
        <v>295</v>
      </c>
      <c r="CT245" t="s">
        <v>538</v>
      </c>
      <c r="CU245">
        <v>134</v>
      </c>
    </row>
    <row r="246" spans="95:99">
      <c r="CQ246" t="s">
        <v>40</v>
      </c>
      <c r="CR246" t="s">
        <v>523</v>
      </c>
      <c r="CS246" t="s">
        <v>295</v>
      </c>
      <c r="CT246" t="s">
        <v>539</v>
      </c>
      <c r="CU246">
        <v>323</v>
      </c>
    </row>
    <row r="247" spans="95:99">
      <c r="CQ247" t="s">
        <v>40</v>
      </c>
      <c r="CR247" t="s">
        <v>523</v>
      </c>
      <c r="CS247" t="s">
        <v>295</v>
      </c>
      <c r="CT247" t="s">
        <v>540</v>
      </c>
      <c r="CU247">
        <v>466</v>
      </c>
    </row>
    <row r="248" spans="95:99">
      <c r="CQ248" t="s">
        <v>40</v>
      </c>
      <c r="CR248" t="s">
        <v>523</v>
      </c>
      <c r="CS248" t="s">
        <v>295</v>
      </c>
      <c r="CT248" t="s">
        <v>137</v>
      </c>
      <c r="CU248">
        <v>946</v>
      </c>
    </row>
    <row r="249" spans="95:99">
      <c r="CQ249" t="s">
        <v>40</v>
      </c>
      <c r="CR249" t="s">
        <v>523</v>
      </c>
      <c r="CS249" t="s">
        <v>295</v>
      </c>
      <c r="CT249" t="s">
        <v>552</v>
      </c>
      <c r="CU249">
        <v>36</v>
      </c>
    </row>
    <row r="250" spans="95:99">
      <c r="CQ250" t="s">
        <v>40</v>
      </c>
      <c r="CR250" t="s">
        <v>523</v>
      </c>
      <c r="CS250" t="s">
        <v>295</v>
      </c>
      <c r="CT250" t="s">
        <v>541</v>
      </c>
      <c r="CU250">
        <v>22</v>
      </c>
    </row>
    <row r="251" spans="95:99">
      <c r="CQ251" t="s">
        <v>40</v>
      </c>
      <c r="CR251" t="s">
        <v>523</v>
      </c>
      <c r="CS251" t="s">
        <v>295</v>
      </c>
      <c r="CT251" t="s">
        <v>542</v>
      </c>
      <c r="CU251">
        <v>8</v>
      </c>
    </row>
    <row r="252" spans="95:99">
      <c r="CQ252" t="s">
        <v>40</v>
      </c>
      <c r="CR252" t="s">
        <v>523</v>
      </c>
      <c r="CS252" t="s">
        <v>295</v>
      </c>
      <c r="CT252" t="s">
        <v>543</v>
      </c>
      <c r="CU252">
        <v>9</v>
      </c>
    </row>
    <row r="253" spans="95:99">
      <c r="CQ253" t="s">
        <v>40</v>
      </c>
      <c r="CR253" t="s">
        <v>523</v>
      </c>
      <c r="CS253" t="s">
        <v>295</v>
      </c>
      <c r="CT253" t="s">
        <v>544</v>
      </c>
      <c r="CU253">
        <v>20</v>
      </c>
    </row>
    <row r="254" spans="95:99">
      <c r="CQ254" t="s">
        <v>40</v>
      </c>
      <c r="CR254" t="s">
        <v>523</v>
      </c>
      <c r="CS254" t="s">
        <v>295</v>
      </c>
      <c r="CT254" t="s">
        <v>530</v>
      </c>
      <c r="CU254">
        <v>10</v>
      </c>
    </row>
    <row r="255" spans="95:99">
      <c r="CQ255" t="s">
        <v>40</v>
      </c>
      <c r="CR255" t="s">
        <v>523</v>
      </c>
      <c r="CS255" t="s">
        <v>530</v>
      </c>
    </row>
    <row r="256" spans="95:99">
      <c r="CQ256" t="s">
        <v>40</v>
      </c>
      <c r="CR256" t="s">
        <v>523</v>
      </c>
      <c r="CS256" t="s">
        <v>530</v>
      </c>
      <c r="CT256" t="s">
        <v>519</v>
      </c>
      <c r="CU256">
        <v>760</v>
      </c>
    </row>
    <row r="257" spans="95:99">
      <c r="CQ257" t="s">
        <v>40</v>
      </c>
      <c r="CR257" t="s">
        <v>523</v>
      </c>
      <c r="CS257" t="s">
        <v>530</v>
      </c>
      <c r="CT257" t="s">
        <v>538</v>
      </c>
      <c r="CU257">
        <v>14</v>
      </c>
    </row>
    <row r="258" spans="95:99">
      <c r="CQ258" t="s">
        <v>40</v>
      </c>
      <c r="CR258" t="s">
        <v>523</v>
      </c>
      <c r="CS258" t="s">
        <v>530</v>
      </c>
      <c r="CT258" t="s">
        <v>539</v>
      </c>
      <c r="CU258">
        <v>227</v>
      </c>
    </row>
    <row r="259" spans="95:99">
      <c r="CQ259" t="s">
        <v>40</v>
      </c>
      <c r="CR259" t="s">
        <v>523</v>
      </c>
      <c r="CS259" t="s">
        <v>530</v>
      </c>
      <c r="CT259" t="s">
        <v>540</v>
      </c>
      <c r="CU259">
        <v>287</v>
      </c>
    </row>
    <row r="260" spans="95:99">
      <c r="CQ260" t="s">
        <v>40</v>
      </c>
      <c r="CR260" t="s">
        <v>523</v>
      </c>
      <c r="CS260" t="s">
        <v>530</v>
      </c>
      <c r="CT260" t="s">
        <v>137</v>
      </c>
      <c r="CU260">
        <v>44</v>
      </c>
    </row>
    <row r="261" spans="95:99">
      <c r="CQ261" t="s">
        <v>40</v>
      </c>
      <c r="CR261" t="s">
        <v>523</v>
      </c>
      <c r="CS261" t="s">
        <v>530</v>
      </c>
      <c r="CT261" t="s">
        <v>552</v>
      </c>
      <c r="CU261">
        <v>77</v>
      </c>
    </row>
    <row r="262" spans="95:99">
      <c r="CQ262" t="s">
        <v>40</v>
      </c>
      <c r="CR262" t="s">
        <v>523</v>
      </c>
      <c r="CS262" t="s">
        <v>530</v>
      </c>
      <c r="CT262" t="s">
        <v>541</v>
      </c>
      <c r="CU262">
        <v>67</v>
      </c>
    </row>
    <row r="263" spans="95:99">
      <c r="CQ263" t="s">
        <v>40</v>
      </c>
      <c r="CR263" t="s">
        <v>523</v>
      </c>
      <c r="CS263" t="s">
        <v>530</v>
      </c>
      <c r="CT263" t="s">
        <v>542</v>
      </c>
      <c r="CU263">
        <v>1</v>
      </c>
    </row>
    <row r="264" spans="95:99">
      <c r="CQ264" t="s">
        <v>40</v>
      </c>
      <c r="CR264" t="s">
        <v>523</v>
      </c>
      <c r="CS264" t="s">
        <v>530</v>
      </c>
      <c r="CT264" t="s">
        <v>543</v>
      </c>
      <c r="CU264">
        <v>17</v>
      </c>
    </row>
    <row r="265" spans="95:99">
      <c r="CQ265" t="s">
        <v>40</v>
      </c>
      <c r="CR265" t="s">
        <v>523</v>
      </c>
      <c r="CS265" t="s">
        <v>530</v>
      </c>
      <c r="CT265" t="s">
        <v>544</v>
      </c>
      <c r="CU265">
        <v>1</v>
      </c>
    </row>
    <row r="266" spans="95:99">
      <c r="CQ266" t="s">
        <v>40</v>
      </c>
      <c r="CR266" t="s">
        <v>523</v>
      </c>
      <c r="CS266" t="s">
        <v>530</v>
      </c>
      <c r="CT266" t="s">
        <v>530</v>
      </c>
      <c r="CU266">
        <v>25</v>
      </c>
    </row>
    <row r="267" spans="95:99">
      <c r="CQ267" t="s">
        <v>40</v>
      </c>
      <c r="CR267" t="s">
        <v>524</v>
      </c>
    </row>
    <row r="268" spans="95:99">
      <c r="CQ268" t="s">
        <v>40</v>
      </c>
      <c r="CR268" t="s">
        <v>524</v>
      </c>
      <c r="CS268" t="s">
        <v>519</v>
      </c>
    </row>
    <row r="269" spans="95:99">
      <c r="CQ269" t="s">
        <v>40</v>
      </c>
      <c r="CR269" t="s">
        <v>524</v>
      </c>
      <c r="CS269" t="s">
        <v>40</v>
      </c>
      <c r="CT269" t="s">
        <v>519</v>
      </c>
      <c r="CU269">
        <v>116041</v>
      </c>
    </row>
    <row r="270" spans="95:99">
      <c r="CQ270" t="s">
        <v>40</v>
      </c>
      <c r="CR270" t="s">
        <v>524</v>
      </c>
      <c r="CS270" t="s">
        <v>40</v>
      </c>
      <c r="CT270" t="s">
        <v>538</v>
      </c>
      <c r="CU270">
        <v>1455</v>
      </c>
    </row>
    <row r="271" spans="95:99">
      <c r="CQ271" t="s">
        <v>40</v>
      </c>
      <c r="CR271" t="s">
        <v>524</v>
      </c>
      <c r="CS271" t="s">
        <v>40</v>
      </c>
      <c r="CT271" t="s">
        <v>539</v>
      </c>
      <c r="CU271">
        <v>49346</v>
      </c>
    </row>
    <row r="272" spans="95:99">
      <c r="CQ272" t="s">
        <v>40</v>
      </c>
      <c r="CR272" t="s">
        <v>524</v>
      </c>
      <c r="CS272" t="s">
        <v>40</v>
      </c>
      <c r="CT272" t="s">
        <v>540</v>
      </c>
      <c r="CU272">
        <v>45221</v>
      </c>
    </row>
    <row r="273" spans="95:99">
      <c r="CQ273" t="s">
        <v>40</v>
      </c>
      <c r="CR273" t="s">
        <v>524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524</v>
      </c>
      <c r="CS274" t="s">
        <v>40</v>
      </c>
      <c r="CT274" t="s">
        <v>552</v>
      </c>
      <c r="CU274">
        <v>6401</v>
      </c>
    </row>
    <row r="275" spans="95:99">
      <c r="CQ275" t="s">
        <v>40</v>
      </c>
      <c r="CR275" t="s">
        <v>524</v>
      </c>
      <c r="CS275" t="s">
        <v>40</v>
      </c>
      <c r="CT275" t="s">
        <v>541</v>
      </c>
      <c r="CU275">
        <v>5888</v>
      </c>
    </row>
    <row r="276" spans="95:99">
      <c r="CQ276" t="s">
        <v>40</v>
      </c>
      <c r="CR276" t="s">
        <v>524</v>
      </c>
      <c r="CS276" t="s">
        <v>40</v>
      </c>
      <c r="CT276" t="s">
        <v>542</v>
      </c>
      <c r="CU276">
        <v>443</v>
      </c>
    </row>
    <row r="277" spans="95:99">
      <c r="CQ277" t="s">
        <v>40</v>
      </c>
      <c r="CR277" t="s">
        <v>524</v>
      </c>
      <c r="CS277" t="s">
        <v>40</v>
      </c>
      <c r="CT277" t="s">
        <v>543</v>
      </c>
      <c r="CU277">
        <v>1688</v>
      </c>
    </row>
    <row r="278" spans="95:99">
      <c r="CQ278" t="s">
        <v>40</v>
      </c>
      <c r="CR278" t="s">
        <v>524</v>
      </c>
      <c r="CS278" t="s">
        <v>40</v>
      </c>
      <c r="CT278" t="s">
        <v>544</v>
      </c>
      <c r="CU278">
        <v>329</v>
      </c>
    </row>
    <row r="279" spans="95:99">
      <c r="CQ279" t="s">
        <v>40</v>
      </c>
      <c r="CR279" t="s">
        <v>524</v>
      </c>
      <c r="CS279" t="s">
        <v>40</v>
      </c>
      <c r="CT279" t="s">
        <v>530</v>
      </c>
      <c r="CU279">
        <v>550</v>
      </c>
    </row>
    <row r="280" spans="95:99">
      <c r="CQ280" t="s">
        <v>40</v>
      </c>
      <c r="CR280" t="s">
        <v>524</v>
      </c>
      <c r="CS280" t="s">
        <v>46</v>
      </c>
    </row>
    <row r="281" spans="95:99">
      <c r="CQ281" t="s">
        <v>40</v>
      </c>
      <c r="CR281" t="s">
        <v>524</v>
      </c>
      <c r="CS281" t="s">
        <v>46</v>
      </c>
      <c r="CT281" t="s">
        <v>519</v>
      </c>
      <c r="CU281">
        <v>42221</v>
      </c>
    </row>
    <row r="282" spans="95:99">
      <c r="CQ282" t="s">
        <v>40</v>
      </c>
      <c r="CR282" t="s">
        <v>524</v>
      </c>
      <c r="CS282" t="s">
        <v>46</v>
      </c>
      <c r="CT282" t="s">
        <v>538</v>
      </c>
      <c r="CU282">
        <v>492</v>
      </c>
    </row>
    <row r="283" spans="95:99">
      <c r="CQ283" t="s">
        <v>40</v>
      </c>
      <c r="CR283" t="s">
        <v>524</v>
      </c>
      <c r="CS283" t="s">
        <v>46</v>
      </c>
      <c r="CT283" t="s">
        <v>539</v>
      </c>
      <c r="CU283">
        <v>26248</v>
      </c>
    </row>
    <row r="284" spans="95:99">
      <c r="CQ284" t="s">
        <v>40</v>
      </c>
      <c r="CR284" t="s">
        <v>524</v>
      </c>
      <c r="CS284" t="s">
        <v>46</v>
      </c>
      <c r="CT284" t="s">
        <v>540</v>
      </c>
      <c r="CU284">
        <v>6182</v>
      </c>
    </row>
    <row r="285" spans="95:99">
      <c r="CQ285" t="s">
        <v>40</v>
      </c>
      <c r="CR285" t="s">
        <v>524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524</v>
      </c>
      <c r="CS286" t="s">
        <v>46</v>
      </c>
      <c r="CT286" t="s">
        <v>552</v>
      </c>
      <c r="CU286">
        <v>2338</v>
      </c>
    </row>
    <row r="287" spans="95:99">
      <c r="CQ287" t="s">
        <v>40</v>
      </c>
      <c r="CR287" t="s">
        <v>524</v>
      </c>
      <c r="CS287" t="s">
        <v>46</v>
      </c>
      <c r="CT287" t="s">
        <v>541</v>
      </c>
      <c r="CU287">
        <v>4315</v>
      </c>
    </row>
    <row r="288" spans="95:99">
      <c r="CQ288" t="s">
        <v>40</v>
      </c>
      <c r="CR288" t="s">
        <v>524</v>
      </c>
      <c r="CS288" t="s">
        <v>46</v>
      </c>
      <c r="CT288" t="s">
        <v>542</v>
      </c>
      <c r="CU288">
        <v>298</v>
      </c>
    </row>
    <row r="289" spans="95:99">
      <c r="CQ289" t="s">
        <v>40</v>
      </c>
      <c r="CR289" t="s">
        <v>524</v>
      </c>
      <c r="CS289" t="s">
        <v>46</v>
      </c>
      <c r="CT289" t="s">
        <v>543</v>
      </c>
      <c r="CU289">
        <v>1142</v>
      </c>
    </row>
    <row r="290" spans="95:99">
      <c r="CQ290" t="s">
        <v>40</v>
      </c>
      <c r="CR290" t="s">
        <v>524</v>
      </c>
      <c r="CS290" t="s">
        <v>46</v>
      </c>
      <c r="CT290" t="s">
        <v>544</v>
      </c>
      <c r="CU290">
        <v>160</v>
      </c>
    </row>
    <row r="291" spans="95:99">
      <c r="CQ291" t="s">
        <v>40</v>
      </c>
      <c r="CR291" t="s">
        <v>524</v>
      </c>
      <c r="CS291" t="s">
        <v>46</v>
      </c>
      <c r="CT291" t="s">
        <v>530</v>
      </c>
      <c r="CU291">
        <v>190</v>
      </c>
    </row>
    <row r="292" spans="95:99">
      <c r="CQ292" t="s">
        <v>40</v>
      </c>
      <c r="CR292" t="s">
        <v>524</v>
      </c>
      <c r="CS292" t="s">
        <v>44</v>
      </c>
    </row>
    <row r="293" spans="95:99">
      <c r="CQ293" t="s">
        <v>40</v>
      </c>
      <c r="CR293" t="s">
        <v>524</v>
      </c>
      <c r="CS293" t="s">
        <v>44</v>
      </c>
      <c r="CT293" t="s">
        <v>519</v>
      </c>
      <c r="CU293">
        <v>43364</v>
      </c>
    </row>
    <row r="294" spans="95:99">
      <c r="CQ294" t="s">
        <v>40</v>
      </c>
      <c r="CR294" t="s">
        <v>524</v>
      </c>
      <c r="CS294" t="s">
        <v>44</v>
      </c>
      <c r="CT294" t="s">
        <v>538</v>
      </c>
      <c r="CU294">
        <v>342</v>
      </c>
    </row>
    <row r="295" spans="95:99">
      <c r="CQ295" t="s">
        <v>40</v>
      </c>
      <c r="CR295" t="s">
        <v>524</v>
      </c>
      <c r="CS295" t="s">
        <v>44</v>
      </c>
      <c r="CT295" t="s">
        <v>539</v>
      </c>
      <c r="CU295">
        <v>15757</v>
      </c>
    </row>
    <row r="296" spans="95:99">
      <c r="CQ296" t="s">
        <v>40</v>
      </c>
      <c r="CR296" t="s">
        <v>524</v>
      </c>
      <c r="CS296" t="s">
        <v>44</v>
      </c>
      <c r="CT296" t="s">
        <v>540</v>
      </c>
      <c r="CU296">
        <v>22945</v>
      </c>
    </row>
    <row r="297" spans="95:99">
      <c r="CQ297" t="s">
        <v>40</v>
      </c>
      <c r="CR297" t="s">
        <v>524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524</v>
      </c>
      <c r="CS298" t="s">
        <v>44</v>
      </c>
      <c r="CT298" t="s">
        <v>552</v>
      </c>
      <c r="CU298">
        <v>1779</v>
      </c>
    </row>
    <row r="299" spans="95:99">
      <c r="CQ299" t="s">
        <v>40</v>
      </c>
      <c r="CR299" t="s">
        <v>524</v>
      </c>
      <c r="CS299" t="s">
        <v>44</v>
      </c>
      <c r="CT299" t="s">
        <v>541</v>
      </c>
      <c r="CU299">
        <v>835</v>
      </c>
    </row>
    <row r="300" spans="95:99">
      <c r="CQ300" t="s">
        <v>40</v>
      </c>
      <c r="CR300" t="s">
        <v>524</v>
      </c>
      <c r="CS300" t="s">
        <v>44</v>
      </c>
      <c r="CT300" t="s">
        <v>542</v>
      </c>
      <c r="CU300">
        <v>99</v>
      </c>
    </row>
    <row r="301" spans="95:99">
      <c r="CQ301" t="s">
        <v>40</v>
      </c>
      <c r="CR301" t="s">
        <v>524</v>
      </c>
      <c r="CS301" t="s">
        <v>44</v>
      </c>
      <c r="CT301" t="s">
        <v>543</v>
      </c>
      <c r="CU301">
        <v>322</v>
      </c>
    </row>
    <row r="302" spans="95:99">
      <c r="CQ302" t="s">
        <v>40</v>
      </c>
      <c r="CR302" t="s">
        <v>524</v>
      </c>
      <c r="CS302" t="s">
        <v>44</v>
      </c>
      <c r="CT302" t="s">
        <v>544</v>
      </c>
      <c r="CU302">
        <v>76</v>
      </c>
    </row>
    <row r="303" spans="95:99">
      <c r="CQ303" t="s">
        <v>40</v>
      </c>
      <c r="CR303" t="s">
        <v>524</v>
      </c>
      <c r="CS303" t="s">
        <v>44</v>
      </c>
      <c r="CT303" t="s">
        <v>530</v>
      </c>
      <c r="CU303">
        <v>158</v>
      </c>
    </row>
    <row r="304" spans="95:99">
      <c r="CQ304" t="s">
        <v>40</v>
      </c>
      <c r="CR304" t="s">
        <v>524</v>
      </c>
      <c r="CS304" t="s">
        <v>44</v>
      </c>
    </row>
    <row r="305" spans="95:99">
      <c r="CQ305" t="s">
        <v>40</v>
      </c>
      <c r="CR305" t="s">
        <v>524</v>
      </c>
      <c r="CS305" t="s">
        <v>44</v>
      </c>
      <c r="CT305" t="s">
        <v>519</v>
      </c>
      <c r="CU305">
        <v>24370</v>
      </c>
    </row>
    <row r="306" spans="95:99">
      <c r="CQ306" t="s">
        <v>40</v>
      </c>
      <c r="CR306" t="s">
        <v>524</v>
      </c>
      <c r="CS306" t="s">
        <v>44</v>
      </c>
      <c r="CT306" t="s">
        <v>538</v>
      </c>
      <c r="CU306">
        <v>410</v>
      </c>
    </row>
    <row r="307" spans="95:99">
      <c r="CQ307" t="s">
        <v>40</v>
      </c>
      <c r="CR307" t="s">
        <v>524</v>
      </c>
      <c r="CS307" t="s">
        <v>44</v>
      </c>
      <c r="CT307" t="s">
        <v>539</v>
      </c>
      <c r="CU307">
        <v>6586</v>
      </c>
    </row>
    <row r="308" spans="95:99">
      <c r="CQ308" t="s">
        <v>40</v>
      </c>
      <c r="CR308" t="s">
        <v>524</v>
      </c>
      <c r="CS308" t="s">
        <v>44</v>
      </c>
      <c r="CT308" t="s">
        <v>540</v>
      </c>
      <c r="CU308">
        <v>13317</v>
      </c>
    </row>
    <row r="309" spans="95:99">
      <c r="CQ309" t="s">
        <v>40</v>
      </c>
      <c r="CR309" t="s">
        <v>524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524</v>
      </c>
      <c r="CS310" t="s">
        <v>44</v>
      </c>
      <c r="CT310" t="s">
        <v>552</v>
      </c>
      <c r="CU310">
        <v>2122</v>
      </c>
    </row>
    <row r="311" spans="95:99">
      <c r="CQ311" t="s">
        <v>40</v>
      </c>
      <c r="CR311" t="s">
        <v>524</v>
      </c>
      <c r="CS311" t="s">
        <v>44</v>
      </c>
      <c r="CT311" t="s">
        <v>541</v>
      </c>
      <c r="CU311">
        <v>644</v>
      </c>
    </row>
    <row r="312" spans="95:99">
      <c r="CQ312" t="s">
        <v>40</v>
      </c>
      <c r="CR312" t="s">
        <v>524</v>
      </c>
      <c r="CS312" t="s">
        <v>44</v>
      </c>
      <c r="CT312" t="s">
        <v>542</v>
      </c>
      <c r="CU312">
        <v>30</v>
      </c>
    </row>
    <row r="313" spans="95:99">
      <c r="CQ313" t="s">
        <v>40</v>
      </c>
      <c r="CR313" t="s">
        <v>524</v>
      </c>
      <c r="CS313" t="s">
        <v>44</v>
      </c>
      <c r="CT313" t="s">
        <v>543</v>
      </c>
      <c r="CU313">
        <v>191</v>
      </c>
    </row>
    <row r="314" spans="95:99">
      <c r="CQ314" t="s">
        <v>40</v>
      </c>
      <c r="CR314" t="s">
        <v>524</v>
      </c>
      <c r="CS314" t="s">
        <v>44</v>
      </c>
      <c r="CT314" t="s">
        <v>544</v>
      </c>
      <c r="CU314">
        <v>43</v>
      </c>
    </row>
    <row r="315" spans="95:99">
      <c r="CQ315" t="s">
        <v>40</v>
      </c>
      <c r="CR315" t="s">
        <v>524</v>
      </c>
      <c r="CS315" t="s">
        <v>44</v>
      </c>
      <c r="CT315" t="s">
        <v>530</v>
      </c>
      <c r="CU315">
        <v>123</v>
      </c>
    </row>
    <row r="316" spans="95:99">
      <c r="CQ316" t="s">
        <v>40</v>
      </c>
      <c r="CR316" t="s">
        <v>524</v>
      </c>
      <c r="CS316" t="s">
        <v>295</v>
      </c>
    </row>
    <row r="317" spans="95:99">
      <c r="CQ317" t="s">
        <v>40</v>
      </c>
      <c r="CR317" t="s">
        <v>524</v>
      </c>
      <c r="CS317" t="s">
        <v>295</v>
      </c>
      <c r="CT317" t="s">
        <v>519</v>
      </c>
      <c r="CU317">
        <v>4039</v>
      </c>
    </row>
    <row r="318" spans="95:99">
      <c r="CQ318" t="s">
        <v>40</v>
      </c>
      <c r="CR318" t="s">
        <v>524</v>
      </c>
      <c r="CS318" t="s">
        <v>295</v>
      </c>
      <c r="CT318" t="s">
        <v>538</v>
      </c>
      <c r="CU318">
        <v>126</v>
      </c>
    </row>
    <row r="319" spans="95:99">
      <c r="CQ319" t="s">
        <v>40</v>
      </c>
      <c r="CR319" t="s">
        <v>524</v>
      </c>
      <c r="CS319" t="s">
        <v>295</v>
      </c>
      <c r="CT319" t="s">
        <v>539</v>
      </c>
      <c r="CU319">
        <v>242</v>
      </c>
    </row>
    <row r="320" spans="95:99">
      <c r="CQ320" t="s">
        <v>40</v>
      </c>
      <c r="CR320" t="s">
        <v>524</v>
      </c>
      <c r="CS320" t="s">
        <v>295</v>
      </c>
      <c r="CT320" t="s">
        <v>540</v>
      </c>
      <c r="CU320">
        <v>2214</v>
      </c>
    </row>
    <row r="321" spans="95:99">
      <c r="CQ321" t="s">
        <v>40</v>
      </c>
      <c r="CR321" t="s">
        <v>524</v>
      </c>
      <c r="CS321" t="s">
        <v>295</v>
      </c>
      <c r="CT321" t="s">
        <v>137</v>
      </c>
      <c r="CU321">
        <v>1251</v>
      </c>
    </row>
    <row r="322" spans="95:99">
      <c r="CQ322" t="s">
        <v>40</v>
      </c>
      <c r="CR322" t="s">
        <v>524</v>
      </c>
      <c r="CS322" t="s">
        <v>295</v>
      </c>
      <c r="CT322" t="s">
        <v>552</v>
      </c>
      <c r="CU322">
        <v>81</v>
      </c>
    </row>
    <row r="323" spans="95:99">
      <c r="CQ323" t="s">
        <v>40</v>
      </c>
      <c r="CR323" t="s">
        <v>524</v>
      </c>
      <c r="CS323" t="s">
        <v>295</v>
      </c>
      <c r="CT323" t="s">
        <v>541</v>
      </c>
      <c r="CU323">
        <v>20</v>
      </c>
    </row>
    <row r="324" spans="95:99">
      <c r="CQ324" t="s">
        <v>40</v>
      </c>
      <c r="CR324" t="s">
        <v>524</v>
      </c>
      <c r="CS324" t="s">
        <v>295</v>
      </c>
      <c r="CT324" t="s">
        <v>542</v>
      </c>
      <c r="CU324">
        <v>10</v>
      </c>
    </row>
    <row r="325" spans="95:99">
      <c r="CQ325" t="s">
        <v>40</v>
      </c>
      <c r="CR325" t="s">
        <v>524</v>
      </c>
      <c r="CS325" t="s">
        <v>295</v>
      </c>
      <c r="CT325" t="s">
        <v>543</v>
      </c>
      <c r="CU325">
        <v>16</v>
      </c>
    </row>
    <row r="326" spans="95:99">
      <c r="CQ326" t="s">
        <v>40</v>
      </c>
      <c r="CR326" t="s">
        <v>524</v>
      </c>
      <c r="CS326" t="s">
        <v>295</v>
      </c>
      <c r="CT326" t="s">
        <v>544</v>
      </c>
      <c r="CU326">
        <v>36</v>
      </c>
    </row>
    <row r="327" spans="95:99">
      <c r="CQ327" t="s">
        <v>40</v>
      </c>
      <c r="CR327" t="s">
        <v>524</v>
      </c>
      <c r="CS327" t="s">
        <v>295</v>
      </c>
      <c r="CT327" t="s">
        <v>530</v>
      </c>
      <c r="CU327">
        <v>43</v>
      </c>
    </row>
    <row r="328" spans="95:99">
      <c r="CQ328" t="s">
        <v>40</v>
      </c>
      <c r="CR328" t="s">
        <v>524</v>
      </c>
      <c r="CS328" t="s">
        <v>295</v>
      </c>
    </row>
    <row r="329" spans="95:99">
      <c r="CQ329" t="s">
        <v>40</v>
      </c>
      <c r="CR329" t="s">
        <v>524</v>
      </c>
      <c r="CS329" t="s">
        <v>295</v>
      </c>
      <c r="CT329" t="s">
        <v>519</v>
      </c>
      <c r="CU329">
        <v>1381</v>
      </c>
    </row>
    <row r="330" spans="95:99">
      <c r="CQ330" t="s">
        <v>40</v>
      </c>
      <c r="CR330" t="s">
        <v>524</v>
      </c>
      <c r="CS330" t="s">
        <v>295</v>
      </c>
      <c r="CT330" t="s">
        <v>538</v>
      </c>
      <c r="CU330">
        <v>71</v>
      </c>
    </row>
    <row r="331" spans="95:99">
      <c r="CQ331" t="s">
        <v>40</v>
      </c>
      <c r="CR331" t="s">
        <v>524</v>
      </c>
      <c r="CS331" t="s">
        <v>295</v>
      </c>
      <c r="CT331" t="s">
        <v>539</v>
      </c>
      <c r="CU331">
        <v>264</v>
      </c>
    </row>
    <row r="332" spans="95:99">
      <c r="CQ332" t="s">
        <v>40</v>
      </c>
      <c r="CR332" t="s">
        <v>524</v>
      </c>
      <c r="CS332" t="s">
        <v>295</v>
      </c>
      <c r="CT332" t="s">
        <v>540</v>
      </c>
      <c r="CU332">
        <v>346</v>
      </c>
    </row>
    <row r="333" spans="95:99">
      <c r="CQ333" t="s">
        <v>40</v>
      </c>
      <c r="CR333" t="s">
        <v>524</v>
      </c>
      <c r="CS333" t="s">
        <v>295</v>
      </c>
      <c r="CT333" t="s">
        <v>137</v>
      </c>
      <c r="CU333">
        <v>628</v>
      </c>
    </row>
    <row r="334" spans="95:99">
      <c r="CQ334" t="s">
        <v>40</v>
      </c>
      <c r="CR334" t="s">
        <v>524</v>
      </c>
      <c r="CS334" t="s">
        <v>295</v>
      </c>
      <c r="CT334" t="s">
        <v>552</v>
      </c>
      <c r="CU334">
        <v>19</v>
      </c>
    </row>
    <row r="335" spans="95:99">
      <c r="CQ335" t="s">
        <v>40</v>
      </c>
      <c r="CR335" t="s">
        <v>524</v>
      </c>
      <c r="CS335" t="s">
        <v>295</v>
      </c>
      <c r="CT335" t="s">
        <v>541</v>
      </c>
      <c r="CU335">
        <v>14</v>
      </c>
    </row>
    <row r="336" spans="95:99">
      <c r="CQ336" t="s">
        <v>40</v>
      </c>
      <c r="CR336" t="s">
        <v>524</v>
      </c>
      <c r="CS336" t="s">
        <v>295</v>
      </c>
      <c r="CT336" t="s">
        <v>542</v>
      </c>
      <c r="CU336">
        <v>5</v>
      </c>
    </row>
    <row r="337" spans="95:99">
      <c r="CQ337" t="s">
        <v>40</v>
      </c>
      <c r="CR337" t="s">
        <v>524</v>
      </c>
      <c r="CS337" t="s">
        <v>295</v>
      </c>
      <c r="CT337" t="s">
        <v>543</v>
      </c>
      <c r="CU337">
        <v>8</v>
      </c>
    </row>
    <row r="338" spans="95:99">
      <c r="CQ338" t="s">
        <v>40</v>
      </c>
      <c r="CR338" t="s">
        <v>524</v>
      </c>
      <c r="CS338" t="s">
        <v>295</v>
      </c>
      <c r="CT338" t="s">
        <v>544</v>
      </c>
      <c r="CU338">
        <v>13</v>
      </c>
    </row>
    <row r="339" spans="95:99">
      <c r="CQ339" t="s">
        <v>40</v>
      </c>
      <c r="CR339" t="s">
        <v>524</v>
      </c>
      <c r="CS339" t="s">
        <v>295</v>
      </c>
      <c r="CT339" t="s">
        <v>530</v>
      </c>
      <c r="CU339">
        <v>13</v>
      </c>
    </row>
    <row r="340" spans="95:99">
      <c r="CQ340" t="s">
        <v>40</v>
      </c>
      <c r="CR340" t="s">
        <v>524</v>
      </c>
      <c r="CS340" t="s">
        <v>530</v>
      </c>
    </row>
    <row r="341" spans="95:99">
      <c r="CQ341" t="s">
        <v>40</v>
      </c>
      <c r="CR341" t="s">
        <v>524</v>
      </c>
      <c r="CS341" t="s">
        <v>530</v>
      </c>
      <c r="CT341" t="s">
        <v>519</v>
      </c>
      <c r="CU341">
        <v>666</v>
      </c>
    </row>
    <row r="342" spans="95:99">
      <c r="CQ342" t="s">
        <v>40</v>
      </c>
      <c r="CR342" t="s">
        <v>524</v>
      </c>
      <c r="CS342" t="s">
        <v>530</v>
      </c>
      <c r="CT342" t="s">
        <v>538</v>
      </c>
      <c r="CU342">
        <v>14</v>
      </c>
    </row>
    <row r="343" spans="95:99">
      <c r="CQ343" t="s">
        <v>40</v>
      </c>
      <c r="CR343" t="s">
        <v>524</v>
      </c>
      <c r="CS343" t="s">
        <v>530</v>
      </c>
      <c r="CT343" t="s">
        <v>539</v>
      </c>
      <c r="CU343">
        <v>249</v>
      </c>
    </row>
    <row r="344" spans="95:99">
      <c r="CQ344" t="s">
        <v>40</v>
      </c>
      <c r="CR344" t="s">
        <v>524</v>
      </c>
      <c r="CS344" t="s">
        <v>530</v>
      </c>
      <c r="CT344" t="s">
        <v>540</v>
      </c>
      <c r="CU344">
        <v>217</v>
      </c>
    </row>
    <row r="345" spans="95:99">
      <c r="CQ345" t="s">
        <v>40</v>
      </c>
      <c r="CR345" t="s">
        <v>524</v>
      </c>
      <c r="CS345" t="s">
        <v>530</v>
      </c>
      <c r="CT345" t="s">
        <v>137</v>
      </c>
      <c r="CU345">
        <v>30</v>
      </c>
    </row>
    <row r="346" spans="95:99">
      <c r="CQ346" t="s">
        <v>40</v>
      </c>
      <c r="CR346" t="s">
        <v>524</v>
      </c>
      <c r="CS346" t="s">
        <v>530</v>
      </c>
      <c r="CT346" t="s">
        <v>552</v>
      </c>
      <c r="CU346">
        <v>62</v>
      </c>
    </row>
    <row r="347" spans="95:99">
      <c r="CQ347" t="s">
        <v>40</v>
      </c>
      <c r="CR347" t="s">
        <v>524</v>
      </c>
      <c r="CS347" t="s">
        <v>530</v>
      </c>
      <c r="CT347" t="s">
        <v>541</v>
      </c>
      <c r="CU347">
        <v>60</v>
      </c>
    </row>
    <row r="348" spans="95:99">
      <c r="CQ348" t="s">
        <v>40</v>
      </c>
      <c r="CR348" t="s">
        <v>524</v>
      </c>
      <c r="CS348" t="s">
        <v>530</v>
      </c>
      <c r="CT348" t="s">
        <v>542</v>
      </c>
      <c r="CU348">
        <v>1</v>
      </c>
    </row>
    <row r="349" spans="95:99">
      <c r="CQ349" t="s">
        <v>40</v>
      </c>
      <c r="CR349" t="s">
        <v>524</v>
      </c>
      <c r="CS349" t="s">
        <v>530</v>
      </c>
      <c r="CT349" t="s">
        <v>543</v>
      </c>
      <c r="CU349">
        <v>9</v>
      </c>
    </row>
    <row r="350" spans="95:99">
      <c r="CQ350" t="s">
        <v>40</v>
      </c>
      <c r="CR350" t="s">
        <v>524</v>
      </c>
      <c r="CS350" t="s">
        <v>530</v>
      </c>
      <c r="CT350" t="s">
        <v>544</v>
      </c>
      <c r="CU350">
        <v>1</v>
      </c>
    </row>
    <row r="351" spans="95:99">
      <c r="CQ351" t="s">
        <v>40</v>
      </c>
      <c r="CR351" t="s">
        <v>524</v>
      </c>
      <c r="CS351" t="s">
        <v>530</v>
      </c>
      <c r="CT351" t="s">
        <v>530</v>
      </c>
      <c r="CU351">
        <v>23</v>
      </c>
    </row>
    <row r="352" spans="95:99">
      <c r="CQ352" t="s">
        <v>40</v>
      </c>
      <c r="CR352" t="s">
        <v>525</v>
      </c>
    </row>
    <row r="353" spans="95:99">
      <c r="CQ353" t="s">
        <v>40</v>
      </c>
      <c r="CR353" t="s">
        <v>525</v>
      </c>
      <c r="CS353" t="s">
        <v>519</v>
      </c>
    </row>
    <row r="354" spans="95:99">
      <c r="CQ354" t="s">
        <v>40</v>
      </c>
      <c r="CR354" t="s">
        <v>525</v>
      </c>
      <c r="CS354" t="s">
        <v>40</v>
      </c>
      <c r="CT354" t="s">
        <v>519</v>
      </c>
      <c r="CU354">
        <v>213473</v>
      </c>
    </row>
    <row r="355" spans="95:99">
      <c r="CQ355" t="s">
        <v>40</v>
      </c>
      <c r="CR355" t="s">
        <v>525</v>
      </c>
      <c r="CS355" t="s">
        <v>40</v>
      </c>
      <c r="CT355" t="s">
        <v>538</v>
      </c>
      <c r="CU355">
        <v>2065</v>
      </c>
    </row>
    <row r="356" spans="95:99">
      <c r="CQ356" t="s">
        <v>40</v>
      </c>
      <c r="CR356" t="s">
        <v>525</v>
      </c>
      <c r="CS356" t="s">
        <v>40</v>
      </c>
      <c r="CT356" t="s">
        <v>539</v>
      </c>
      <c r="CU356">
        <v>107466</v>
      </c>
    </row>
    <row r="357" spans="95:99">
      <c r="CQ357" t="s">
        <v>40</v>
      </c>
      <c r="CR357" t="s">
        <v>525</v>
      </c>
      <c r="CS357" t="s">
        <v>40</v>
      </c>
      <c r="CT357" t="s">
        <v>540</v>
      </c>
      <c r="CU357">
        <v>64595</v>
      </c>
    </row>
    <row r="358" spans="95:99">
      <c r="CQ358" t="s">
        <v>40</v>
      </c>
      <c r="CR358" t="s">
        <v>525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525</v>
      </c>
      <c r="CS359" t="s">
        <v>40</v>
      </c>
      <c r="CT359" t="s">
        <v>552</v>
      </c>
      <c r="CU359">
        <v>13094</v>
      </c>
    </row>
    <row r="360" spans="95:99">
      <c r="CQ360" t="s">
        <v>40</v>
      </c>
      <c r="CR360" t="s">
        <v>525</v>
      </c>
      <c r="CS360" t="s">
        <v>40</v>
      </c>
      <c r="CT360" t="s">
        <v>541</v>
      </c>
      <c r="CU360">
        <v>12883</v>
      </c>
    </row>
    <row r="361" spans="95:99">
      <c r="CQ361" t="s">
        <v>40</v>
      </c>
      <c r="CR361" t="s">
        <v>525</v>
      </c>
      <c r="CS361" t="s">
        <v>40</v>
      </c>
      <c r="CT361" t="s">
        <v>542</v>
      </c>
      <c r="CU361">
        <v>1087</v>
      </c>
    </row>
    <row r="362" spans="95:99">
      <c r="CQ362" t="s">
        <v>40</v>
      </c>
      <c r="CR362" t="s">
        <v>525</v>
      </c>
      <c r="CS362" t="s">
        <v>40</v>
      </c>
      <c r="CT362" t="s">
        <v>543</v>
      </c>
      <c r="CU362">
        <v>3939</v>
      </c>
    </row>
    <row r="363" spans="95:99">
      <c r="CQ363" t="s">
        <v>40</v>
      </c>
      <c r="CR363" t="s">
        <v>525</v>
      </c>
      <c r="CS363" t="s">
        <v>40</v>
      </c>
      <c r="CT363" t="s">
        <v>544</v>
      </c>
      <c r="CU363">
        <v>636</v>
      </c>
    </row>
    <row r="364" spans="95:99">
      <c r="CQ364" t="s">
        <v>40</v>
      </c>
      <c r="CR364" t="s">
        <v>525</v>
      </c>
      <c r="CS364" t="s">
        <v>40</v>
      </c>
      <c r="CT364" t="s">
        <v>530</v>
      </c>
      <c r="CU364">
        <v>945</v>
      </c>
    </row>
    <row r="365" spans="95:99">
      <c r="CQ365" t="s">
        <v>40</v>
      </c>
      <c r="CR365" t="s">
        <v>525</v>
      </c>
      <c r="CS365" t="s">
        <v>46</v>
      </c>
    </row>
    <row r="366" spans="95:99">
      <c r="CQ366" t="s">
        <v>40</v>
      </c>
      <c r="CR366" t="s">
        <v>525</v>
      </c>
      <c r="CS366" t="s">
        <v>46</v>
      </c>
      <c r="CT366" t="s">
        <v>519</v>
      </c>
      <c r="CU366">
        <v>97698</v>
      </c>
    </row>
    <row r="367" spans="95:99">
      <c r="CQ367" t="s">
        <v>40</v>
      </c>
      <c r="CR367" t="s">
        <v>525</v>
      </c>
      <c r="CS367" t="s">
        <v>46</v>
      </c>
      <c r="CT367" t="s">
        <v>538</v>
      </c>
      <c r="CU367">
        <v>743</v>
      </c>
    </row>
    <row r="368" spans="95:99">
      <c r="CQ368" t="s">
        <v>40</v>
      </c>
      <c r="CR368" t="s">
        <v>525</v>
      </c>
      <c r="CS368" t="s">
        <v>46</v>
      </c>
      <c r="CT368" t="s">
        <v>539</v>
      </c>
      <c r="CU368">
        <v>66311</v>
      </c>
    </row>
    <row r="369" spans="95:99">
      <c r="CQ369" t="s">
        <v>40</v>
      </c>
      <c r="CR369" t="s">
        <v>525</v>
      </c>
      <c r="CS369" t="s">
        <v>46</v>
      </c>
      <c r="CT369" t="s">
        <v>540</v>
      </c>
      <c r="CU369">
        <v>10132</v>
      </c>
    </row>
    <row r="370" spans="95:99">
      <c r="CQ370" t="s">
        <v>40</v>
      </c>
      <c r="CR370" t="s">
        <v>525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525</v>
      </c>
      <c r="CS371" t="s">
        <v>46</v>
      </c>
      <c r="CT371" t="s">
        <v>552</v>
      </c>
      <c r="CU371">
        <v>5117</v>
      </c>
    </row>
    <row r="372" spans="95:99">
      <c r="CQ372" t="s">
        <v>40</v>
      </c>
      <c r="CR372" t="s">
        <v>525</v>
      </c>
      <c r="CS372" t="s">
        <v>46</v>
      </c>
      <c r="CT372" t="s">
        <v>541</v>
      </c>
      <c r="CU372">
        <v>9754</v>
      </c>
    </row>
    <row r="373" spans="95:99">
      <c r="CQ373" t="s">
        <v>40</v>
      </c>
      <c r="CR373" t="s">
        <v>525</v>
      </c>
      <c r="CS373" t="s">
        <v>46</v>
      </c>
      <c r="CT373" t="s">
        <v>542</v>
      </c>
      <c r="CU373">
        <v>841</v>
      </c>
    </row>
    <row r="374" spans="95:99">
      <c r="CQ374" t="s">
        <v>40</v>
      </c>
      <c r="CR374" t="s">
        <v>525</v>
      </c>
      <c r="CS374" t="s">
        <v>46</v>
      </c>
      <c r="CT374" t="s">
        <v>543</v>
      </c>
      <c r="CU374">
        <v>2881</v>
      </c>
    </row>
    <row r="375" spans="95:99">
      <c r="CQ375" t="s">
        <v>40</v>
      </c>
      <c r="CR375" t="s">
        <v>525</v>
      </c>
      <c r="CS375" t="s">
        <v>46</v>
      </c>
      <c r="CT375" t="s">
        <v>544</v>
      </c>
      <c r="CU375">
        <v>346</v>
      </c>
    </row>
    <row r="376" spans="95:99">
      <c r="CQ376" t="s">
        <v>40</v>
      </c>
      <c r="CR376" t="s">
        <v>525</v>
      </c>
      <c r="CS376" t="s">
        <v>46</v>
      </c>
      <c r="CT376" t="s">
        <v>530</v>
      </c>
      <c r="CU376">
        <v>411</v>
      </c>
    </row>
    <row r="377" spans="95:99">
      <c r="CQ377" t="s">
        <v>40</v>
      </c>
      <c r="CR377" t="s">
        <v>525</v>
      </c>
      <c r="CS377" t="s">
        <v>44</v>
      </c>
    </row>
    <row r="378" spans="95:99">
      <c r="CQ378" t="s">
        <v>40</v>
      </c>
      <c r="CR378" t="s">
        <v>525</v>
      </c>
      <c r="CS378" t="s">
        <v>44</v>
      </c>
      <c r="CT378" t="s">
        <v>519</v>
      </c>
      <c r="CU378">
        <v>71056</v>
      </c>
    </row>
    <row r="379" spans="95:99">
      <c r="CQ379" t="s">
        <v>40</v>
      </c>
      <c r="CR379" t="s">
        <v>525</v>
      </c>
      <c r="CS379" t="s">
        <v>44</v>
      </c>
      <c r="CT379" t="s">
        <v>538</v>
      </c>
      <c r="CU379">
        <v>476</v>
      </c>
    </row>
    <row r="380" spans="95:99">
      <c r="CQ380" t="s">
        <v>40</v>
      </c>
      <c r="CR380" t="s">
        <v>525</v>
      </c>
      <c r="CS380" t="s">
        <v>44</v>
      </c>
      <c r="CT380" t="s">
        <v>539</v>
      </c>
      <c r="CU380">
        <v>29781</v>
      </c>
    </row>
    <row r="381" spans="95:99">
      <c r="CQ381" t="s">
        <v>40</v>
      </c>
      <c r="CR381" t="s">
        <v>525</v>
      </c>
      <c r="CS381" t="s">
        <v>44</v>
      </c>
      <c r="CT381" t="s">
        <v>540</v>
      </c>
      <c r="CU381">
        <v>32465</v>
      </c>
    </row>
    <row r="382" spans="95:99">
      <c r="CQ382" t="s">
        <v>40</v>
      </c>
      <c r="CR382" t="s">
        <v>525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525</v>
      </c>
      <c r="CS383" t="s">
        <v>44</v>
      </c>
      <c r="CT383" t="s">
        <v>552</v>
      </c>
      <c r="CU383">
        <v>3866</v>
      </c>
    </row>
    <row r="384" spans="95:99">
      <c r="CQ384" t="s">
        <v>40</v>
      </c>
      <c r="CR384" t="s">
        <v>525</v>
      </c>
      <c r="CS384" t="s">
        <v>44</v>
      </c>
      <c r="CT384" t="s">
        <v>541</v>
      </c>
      <c r="CU384">
        <v>1862</v>
      </c>
    </row>
    <row r="385" spans="95:99">
      <c r="CQ385" t="s">
        <v>40</v>
      </c>
      <c r="CR385" t="s">
        <v>525</v>
      </c>
      <c r="CS385" t="s">
        <v>44</v>
      </c>
      <c r="CT385" t="s">
        <v>542</v>
      </c>
      <c r="CU385">
        <v>151</v>
      </c>
    </row>
    <row r="386" spans="95:99">
      <c r="CQ386" t="s">
        <v>40</v>
      </c>
      <c r="CR386" t="s">
        <v>525</v>
      </c>
      <c r="CS386" t="s">
        <v>44</v>
      </c>
      <c r="CT386" t="s">
        <v>543</v>
      </c>
      <c r="CU386">
        <v>632</v>
      </c>
    </row>
    <row r="387" spans="95:99">
      <c r="CQ387" t="s">
        <v>40</v>
      </c>
      <c r="CR387" t="s">
        <v>525</v>
      </c>
      <c r="CS387" t="s">
        <v>44</v>
      </c>
      <c r="CT387" t="s">
        <v>544</v>
      </c>
      <c r="CU387">
        <v>141</v>
      </c>
    </row>
    <row r="388" spans="95:99">
      <c r="CQ388" t="s">
        <v>40</v>
      </c>
      <c r="CR388" t="s">
        <v>525</v>
      </c>
      <c r="CS388" t="s">
        <v>44</v>
      </c>
      <c r="CT388" t="s">
        <v>530</v>
      </c>
      <c r="CU388">
        <v>277</v>
      </c>
    </row>
    <row r="389" spans="95:99">
      <c r="CQ389" t="s">
        <v>40</v>
      </c>
      <c r="CR389" t="s">
        <v>525</v>
      </c>
      <c r="CS389" t="s">
        <v>44</v>
      </c>
    </row>
    <row r="390" spans="95:99">
      <c r="CQ390" t="s">
        <v>40</v>
      </c>
      <c r="CR390" t="s">
        <v>525</v>
      </c>
      <c r="CS390" t="s">
        <v>44</v>
      </c>
      <c r="CT390" t="s">
        <v>519</v>
      </c>
      <c r="CU390">
        <v>36397</v>
      </c>
    </row>
    <row r="391" spans="95:99">
      <c r="CQ391" t="s">
        <v>40</v>
      </c>
      <c r="CR391" t="s">
        <v>525</v>
      </c>
      <c r="CS391" t="s">
        <v>44</v>
      </c>
      <c r="CT391" t="s">
        <v>538</v>
      </c>
      <c r="CU391">
        <v>587</v>
      </c>
    </row>
    <row r="392" spans="95:99">
      <c r="CQ392" t="s">
        <v>40</v>
      </c>
      <c r="CR392" t="s">
        <v>525</v>
      </c>
      <c r="CS392" t="s">
        <v>44</v>
      </c>
      <c r="CT392" t="s">
        <v>539</v>
      </c>
      <c r="CU392">
        <v>10271</v>
      </c>
    </row>
    <row r="393" spans="95:99">
      <c r="CQ393" t="s">
        <v>40</v>
      </c>
      <c r="CR393" t="s">
        <v>525</v>
      </c>
      <c r="CS393" t="s">
        <v>44</v>
      </c>
      <c r="CT393" t="s">
        <v>540</v>
      </c>
      <c r="CU393">
        <v>18730</v>
      </c>
    </row>
    <row r="394" spans="95:99">
      <c r="CQ394" t="s">
        <v>40</v>
      </c>
      <c r="CR394" t="s">
        <v>525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525</v>
      </c>
      <c r="CS395" t="s">
        <v>44</v>
      </c>
      <c r="CT395" t="s">
        <v>552</v>
      </c>
      <c r="CU395">
        <v>3826</v>
      </c>
    </row>
    <row r="396" spans="95:99">
      <c r="CQ396" t="s">
        <v>40</v>
      </c>
      <c r="CR396" t="s">
        <v>525</v>
      </c>
      <c r="CS396" t="s">
        <v>44</v>
      </c>
      <c r="CT396" t="s">
        <v>541</v>
      </c>
      <c r="CU396">
        <v>1118</v>
      </c>
    </row>
    <row r="397" spans="95:99">
      <c r="CQ397" t="s">
        <v>40</v>
      </c>
      <c r="CR397" t="s">
        <v>525</v>
      </c>
      <c r="CS397" t="s">
        <v>44</v>
      </c>
      <c r="CT397" t="s">
        <v>542</v>
      </c>
      <c r="CU397">
        <v>57</v>
      </c>
    </row>
    <row r="398" spans="95:99">
      <c r="CQ398" t="s">
        <v>40</v>
      </c>
      <c r="CR398" t="s">
        <v>525</v>
      </c>
      <c r="CS398" t="s">
        <v>44</v>
      </c>
      <c r="CT398" t="s">
        <v>543</v>
      </c>
      <c r="CU398">
        <v>362</v>
      </c>
    </row>
    <row r="399" spans="95:99">
      <c r="CQ399" t="s">
        <v>40</v>
      </c>
      <c r="CR399" t="s">
        <v>525</v>
      </c>
      <c r="CS399" t="s">
        <v>44</v>
      </c>
      <c r="CT399" t="s">
        <v>544</v>
      </c>
      <c r="CU399">
        <v>79</v>
      </c>
    </row>
    <row r="400" spans="95:99">
      <c r="CQ400" t="s">
        <v>40</v>
      </c>
      <c r="CR400" t="s">
        <v>525</v>
      </c>
      <c r="CS400" t="s">
        <v>44</v>
      </c>
      <c r="CT400" t="s">
        <v>530</v>
      </c>
      <c r="CU400">
        <v>172</v>
      </c>
    </row>
    <row r="401" spans="95:99">
      <c r="CQ401" t="s">
        <v>40</v>
      </c>
      <c r="CR401" t="s">
        <v>525</v>
      </c>
      <c r="CS401" t="s">
        <v>295</v>
      </c>
    </row>
    <row r="402" spans="95:99">
      <c r="CQ402" t="s">
        <v>40</v>
      </c>
      <c r="CR402" t="s">
        <v>525</v>
      </c>
      <c r="CS402" t="s">
        <v>295</v>
      </c>
      <c r="CT402" t="s">
        <v>519</v>
      </c>
      <c r="CU402">
        <v>5873</v>
      </c>
    </row>
    <row r="403" spans="95:99">
      <c r="CQ403" t="s">
        <v>40</v>
      </c>
      <c r="CR403" t="s">
        <v>525</v>
      </c>
      <c r="CS403" t="s">
        <v>295</v>
      </c>
      <c r="CT403" t="s">
        <v>538</v>
      </c>
      <c r="CU403">
        <v>165</v>
      </c>
    </row>
    <row r="404" spans="95:99">
      <c r="CQ404" t="s">
        <v>40</v>
      </c>
      <c r="CR404" t="s">
        <v>525</v>
      </c>
      <c r="CS404" t="s">
        <v>295</v>
      </c>
      <c r="CT404" t="s">
        <v>539</v>
      </c>
      <c r="CU404">
        <v>402</v>
      </c>
    </row>
    <row r="405" spans="95:99">
      <c r="CQ405" t="s">
        <v>40</v>
      </c>
      <c r="CR405" t="s">
        <v>525</v>
      </c>
      <c r="CS405" t="s">
        <v>295</v>
      </c>
      <c r="CT405" t="s">
        <v>540</v>
      </c>
      <c r="CU405">
        <v>2613</v>
      </c>
    </row>
    <row r="406" spans="95:99">
      <c r="CQ406" t="s">
        <v>40</v>
      </c>
      <c r="CR406" t="s">
        <v>525</v>
      </c>
      <c r="CS406" t="s">
        <v>295</v>
      </c>
      <c r="CT406" t="s">
        <v>137</v>
      </c>
      <c r="CU406">
        <v>2396</v>
      </c>
    </row>
    <row r="407" spans="95:99">
      <c r="CQ407" t="s">
        <v>40</v>
      </c>
      <c r="CR407" t="s">
        <v>525</v>
      </c>
      <c r="CS407" t="s">
        <v>295</v>
      </c>
      <c r="CT407" t="s">
        <v>552</v>
      </c>
      <c r="CU407">
        <v>127</v>
      </c>
    </row>
    <row r="408" spans="95:99">
      <c r="CQ408" t="s">
        <v>40</v>
      </c>
      <c r="CR408" t="s">
        <v>525</v>
      </c>
      <c r="CS408" t="s">
        <v>295</v>
      </c>
      <c r="CT408" t="s">
        <v>541</v>
      </c>
      <c r="CU408">
        <v>31</v>
      </c>
    </row>
    <row r="409" spans="95:99">
      <c r="CQ409" t="s">
        <v>40</v>
      </c>
      <c r="CR409" t="s">
        <v>525</v>
      </c>
      <c r="CS409" t="s">
        <v>295</v>
      </c>
      <c r="CT409" t="s">
        <v>542</v>
      </c>
      <c r="CU409">
        <v>26</v>
      </c>
    </row>
    <row r="410" spans="95:99">
      <c r="CQ410" t="s">
        <v>40</v>
      </c>
      <c r="CR410" t="s">
        <v>525</v>
      </c>
      <c r="CS410" t="s">
        <v>295</v>
      </c>
      <c r="CT410" t="s">
        <v>543</v>
      </c>
      <c r="CU410">
        <v>24</v>
      </c>
    </row>
    <row r="411" spans="95:99">
      <c r="CQ411" t="s">
        <v>40</v>
      </c>
      <c r="CR411" t="s">
        <v>525</v>
      </c>
      <c r="CS411" t="s">
        <v>295</v>
      </c>
      <c r="CT411" t="s">
        <v>544</v>
      </c>
      <c r="CU411">
        <v>46</v>
      </c>
    </row>
    <row r="412" spans="95:99">
      <c r="CQ412" t="s">
        <v>40</v>
      </c>
      <c r="CR412" t="s">
        <v>525</v>
      </c>
      <c r="CS412" t="s">
        <v>295</v>
      </c>
      <c r="CT412" t="s">
        <v>530</v>
      </c>
      <c r="CU412">
        <v>43</v>
      </c>
    </row>
    <row r="413" spans="95:99">
      <c r="CQ413" t="s">
        <v>40</v>
      </c>
      <c r="CR413" t="s">
        <v>525</v>
      </c>
      <c r="CS413" t="s">
        <v>295</v>
      </c>
    </row>
    <row r="414" spans="95:99">
      <c r="CQ414" t="s">
        <v>40</v>
      </c>
      <c r="CR414" t="s">
        <v>525</v>
      </c>
      <c r="CS414" t="s">
        <v>295</v>
      </c>
      <c r="CT414" t="s">
        <v>519</v>
      </c>
      <c r="CU414">
        <v>1328</v>
      </c>
    </row>
    <row r="415" spans="95:99">
      <c r="CQ415" t="s">
        <v>40</v>
      </c>
      <c r="CR415" t="s">
        <v>525</v>
      </c>
      <c r="CS415" t="s">
        <v>295</v>
      </c>
      <c r="CT415" t="s">
        <v>538</v>
      </c>
      <c r="CU415">
        <v>79</v>
      </c>
    </row>
    <row r="416" spans="95:99">
      <c r="CQ416" t="s">
        <v>40</v>
      </c>
      <c r="CR416" t="s">
        <v>525</v>
      </c>
      <c r="CS416" t="s">
        <v>295</v>
      </c>
      <c r="CT416" t="s">
        <v>539</v>
      </c>
      <c r="CU416">
        <v>277</v>
      </c>
    </row>
    <row r="417" spans="95:99">
      <c r="CQ417" t="s">
        <v>40</v>
      </c>
      <c r="CR417" t="s">
        <v>525</v>
      </c>
      <c r="CS417" t="s">
        <v>295</v>
      </c>
      <c r="CT417" t="s">
        <v>540</v>
      </c>
      <c r="CU417">
        <v>298</v>
      </c>
    </row>
    <row r="418" spans="95:99">
      <c r="CQ418" t="s">
        <v>40</v>
      </c>
      <c r="CR418" t="s">
        <v>525</v>
      </c>
      <c r="CS418" t="s">
        <v>295</v>
      </c>
      <c r="CT418" t="s">
        <v>137</v>
      </c>
      <c r="CU418">
        <v>555</v>
      </c>
    </row>
    <row r="419" spans="95:99">
      <c r="CQ419" t="s">
        <v>40</v>
      </c>
      <c r="CR419" t="s">
        <v>525</v>
      </c>
      <c r="CS419" t="s">
        <v>295</v>
      </c>
      <c r="CT419" t="s">
        <v>552</v>
      </c>
      <c r="CU419">
        <v>48</v>
      </c>
    </row>
    <row r="420" spans="95:99">
      <c r="CQ420" t="s">
        <v>40</v>
      </c>
      <c r="CR420" t="s">
        <v>525</v>
      </c>
      <c r="CS420" t="s">
        <v>295</v>
      </c>
      <c r="CT420" t="s">
        <v>541</v>
      </c>
      <c r="CU420">
        <v>17</v>
      </c>
    </row>
    <row r="421" spans="95:99">
      <c r="CQ421" t="s">
        <v>40</v>
      </c>
      <c r="CR421" t="s">
        <v>525</v>
      </c>
      <c r="CS421" t="s">
        <v>295</v>
      </c>
      <c r="CT421" t="s">
        <v>542</v>
      </c>
      <c r="CU421">
        <v>11</v>
      </c>
    </row>
    <row r="422" spans="95:99">
      <c r="CQ422" t="s">
        <v>40</v>
      </c>
      <c r="CR422" t="s">
        <v>525</v>
      </c>
      <c r="CS422" t="s">
        <v>295</v>
      </c>
      <c r="CT422" t="s">
        <v>543</v>
      </c>
      <c r="CU422">
        <v>13</v>
      </c>
    </row>
    <row r="423" spans="95:99">
      <c r="CQ423" t="s">
        <v>40</v>
      </c>
      <c r="CR423" t="s">
        <v>525</v>
      </c>
      <c r="CS423" t="s">
        <v>295</v>
      </c>
      <c r="CT423" t="s">
        <v>544</v>
      </c>
      <c r="CU423">
        <v>16</v>
      </c>
    </row>
    <row r="424" spans="95:99">
      <c r="CQ424" t="s">
        <v>40</v>
      </c>
      <c r="CR424" t="s">
        <v>525</v>
      </c>
      <c r="CS424" t="s">
        <v>295</v>
      </c>
      <c r="CT424" t="s">
        <v>530</v>
      </c>
      <c r="CU424">
        <v>14</v>
      </c>
    </row>
    <row r="425" spans="95:99">
      <c r="CQ425" t="s">
        <v>40</v>
      </c>
      <c r="CR425" t="s">
        <v>525</v>
      </c>
      <c r="CS425" t="s">
        <v>530</v>
      </c>
    </row>
    <row r="426" spans="95:99">
      <c r="CQ426" t="s">
        <v>40</v>
      </c>
      <c r="CR426" t="s">
        <v>525</v>
      </c>
      <c r="CS426" t="s">
        <v>530</v>
      </c>
      <c r="CT426" t="s">
        <v>519</v>
      </c>
      <c r="CU426">
        <v>1121</v>
      </c>
    </row>
    <row r="427" spans="95:99">
      <c r="CQ427" t="s">
        <v>40</v>
      </c>
      <c r="CR427" t="s">
        <v>525</v>
      </c>
      <c r="CS427" t="s">
        <v>530</v>
      </c>
      <c r="CT427" t="s">
        <v>538</v>
      </c>
      <c r="CU427">
        <v>15</v>
      </c>
    </row>
    <row r="428" spans="95:99">
      <c r="CQ428" t="s">
        <v>40</v>
      </c>
      <c r="CR428" t="s">
        <v>525</v>
      </c>
      <c r="CS428" t="s">
        <v>530</v>
      </c>
      <c r="CT428" t="s">
        <v>539</v>
      </c>
      <c r="CU428">
        <v>424</v>
      </c>
    </row>
    <row r="429" spans="95:99">
      <c r="CQ429" t="s">
        <v>40</v>
      </c>
      <c r="CR429" t="s">
        <v>525</v>
      </c>
      <c r="CS429" t="s">
        <v>530</v>
      </c>
      <c r="CT429" t="s">
        <v>540</v>
      </c>
      <c r="CU429">
        <v>357</v>
      </c>
    </row>
    <row r="430" spans="95:99">
      <c r="CQ430" t="s">
        <v>40</v>
      </c>
      <c r="CR430" t="s">
        <v>525</v>
      </c>
      <c r="CS430" t="s">
        <v>530</v>
      </c>
      <c r="CT430" t="s">
        <v>137</v>
      </c>
      <c r="CU430">
        <v>50</v>
      </c>
    </row>
    <row r="431" spans="95:99">
      <c r="CQ431" t="s">
        <v>40</v>
      </c>
      <c r="CR431" t="s">
        <v>525</v>
      </c>
      <c r="CS431" t="s">
        <v>530</v>
      </c>
      <c r="CT431" t="s">
        <v>552</v>
      </c>
      <c r="CU431">
        <v>110</v>
      </c>
    </row>
    <row r="432" spans="95:99">
      <c r="CQ432" t="s">
        <v>40</v>
      </c>
      <c r="CR432" t="s">
        <v>525</v>
      </c>
      <c r="CS432" t="s">
        <v>530</v>
      </c>
      <c r="CT432" t="s">
        <v>541</v>
      </c>
      <c r="CU432">
        <v>101</v>
      </c>
    </row>
    <row r="433" spans="95:99">
      <c r="CQ433" t="s">
        <v>40</v>
      </c>
      <c r="CR433" t="s">
        <v>525</v>
      </c>
      <c r="CS433" t="s">
        <v>530</v>
      </c>
      <c r="CT433" t="s">
        <v>542</v>
      </c>
      <c r="CU433">
        <v>1</v>
      </c>
    </row>
    <row r="434" spans="95:99">
      <c r="CQ434" t="s">
        <v>40</v>
      </c>
      <c r="CR434" t="s">
        <v>525</v>
      </c>
      <c r="CS434" t="s">
        <v>530</v>
      </c>
      <c r="CT434" t="s">
        <v>543</v>
      </c>
      <c r="CU434">
        <v>27</v>
      </c>
    </row>
    <row r="435" spans="95:99">
      <c r="CQ435" t="s">
        <v>40</v>
      </c>
      <c r="CR435" t="s">
        <v>525</v>
      </c>
      <c r="CS435" t="s">
        <v>530</v>
      </c>
      <c r="CT435" t="s">
        <v>544</v>
      </c>
      <c r="CU435">
        <v>8</v>
      </c>
    </row>
    <row r="436" spans="95:99">
      <c r="CQ436" t="s">
        <v>40</v>
      </c>
      <c r="CR436" t="s">
        <v>525</v>
      </c>
      <c r="CS436" t="s">
        <v>530</v>
      </c>
      <c r="CT436" t="s">
        <v>530</v>
      </c>
      <c r="CU436">
        <v>28</v>
      </c>
    </row>
    <row r="437" spans="95:99">
      <c r="CQ437" t="s">
        <v>40</v>
      </c>
      <c r="CR437" t="s">
        <v>526</v>
      </c>
    </row>
    <row r="438" spans="95:99">
      <c r="CQ438" t="s">
        <v>40</v>
      </c>
      <c r="CR438" t="s">
        <v>526</v>
      </c>
      <c r="CS438" t="s">
        <v>519</v>
      </c>
    </row>
    <row r="439" spans="95:99">
      <c r="CQ439" t="s">
        <v>40</v>
      </c>
      <c r="CR439" t="s">
        <v>526</v>
      </c>
      <c r="CS439" t="s">
        <v>40</v>
      </c>
      <c r="CT439" t="s">
        <v>519</v>
      </c>
      <c r="CU439">
        <v>171044</v>
      </c>
    </row>
    <row r="440" spans="95:99">
      <c r="CQ440" t="s">
        <v>40</v>
      </c>
      <c r="CR440" t="s">
        <v>526</v>
      </c>
      <c r="CS440" t="s">
        <v>40</v>
      </c>
      <c r="CT440" t="s">
        <v>538</v>
      </c>
      <c r="CU440">
        <v>1605</v>
      </c>
    </row>
    <row r="441" spans="95:99">
      <c r="CQ441" t="s">
        <v>40</v>
      </c>
      <c r="CR441" t="s">
        <v>526</v>
      </c>
      <c r="CS441" t="s">
        <v>40</v>
      </c>
      <c r="CT441" t="s">
        <v>539</v>
      </c>
      <c r="CU441">
        <v>79276</v>
      </c>
    </row>
    <row r="442" spans="95:99">
      <c r="CQ442" t="s">
        <v>40</v>
      </c>
      <c r="CR442" t="s">
        <v>526</v>
      </c>
      <c r="CS442" t="s">
        <v>40</v>
      </c>
      <c r="CT442" t="s">
        <v>540</v>
      </c>
      <c r="CU442">
        <v>47640</v>
      </c>
    </row>
    <row r="443" spans="95:99">
      <c r="CQ443" t="s">
        <v>40</v>
      </c>
      <c r="CR443" t="s">
        <v>526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526</v>
      </c>
      <c r="CS444" t="s">
        <v>40</v>
      </c>
      <c r="CT444" t="s">
        <v>552</v>
      </c>
      <c r="CU444">
        <v>11935</v>
      </c>
    </row>
    <row r="445" spans="95:99">
      <c r="CQ445" t="s">
        <v>40</v>
      </c>
      <c r="CR445" t="s">
        <v>526</v>
      </c>
      <c r="CS445" t="s">
        <v>40</v>
      </c>
      <c r="CT445" t="s">
        <v>541</v>
      </c>
      <c r="CU445">
        <v>13578</v>
      </c>
    </row>
    <row r="446" spans="95:99">
      <c r="CQ446" t="s">
        <v>40</v>
      </c>
      <c r="CR446" t="s">
        <v>526</v>
      </c>
      <c r="CS446" t="s">
        <v>40</v>
      </c>
      <c r="CT446" t="s">
        <v>542</v>
      </c>
      <c r="CU446">
        <v>1414</v>
      </c>
    </row>
    <row r="447" spans="95:99">
      <c r="CQ447" t="s">
        <v>40</v>
      </c>
      <c r="CR447" t="s">
        <v>526</v>
      </c>
      <c r="CS447" t="s">
        <v>40</v>
      </c>
      <c r="CT447" t="s">
        <v>543</v>
      </c>
      <c r="CU447">
        <v>3748</v>
      </c>
    </row>
    <row r="448" spans="95:99">
      <c r="CQ448" t="s">
        <v>40</v>
      </c>
      <c r="CR448" t="s">
        <v>526</v>
      </c>
      <c r="CS448" t="s">
        <v>40</v>
      </c>
      <c r="CT448" t="s">
        <v>544</v>
      </c>
      <c r="CU448">
        <v>617</v>
      </c>
    </row>
    <row r="449" spans="95:99">
      <c r="CQ449" t="s">
        <v>40</v>
      </c>
      <c r="CR449" t="s">
        <v>526</v>
      </c>
      <c r="CS449" t="s">
        <v>40</v>
      </c>
      <c r="CT449" t="s">
        <v>530</v>
      </c>
      <c r="CU449">
        <v>753</v>
      </c>
    </row>
    <row r="450" spans="95:99">
      <c r="CQ450" t="s">
        <v>40</v>
      </c>
      <c r="CR450" t="s">
        <v>526</v>
      </c>
      <c r="CS450" t="s">
        <v>46</v>
      </c>
    </row>
    <row r="451" spans="95:99">
      <c r="CQ451" t="s">
        <v>40</v>
      </c>
      <c r="CR451" t="s">
        <v>526</v>
      </c>
      <c r="CS451" t="s">
        <v>46</v>
      </c>
      <c r="CT451" t="s">
        <v>519</v>
      </c>
      <c r="CU451">
        <v>86491</v>
      </c>
    </row>
    <row r="452" spans="95:99">
      <c r="CQ452" t="s">
        <v>40</v>
      </c>
      <c r="CR452" t="s">
        <v>526</v>
      </c>
      <c r="CS452" t="s">
        <v>46</v>
      </c>
      <c r="CT452" t="s">
        <v>538</v>
      </c>
      <c r="CU452">
        <v>474</v>
      </c>
    </row>
    <row r="453" spans="95:99">
      <c r="CQ453" t="s">
        <v>40</v>
      </c>
      <c r="CR453" t="s">
        <v>526</v>
      </c>
      <c r="CS453" t="s">
        <v>46</v>
      </c>
      <c r="CT453" t="s">
        <v>539</v>
      </c>
      <c r="CU453">
        <v>54892</v>
      </c>
    </row>
    <row r="454" spans="95:99">
      <c r="CQ454" t="s">
        <v>40</v>
      </c>
      <c r="CR454" t="s">
        <v>526</v>
      </c>
      <c r="CS454" t="s">
        <v>46</v>
      </c>
      <c r="CT454" t="s">
        <v>540</v>
      </c>
      <c r="CU454">
        <v>8821</v>
      </c>
    </row>
    <row r="455" spans="95:99">
      <c r="CQ455" t="s">
        <v>40</v>
      </c>
      <c r="CR455" t="s">
        <v>526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526</v>
      </c>
      <c r="CS456" t="s">
        <v>46</v>
      </c>
      <c r="CT456" t="s">
        <v>552</v>
      </c>
      <c r="CU456">
        <v>5425</v>
      </c>
    </row>
    <row r="457" spans="95:99">
      <c r="CQ457" t="s">
        <v>40</v>
      </c>
      <c r="CR457" t="s">
        <v>526</v>
      </c>
      <c r="CS457" t="s">
        <v>46</v>
      </c>
      <c r="CT457" t="s">
        <v>541</v>
      </c>
      <c r="CU457">
        <v>11032</v>
      </c>
    </row>
    <row r="458" spans="95:99">
      <c r="CQ458" t="s">
        <v>40</v>
      </c>
      <c r="CR458" t="s">
        <v>526</v>
      </c>
      <c r="CS458" t="s">
        <v>46</v>
      </c>
      <c r="CT458" t="s">
        <v>542</v>
      </c>
      <c r="CU458">
        <v>1160</v>
      </c>
    </row>
    <row r="459" spans="95:99">
      <c r="CQ459" t="s">
        <v>40</v>
      </c>
      <c r="CR459" t="s">
        <v>526</v>
      </c>
      <c r="CS459" t="s">
        <v>46</v>
      </c>
      <c r="CT459" t="s">
        <v>543</v>
      </c>
      <c r="CU459">
        <v>2941</v>
      </c>
    </row>
    <row r="460" spans="95:99">
      <c r="CQ460" t="s">
        <v>40</v>
      </c>
      <c r="CR460" t="s">
        <v>526</v>
      </c>
      <c r="CS460" t="s">
        <v>46</v>
      </c>
      <c r="CT460" t="s">
        <v>544</v>
      </c>
      <c r="CU460">
        <v>341</v>
      </c>
    </row>
    <row r="461" spans="95:99">
      <c r="CQ461" t="s">
        <v>40</v>
      </c>
      <c r="CR461" t="s">
        <v>526</v>
      </c>
      <c r="CS461" t="s">
        <v>46</v>
      </c>
      <c r="CT461" t="s">
        <v>530</v>
      </c>
      <c r="CU461">
        <v>356</v>
      </c>
    </row>
    <row r="462" spans="95:99">
      <c r="CQ462" t="s">
        <v>40</v>
      </c>
      <c r="CR462" t="s">
        <v>526</v>
      </c>
      <c r="CS462" t="s">
        <v>44</v>
      </c>
    </row>
    <row r="463" spans="95:99">
      <c r="CQ463" t="s">
        <v>40</v>
      </c>
      <c r="CR463" t="s">
        <v>526</v>
      </c>
      <c r="CS463" t="s">
        <v>44</v>
      </c>
      <c r="CT463" t="s">
        <v>519</v>
      </c>
      <c r="CU463">
        <v>49522</v>
      </c>
    </row>
    <row r="464" spans="95:99">
      <c r="CQ464" t="s">
        <v>40</v>
      </c>
      <c r="CR464" t="s">
        <v>526</v>
      </c>
      <c r="CS464" t="s">
        <v>44</v>
      </c>
      <c r="CT464" t="s">
        <v>538</v>
      </c>
      <c r="CU464">
        <v>361</v>
      </c>
    </row>
    <row r="465" spans="95:99">
      <c r="CQ465" t="s">
        <v>40</v>
      </c>
      <c r="CR465" t="s">
        <v>526</v>
      </c>
      <c r="CS465" t="s">
        <v>44</v>
      </c>
      <c r="CT465" t="s">
        <v>539</v>
      </c>
      <c r="CU465">
        <v>18320</v>
      </c>
    </row>
    <row r="466" spans="95:99">
      <c r="CQ466" t="s">
        <v>40</v>
      </c>
      <c r="CR466" t="s">
        <v>526</v>
      </c>
      <c r="CS466" t="s">
        <v>44</v>
      </c>
      <c r="CT466" t="s">
        <v>540</v>
      </c>
      <c r="CU466">
        <v>22832</v>
      </c>
    </row>
    <row r="467" spans="95:99">
      <c r="CQ467" t="s">
        <v>40</v>
      </c>
      <c r="CR467" t="s">
        <v>526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526</v>
      </c>
      <c r="CS468" t="s">
        <v>44</v>
      </c>
      <c r="CT468" t="s">
        <v>552</v>
      </c>
      <c r="CU468">
        <v>3709</v>
      </c>
    </row>
    <row r="469" spans="95:99">
      <c r="CQ469" t="s">
        <v>40</v>
      </c>
      <c r="CR469" t="s">
        <v>526</v>
      </c>
      <c r="CS469" t="s">
        <v>44</v>
      </c>
      <c r="CT469" t="s">
        <v>541</v>
      </c>
      <c r="CU469">
        <v>1719</v>
      </c>
    </row>
    <row r="470" spans="95:99">
      <c r="CQ470" t="s">
        <v>40</v>
      </c>
      <c r="CR470" t="s">
        <v>526</v>
      </c>
      <c r="CS470" t="s">
        <v>44</v>
      </c>
      <c r="CT470" t="s">
        <v>542</v>
      </c>
      <c r="CU470">
        <v>159</v>
      </c>
    </row>
    <row r="471" spans="95:99">
      <c r="CQ471" t="s">
        <v>40</v>
      </c>
      <c r="CR471" t="s">
        <v>526</v>
      </c>
      <c r="CS471" t="s">
        <v>44</v>
      </c>
      <c r="CT471" t="s">
        <v>543</v>
      </c>
      <c r="CU471">
        <v>532</v>
      </c>
    </row>
    <row r="472" spans="95:99">
      <c r="CQ472" t="s">
        <v>40</v>
      </c>
      <c r="CR472" t="s">
        <v>526</v>
      </c>
      <c r="CS472" t="s">
        <v>44</v>
      </c>
      <c r="CT472" t="s">
        <v>544</v>
      </c>
      <c r="CU472">
        <v>141</v>
      </c>
    </row>
    <row r="473" spans="95:99">
      <c r="CQ473" t="s">
        <v>40</v>
      </c>
      <c r="CR473" t="s">
        <v>526</v>
      </c>
      <c r="CS473" t="s">
        <v>44</v>
      </c>
      <c r="CT473" t="s">
        <v>530</v>
      </c>
      <c r="CU473">
        <v>183</v>
      </c>
    </row>
    <row r="474" spans="95:99">
      <c r="CQ474" t="s">
        <v>40</v>
      </c>
      <c r="CR474" t="s">
        <v>526</v>
      </c>
      <c r="CS474" t="s">
        <v>44</v>
      </c>
    </row>
    <row r="475" spans="95:99">
      <c r="CQ475" t="s">
        <v>40</v>
      </c>
      <c r="CR475" t="s">
        <v>526</v>
      </c>
      <c r="CS475" t="s">
        <v>44</v>
      </c>
      <c r="CT475" t="s">
        <v>519</v>
      </c>
      <c r="CU475">
        <v>23557</v>
      </c>
    </row>
    <row r="476" spans="95:99">
      <c r="CQ476" t="s">
        <v>40</v>
      </c>
      <c r="CR476" t="s">
        <v>526</v>
      </c>
      <c r="CS476" t="s">
        <v>44</v>
      </c>
      <c r="CT476" t="s">
        <v>538</v>
      </c>
      <c r="CU476">
        <v>401</v>
      </c>
    </row>
    <row r="477" spans="95:99">
      <c r="CQ477" t="s">
        <v>40</v>
      </c>
      <c r="CR477" t="s">
        <v>526</v>
      </c>
      <c r="CS477" t="s">
        <v>44</v>
      </c>
      <c r="CT477" t="s">
        <v>539</v>
      </c>
      <c r="CU477">
        <v>5065</v>
      </c>
    </row>
    <row r="478" spans="95:99">
      <c r="CQ478" t="s">
        <v>40</v>
      </c>
      <c r="CR478" t="s">
        <v>526</v>
      </c>
      <c r="CS478" t="s">
        <v>44</v>
      </c>
      <c r="CT478" t="s">
        <v>540</v>
      </c>
      <c r="CU478">
        <v>12785</v>
      </c>
    </row>
    <row r="479" spans="95:99">
      <c r="CQ479" t="s">
        <v>40</v>
      </c>
      <c r="CR479" t="s">
        <v>526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526</v>
      </c>
      <c r="CS480" t="s">
        <v>44</v>
      </c>
      <c r="CT480" t="s">
        <v>552</v>
      </c>
      <c r="CU480">
        <v>2451</v>
      </c>
    </row>
    <row r="481" spans="95:99">
      <c r="CQ481" t="s">
        <v>40</v>
      </c>
      <c r="CR481" t="s">
        <v>526</v>
      </c>
      <c r="CS481" t="s">
        <v>44</v>
      </c>
      <c r="CT481" t="s">
        <v>541</v>
      </c>
      <c r="CU481">
        <v>635</v>
      </c>
    </row>
    <row r="482" spans="95:99">
      <c r="CQ482" t="s">
        <v>40</v>
      </c>
      <c r="CR482" t="s">
        <v>526</v>
      </c>
      <c r="CS482" t="s">
        <v>44</v>
      </c>
      <c r="CT482" t="s">
        <v>542</v>
      </c>
      <c r="CU482">
        <v>37</v>
      </c>
    </row>
    <row r="483" spans="95:99">
      <c r="CQ483" t="s">
        <v>40</v>
      </c>
      <c r="CR483" t="s">
        <v>526</v>
      </c>
      <c r="CS483" t="s">
        <v>44</v>
      </c>
      <c r="CT483" t="s">
        <v>543</v>
      </c>
      <c r="CU483">
        <v>214</v>
      </c>
    </row>
    <row r="484" spans="95:99">
      <c r="CQ484" t="s">
        <v>40</v>
      </c>
      <c r="CR484" t="s">
        <v>526</v>
      </c>
      <c r="CS484" t="s">
        <v>44</v>
      </c>
      <c r="CT484" t="s">
        <v>544</v>
      </c>
      <c r="CU484">
        <v>52</v>
      </c>
    </row>
    <row r="485" spans="95:99">
      <c r="CQ485" t="s">
        <v>40</v>
      </c>
      <c r="CR485" t="s">
        <v>526</v>
      </c>
      <c r="CS485" t="s">
        <v>44</v>
      </c>
      <c r="CT485" t="s">
        <v>530</v>
      </c>
      <c r="CU485">
        <v>107</v>
      </c>
    </row>
    <row r="486" spans="95:99">
      <c r="CQ486" t="s">
        <v>40</v>
      </c>
      <c r="CR486" t="s">
        <v>526</v>
      </c>
      <c r="CS486" t="s">
        <v>295</v>
      </c>
    </row>
    <row r="487" spans="95:99">
      <c r="CQ487" t="s">
        <v>40</v>
      </c>
      <c r="CR487" t="s">
        <v>526</v>
      </c>
      <c r="CS487" t="s">
        <v>295</v>
      </c>
      <c r="CT487" t="s">
        <v>519</v>
      </c>
      <c r="CU487">
        <v>9310</v>
      </c>
    </row>
    <row r="488" spans="95:99">
      <c r="CQ488" t="s">
        <v>40</v>
      </c>
      <c r="CR488" t="s">
        <v>526</v>
      </c>
      <c r="CS488" t="s">
        <v>295</v>
      </c>
      <c r="CT488" t="s">
        <v>538</v>
      </c>
      <c r="CU488">
        <v>301</v>
      </c>
    </row>
    <row r="489" spans="95:99">
      <c r="CQ489" t="s">
        <v>40</v>
      </c>
      <c r="CR489" t="s">
        <v>526</v>
      </c>
      <c r="CS489" t="s">
        <v>295</v>
      </c>
      <c r="CT489" t="s">
        <v>539</v>
      </c>
      <c r="CU489">
        <v>390</v>
      </c>
    </row>
    <row r="490" spans="95:99">
      <c r="CQ490" t="s">
        <v>40</v>
      </c>
      <c r="CR490" t="s">
        <v>526</v>
      </c>
      <c r="CS490" t="s">
        <v>295</v>
      </c>
      <c r="CT490" t="s">
        <v>540</v>
      </c>
      <c r="CU490">
        <v>2691</v>
      </c>
    </row>
    <row r="491" spans="95:99">
      <c r="CQ491" t="s">
        <v>40</v>
      </c>
      <c r="CR491" t="s">
        <v>526</v>
      </c>
      <c r="CS491" t="s">
        <v>295</v>
      </c>
      <c r="CT491" t="s">
        <v>137</v>
      </c>
      <c r="CU491">
        <v>5486</v>
      </c>
    </row>
    <row r="492" spans="95:99">
      <c r="CQ492" t="s">
        <v>40</v>
      </c>
      <c r="CR492" t="s">
        <v>526</v>
      </c>
      <c r="CS492" t="s">
        <v>295</v>
      </c>
      <c r="CT492" t="s">
        <v>552</v>
      </c>
      <c r="CU492">
        <v>166</v>
      </c>
    </row>
    <row r="493" spans="95:99">
      <c r="CQ493" t="s">
        <v>40</v>
      </c>
      <c r="CR493" t="s">
        <v>526</v>
      </c>
      <c r="CS493" t="s">
        <v>295</v>
      </c>
      <c r="CT493" t="s">
        <v>541</v>
      </c>
      <c r="CU493">
        <v>61</v>
      </c>
    </row>
    <row r="494" spans="95:99">
      <c r="CQ494" t="s">
        <v>40</v>
      </c>
      <c r="CR494" t="s">
        <v>526</v>
      </c>
      <c r="CS494" t="s">
        <v>295</v>
      </c>
      <c r="CT494" t="s">
        <v>542</v>
      </c>
      <c r="CU494">
        <v>48</v>
      </c>
    </row>
    <row r="495" spans="95:99">
      <c r="CQ495" t="s">
        <v>40</v>
      </c>
      <c r="CR495" t="s">
        <v>526</v>
      </c>
      <c r="CS495" t="s">
        <v>295</v>
      </c>
      <c r="CT495" t="s">
        <v>543</v>
      </c>
      <c r="CU495">
        <v>32</v>
      </c>
    </row>
    <row r="496" spans="95:99">
      <c r="CQ496" t="s">
        <v>40</v>
      </c>
      <c r="CR496" t="s">
        <v>526</v>
      </c>
      <c r="CS496" t="s">
        <v>295</v>
      </c>
      <c r="CT496" t="s">
        <v>544</v>
      </c>
      <c r="CU496">
        <v>67</v>
      </c>
    </row>
    <row r="497" spans="95:99">
      <c r="CQ497" t="s">
        <v>40</v>
      </c>
      <c r="CR497" t="s">
        <v>526</v>
      </c>
      <c r="CS497" t="s">
        <v>295</v>
      </c>
      <c r="CT497" t="s">
        <v>530</v>
      </c>
      <c r="CU497">
        <v>68</v>
      </c>
    </row>
    <row r="498" spans="95:99">
      <c r="CQ498" t="s">
        <v>40</v>
      </c>
      <c r="CR498" t="s">
        <v>526</v>
      </c>
      <c r="CS498" t="s">
        <v>295</v>
      </c>
    </row>
    <row r="499" spans="95:99">
      <c r="CQ499" t="s">
        <v>40</v>
      </c>
      <c r="CR499" t="s">
        <v>526</v>
      </c>
      <c r="CS499" t="s">
        <v>295</v>
      </c>
      <c r="CT499" t="s">
        <v>519</v>
      </c>
      <c r="CU499">
        <v>1175</v>
      </c>
    </row>
    <row r="500" spans="95:99">
      <c r="CQ500" t="s">
        <v>40</v>
      </c>
      <c r="CR500" t="s">
        <v>526</v>
      </c>
      <c r="CS500" t="s">
        <v>295</v>
      </c>
      <c r="CT500" t="s">
        <v>538</v>
      </c>
      <c r="CU500">
        <v>57</v>
      </c>
    </row>
    <row r="501" spans="95:99">
      <c r="CQ501" t="s">
        <v>40</v>
      </c>
      <c r="CR501" t="s">
        <v>526</v>
      </c>
      <c r="CS501" t="s">
        <v>295</v>
      </c>
      <c r="CT501" t="s">
        <v>539</v>
      </c>
      <c r="CU501">
        <v>282</v>
      </c>
    </row>
    <row r="502" spans="95:99">
      <c r="CQ502" t="s">
        <v>40</v>
      </c>
      <c r="CR502" t="s">
        <v>526</v>
      </c>
      <c r="CS502" t="s">
        <v>295</v>
      </c>
      <c r="CT502" t="s">
        <v>540</v>
      </c>
      <c r="CU502">
        <v>235</v>
      </c>
    </row>
    <row r="503" spans="95:99">
      <c r="CQ503" t="s">
        <v>40</v>
      </c>
      <c r="CR503" t="s">
        <v>526</v>
      </c>
      <c r="CS503" t="s">
        <v>295</v>
      </c>
      <c r="CT503" t="s">
        <v>137</v>
      </c>
      <c r="CU503">
        <v>498</v>
      </c>
    </row>
    <row r="504" spans="95:99">
      <c r="CQ504" t="s">
        <v>40</v>
      </c>
      <c r="CR504" t="s">
        <v>526</v>
      </c>
      <c r="CS504" t="s">
        <v>295</v>
      </c>
      <c r="CT504" t="s">
        <v>552</v>
      </c>
      <c r="CU504">
        <v>45</v>
      </c>
    </row>
    <row r="505" spans="95:99">
      <c r="CQ505" t="s">
        <v>40</v>
      </c>
      <c r="CR505" t="s">
        <v>526</v>
      </c>
      <c r="CS505" t="s">
        <v>295</v>
      </c>
      <c r="CT505" t="s">
        <v>541</v>
      </c>
      <c r="CU505">
        <v>21</v>
      </c>
    </row>
    <row r="506" spans="95:99">
      <c r="CQ506" t="s">
        <v>40</v>
      </c>
      <c r="CR506" t="s">
        <v>526</v>
      </c>
      <c r="CS506" t="s">
        <v>295</v>
      </c>
      <c r="CT506" t="s">
        <v>542</v>
      </c>
      <c r="CU506">
        <v>8</v>
      </c>
    </row>
    <row r="507" spans="95:99">
      <c r="CQ507" t="s">
        <v>40</v>
      </c>
      <c r="CR507" t="s">
        <v>526</v>
      </c>
      <c r="CS507" t="s">
        <v>295</v>
      </c>
      <c r="CT507" t="s">
        <v>543</v>
      </c>
      <c r="CU507">
        <v>11</v>
      </c>
    </row>
    <row r="508" spans="95:99">
      <c r="CQ508" t="s">
        <v>40</v>
      </c>
      <c r="CR508" t="s">
        <v>526</v>
      </c>
      <c r="CS508" t="s">
        <v>295</v>
      </c>
      <c r="CT508" t="s">
        <v>544</v>
      </c>
      <c r="CU508">
        <v>10</v>
      </c>
    </row>
    <row r="509" spans="95:99">
      <c r="CQ509" t="s">
        <v>40</v>
      </c>
      <c r="CR509" t="s">
        <v>526</v>
      </c>
      <c r="CS509" t="s">
        <v>295</v>
      </c>
      <c r="CT509" t="s">
        <v>530</v>
      </c>
      <c r="CU509">
        <v>8</v>
      </c>
    </row>
    <row r="510" spans="95:99">
      <c r="CQ510" t="s">
        <v>40</v>
      </c>
      <c r="CR510" t="s">
        <v>526</v>
      </c>
      <c r="CS510" t="s">
        <v>530</v>
      </c>
    </row>
    <row r="511" spans="95:99">
      <c r="CQ511" t="s">
        <v>40</v>
      </c>
      <c r="CR511" t="s">
        <v>526</v>
      </c>
      <c r="CS511" t="s">
        <v>530</v>
      </c>
      <c r="CT511" t="s">
        <v>519</v>
      </c>
      <c r="CU511">
        <v>989</v>
      </c>
    </row>
    <row r="512" spans="95:99">
      <c r="CQ512" t="s">
        <v>40</v>
      </c>
      <c r="CR512" t="s">
        <v>526</v>
      </c>
      <c r="CS512" t="s">
        <v>530</v>
      </c>
      <c r="CT512" t="s">
        <v>538</v>
      </c>
      <c r="CU512">
        <v>11</v>
      </c>
    </row>
    <row r="513" spans="95:99">
      <c r="CQ513" t="s">
        <v>40</v>
      </c>
      <c r="CR513" t="s">
        <v>526</v>
      </c>
      <c r="CS513" t="s">
        <v>530</v>
      </c>
      <c r="CT513" t="s">
        <v>539</v>
      </c>
      <c r="CU513">
        <v>327</v>
      </c>
    </row>
    <row r="514" spans="95:99">
      <c r="CQ514" t="s">
        <v>40</v>
      </c>
      <c r="CR514" t="s">
        <v>526</v>
      </c>
      <c r="CS514" t="s">
        <v>530</v>
      </c>
      <c r="CT514" t="s">
        <v>540</v>
      </c>
      <c r="CU514">
        <v>276</v>
      </c>
    </row>
    <row r="515" spans="95:99">
      <c r="CQ515" t="s">
        <v>40</v>
      </c>
      <c r="CR515" t="s">
        <v>526</v>
      </c>
      <c r="CS515" t="s">
        <v>530</v>
      </c>
      <c r="CT515" t="s">
        <v>137</v>
      </c>
      <c r="CU515">
        <v>69</v>
      </c>
    </row>
    <row r="516" spans="95:99">
      <c r="CQ516" t="s">
        <v>40</v>
      </c>
      <c r="CR516" t="s">
        <v>526</v>
      </c>
      <c r="CS516" t="s">
        <v>530</v>
      </c>
      <c r="CT516" t="s">
        <v>552</v>
      </c>
      <c r="CU516">
        <v>139</v>
      </c>
    </row>
    <row r="517" spans="95:99">
      <c r="CQ517" t="s">
        <v>40</v>
      </c>
      <c r="CR517" t="s">
        <v>526</v>
      </c>
      <c r="CS517" t="s">
        <v>530</v>
      </c>
      <c r="CT517" t="s">
        <v>541</v>
      </c>
      <c r="CU517">
        <v>110</v>
      </c>
    </row>
    <row r="518" spans="95:99">
      <c r="CQ518" t="s">
        <v>40</v>
      </c>
      <c r="CR518" t="s">
        <v>526</v>
      </c>
      <c r="CS518" t="s">
        <v>530</v>
      </c>
      <c r="CT518" t="s">
        <v>542</v>
      </c>
      <c r="CU518">
        <v>2</v>
      </c>
    </row>
    <row r="519" spans="95:99">
      <c r="CQ519" t="s">
        <v>40</v>
      </c>
      <c r="CR519" t="s">
        <v>526</v>
      </c>
      <c r="CS519" t="s">
        <v>530</v>
      </c>
      <c r="CT519" t="s">
        <v>543</v>
      </c>
      <c r="CU519">
        <v>18</v>
      </c>
    </row>
    <row r="520" spans="95:99">
      <c r="CQ520" t="s">
        <v>40</v>
      </c>
      <c r="CR520" t="s">
        <v>526</v>
      </c>
      <c r="CS520" t="s">
        <v>530</v>
      </c>
      <c r="CT520" t="s">
        <v>544</v>
      </c>
      <c r="CU520">
        <v>6</v>
      </c>
    </row>
    <row r="521" spans="95:99">
      <c r="CQ521" t="s">
        <v>40</v>
      </c>
      <c r="CR521" t="s">
        <v>526</v>
      </c>
      <c r="CS521" t="s">
        <v>530</v>
      </c>
      <c r="CT521" t="s">
        <v>530</v>
      </c>
      <c r="CU521">
        <v>31</v>
      </c>
    </row>
    <row r="522" spans="95:99">
      <c r="CQ522" t="s">
        <v>40</v>
      </c>
      <c r="CR522" t="s">
        <v>527</v>
      </c>
    </row>
    <row r="523" spans="95:99">
      <c r="CQ523" t="s">
        <v>40</v>
      </c>
      <c r="CR523" t="s">
        <v>527</v>
      </c>
      <c r="CS523" t="s">
        <v>519</v>
      </c>
    </row>
    <row r="524" spans="95:99">
      <c r="CQ524" t="s">
        <v>40</v>
      </c>
      <c r="CR524" t="s">
        <v>527</v>
      </c>
      <c r="CS524" t="s">
        <v>40</v>
      </c>
      <c r="CT524" t="s">
        <v>519</v>
      </c>
      <c r="CU524">
        <v>240811</v>
      </c>
    </row>
    <row r="525" spans="95:99">
      <c r="CQ525" t="s">
        <v>40</v>
      </c>
      <c r="CR525" t="s">
        <v>527</v>
      </c>
      <c r="CS525" t="s">
        <v>40</v>
      </c>
      <c r="CT525" t="s">
        <v>538</v>
      </c>
      <c r="CU525">
        <v>1766</v>
      </c>
    </row>
    <row r="526" spans="95:99">
      <c r="CQ526" t="s">
        <v>40</v>
      </c>
      <c r="CR526" t="s">
        <v>527</v>
      </c>
      <c r="CS526" t="s">
        <v>40</v>
      </c>
      <c r="CT526" t="s">
        <v>539</v>
      </c>
      <c r="CU526">
        <v>102250</v>
      </c>
    </row>
    <row r="527" spans="95:99">
      <c r="CQ527" t="s">
        <v>40</v>
      </c>
      <c r="CR527" t="s">
        <v>527</v>
      </c>
      <c r="CS527" t="s">
        <v>40</v>
      </c>
      <c r="CT527" t="s">
        <v>540</v>
      </c>
      <c r="CU527">
        <v>82895</v>
      </c>
    </row>
    <row r="528" spans="95:99">
      <c r="CQ528" t="s">
        <v>40</v>
      </c>
      <c r="CR528" t="s">
        <v>527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527</v>
      </c>
      <c r="CS529" t="s">
        <v>40</v>
      </c>
      <c r="CT529" t="s">
        <v>552</v>
      </c>
      <c r="CU529">
        <v>11120</v>
      </c>
    </row>
    <row r="530" spans="95:99">
      <c r="CQ530" t="s">
        <v>40</v>
      </c>
      <c r="CR530" t="s">
        <v>527</v>
      </c>
      <c r="CS530" t="s">
        <v>40</v>
      </c>
      <c r="CT530" t="s">
        <v>541</v>
      </c>
      <c r="CU530">
        <v>10850</v>
      </c>
    </row>
    <row r="531" spans="95:99">
      <c r="CQ531" t="s">
        <v>40</v>
      </c>
      <c r="CR531" t="s">
        <v>527</v>
      </c>
      <c r="CS531" t="s">
        <v>40</v>
      </c>
      <c r="CT531" t="s">
        <v>542</v>
      </c>
      <c r="CU531">
        <v>1378</v>
      </c>
    </row>
    <row r="532" spans="95:99">
      <c r="CQ532" t="s">
        <v>40</v>
      </c>
      <c r="CR532" t="s">
        <v>527</v>
      </c>
      <c r="CS532" t="s">
        <v>40</v>
      </c>
      <c r="CT532" t="s">
        <v>543</v>
      </c>
      <c r="CU532">
        <v>3613</v>
      </c>
    </row>
    <row r="533" spans="95:99">
      <c r="CQ533" t="s">
        <v>40</v>
      </c>
      <c r="CR533" t="s">
        <v>527</v>
      </c>
      <c r="CS533" t="s">
        <v>40</v>
      </c>
      <c r="CT533" t="s">
        <v>544</v>
      </c>
      <c r="CU533">
        <v>807</v>
      </c>
    </row>
    <row r="534" spans="95:99">
      <c r="CQ534" t="s">
        <v>40</v>
      </c>
      <c r="CR534" t="s">
        <v>527</v>
      </c>
      <c r="CS534" t="s">
        <v>40</v>
      </c>
      <c r="CT534" t="s">
        <v>530</v>
      </c>
      <c r="CU534">
        <v>1079</v>
      </c>
    </row>
    <row r="535" spans="95:99">
      <c r="CQ535" t="s">
        <v>40</v>
      </c>
      <c r="CR535" t="s">
        <v>527</v>
      </c>
      <c r="CS535" t="s">
        <v>46</v>
      </c>
    </row>
    <row r="536" spans="95:99">
      <c r="CQ536" t="s">
        <v>40</v>
      </c>
      <c r="CR536" t="s">
        <v>527</v>
      </c>
      <c r="CS536" t="s">
        <v>46</v>
      </c>
      <c r="CT536" t="s">
        <v>519</v>
      </c>
      <c r="CU536">
        <v>111455</v>
      </c>
    </row>
    <row r="537" spans="95:99">
      <c r="CQ537" t="s">
        <v>40</v>
      </c>
      <c r="CR537" t="s">
        <v>527</v>
      </c>
      <c r="CS537" t="s">
        <v>46</v>
      </c>
      <c r="CT537" t="s">
        <v>538</v>
      </c>
      <c r="CU537">
        <v>445</v>
      </c>
    </row>
    <row r="538" spans="95:99">
      <c r="CQ538" t="s">
        <v>40</v>
      </c>
      <c r="CR538" t="s">
        <v>527</v>
      </c>
      <c r="CS538" t="s">
        <v>46</v>
      </c>
      <c r="CT538" t="s">
        <v>539</v>
      </c>
      <c r="CU538">
        <v>74134</v>
      </c>
    </row>
    <row r="539" spans="95:99">
      <c r="CQ539" t="s">
        <v>40</v>
      </c>
      <c r="CR539" t="s">
        <v>527</v>
      </c>
      <c r="CS539" t="s">
        <v>46</v>
      </c>
      <c r="CT539" t="s">
        <v>540</v>
      </c>
      <c r="CU539">
        <v>17190</v>
      </c>
    </row>
    <row r="540" spans="95:99">
      <c r="CQ540" t="s">
        <v>40</v>
      </c>
      <c r="CR540" t="s">
        <v>527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527</v>
      </c>
      <c r="CS541" t="s">
        <v>46</v>
      </c>
      <c r="CT541" t="s">
        <v>552</v>
      </c>
      <c r="CU541">
        <v>4583</v>
      </c>
    </row>
    <row r="542" spans="95:99">
      <c r="CQ542" t="s">
        <v>40</v>
      </c>
      <c r="CR542" t="s">
        <v>527</v>
      </c>
      <c r="CS542" t="s">
        <v>46</v>
      </c>
      <c r="CT542" t="s">
        <v>541</v>
      </c>
      <c r="CU542">
        <v>8635</v>
      </c>
    </row>
    <row r="543" spans="95:99">
      <c r="CQ543" t="s">
        <v>40</v>
      </c>
      <c r="CR543" t="s">
        <v>527</v>
      </c>
      <c r="CS543" t="s">
        <v>46</v>
      </c>
      <c r="CT543" t="s">
        <v>542</v>
      </c>
      <c r="CU543">
        <v>969</v>
      </c>
    </row>
    <row r="544" spans="95:99">
      <c r="CQ544" t="s">
        <v>40</v>
      </c>
      <c r="CR544" t="s">
        <v>527</v>
      </c>
      <c r="CS544" t="s">
        <v>46</v>
      </c>
      <c r="CT544" t="s">
        <v>543</v>
      </c>
      <c r="CU544">
        <v>2895</v>
      </c>
    </row>
    <row r="545" spans="95:99">
      <c r="CQ545" t="s">
        <v>40</v>
      </c>
      <c r="CR545" t="s">
        <v>527</v>
      </c>
      <c r="CS545" t="s">
        <v>46</v>
      </c>
      <c r="CT545" t="s">
        <v>544</v>
      </c>
      <c r="CU545">
        <v>428</v>
      </c>
    </row>
    <row r="546" spans="95:99">
      <c r="CQ546" t="s">
        <v>40</v>
      </c>
      <c r="CR546" t="s">
        <v>527</v>
      </c>
      <c r="CS546" t="s">
        <v>46</v>
      </c>
      <c r="CT546" t="s">
        <v>530</v>
      </c>
      <c r="CU546">
        <v>429</v>
      </c>
    </row>
    <row r="547" spans="95:99">
      <c r="CQ547" t="s">
        <v>40</v>
      </c>
      <c r="CR547" t="s">
        <v>527</v>
      </c>
      <c r="CS547" t="s">
        <v>44</v>
      </c>
    </row>
    <row r="548" spans="95:99">
      <c r="CQ548" t="s">
        <v>40</v>
      </c>
      <c r="CR548" t="s">
        <v>527</v>
      </c>
      <c r="CS548" t="s">
        <v>44</v>
      </c>
      <c r="CT548" t="s">
        <v>519</v>
      </c>
      <c r="CU548">
        <v>80437</v>
      </c>
    </row>
    <row r="549" spans="95:99">
      <c r="CQ549" t="s">
        <v>40</v>
      </c>
      <c r="CR549" t="s">
        <v>527</v>
      </c>
      <c r="CS549" t="s">
        <v>44</v>
      </c>
      <c r="CT549" t="s">
        <v>538</v>
      </c>
      <c r="CU549">
        <v>339</v>
      </c>
    </row>
    <row r="550" spans="95:99">
      <c r="CQ550" t="s">
        <v>40</v>
      </c>
      <c r="CR550" t="s">
        <v>527</v>
      </c>
      <c r="CS550" t="s">
        <v>44</v>
      </c>
      <c r="CT550" t="s">
        <v>539</v>
      </c>
      <c r="CU550">
        <v>23596</v>
      </c>
    </row>
    <row r="551" spans="95:99">
      <c r="CQ551" t="s">
        <v>40</v>
      </c>
      <c r="CR551" t="s">
        <v>527</v>
      </c>
      <c r="CS551" t="s">
        <v>44</v>
      </c>
      <c r="CT551" t="s">
        <v>540</v>
      </c>
      <c r="CU551">
        <v>46106</v>
      </c>
    </row>
    <row r="552" spans="95:99">
      <c r="CQ552" t="s">
        <v>40</v>
      </c>
      <c r="CR552" t="s">
        <v>527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527</v>
      </c>
      <c r="CS553" t="s">
        <v>44</v>
      </c>
      <c r="CT553" t="s">
        <v>552</v>
      </c>
      <c r="CU553">
        <v>4671</v>
      </c>
    </row>
    <row r="554" spans="95:99">
      <c r="CQ554" t="s">
        <v>40</v>
      </c>
      <c r="CR554" t="s">
        <v>527</v>
      </c>
      <c r="CS554" t="s">
        <v>44</v>
      </c>
      <c r="CT554" t="s">
        <v>541</v>
      </c>
      <c r="CU554">
        <v>1692</v>
      </c>
    </row>
    <row r="555" spans="95:99">
      <c r="CQ555" t="s">
        <v>40</v>
      </c>
      <c r="CR555" t="s">
        <v>527</v>
      </c>
      <c r="CS555" t="s">
        <v>44</v>
      </c>
      <c r="CT555" t="s">
        <v>542</v>
      </c>
      <c r="CU555">
        <v>237</v>
      </c>
    </row>
    <row r="556" spans="95:99">
      <c r="CQ556" t="s">
        <v>40</v>
      </c>
      <c r="CR556" t="s">
        <v>527</v>
      </c>
      <c r="CS556" t="s">
        <v>44</v>
      </c>
      <c r="CT556" t="s">
        <v>543</v>
      </c>
      <c r="CU556">
        <v>506</v>
      </c>
    </row>
    <row r="557" spans="95:99">
      <c r="CQ557" t="s">
        <v>40</v>
      </c>
      <c r="CR557" t="s">
        <v>527</v>
      </c>
      <c r="CS557" t="s">
        <v>44</v>
      </c>
      <c r="CT557" t="s">
        <v>544</v>
      </c>
      <c r="CU557">
        <v>150</v>
      </c>
    </row>
    <row r="558" spans="95:99">
      <c r="CQ558" t="s">
        <v>40</v>
      </c>
      <c r="CR558" t="s">
        <v>527</v>
      </c>
      <c r="CS558" t="s">
        <v>44</v>
      </c>
      <c r="CT558" t="s">
        <v>530</v>
      </c>
      <c r="CU558">
        <v>299</v>
      </c>
    </row>
    <row r="559" spans="95:99">
      <c r="CQ559" t="s">
        <v>40</v>
      </c>
      <c r="CR559" t="s">
        <v>527</v>
      </c>
      <c r="CS559" t="s">
        <v>44</v>
      </c>
    </row>
    <row r="560" spans="95:99">
      <c r="CQ560" t="s">
        <v>40</v>
      </c>
      <c r="CR560" t="s">
        <v>527</v>
      </c>
      <c r="CS560" t="s">
        <v>44</v>
      </c>
      <c r="CT560" t="s">
        <v>519</v>
      </c>
      <c r="CU560">
        <v>19161</v>
      </c>
    </row>
    <row r="561" spans="95:99">
      <c r="CQ561" t="s">
        <v>40</v>
      </c>
      <c r="CR561" t="s">
        <v>527</v>
      </c>
      <c r="CS561" t="s">
        <v>44</v>
      </c>
      <c r="CT561" t="s">
        <v>538</v>
      </c>
      <c r="CU561">
        <v>216</v>
      </c>
    </row>
    <row r="562" spans="95:99">
      <c r="CQ562" t="s">
        <v>40</v>
      </c>
      <c r="CR562" t="s">
        <v>527</v>
      </c>
      <c r="CS562" t="s">
        <v>44</v>
      </c>
      <c r="CT562" t="s">
        <v>539</v>
      </c>
      <c r="CU562">
        <v>3064</v>
      </c>
    </row>
    <row r="563" spans="95:99">
      <c r="CQ563" t="s">
        <v>40</v>
      </c>
      <c r="CR563" t="s">
        <v>527</v>
      </c>
      <c r="CS563" t="s">
        <v>44</v>
      </c>
      <c r="CT563" t="s">
        <v>540</v>
      </c>
      <c r="CU563">
        <v>11328</v>
      </c>
    </row>
    <row r="564" spans="95:99">
      <c r="CQ564" t="s">
        <v>40</v>
      </c>
      <c r="CR564" t="s">
        <v>527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527</v>
      </c>
      <c r="CS565" t="s">
        <v>44</v>
      </c>
      <c r="CT565" t="s">
        <v>552</v>
      </c>
      <c r="CU565">
        <v>1462</v>
      </c>
    </row>
    <row r="566" spans="95:99">
      <c r="CQ566" t="s">
        <v>40</v>
      </c>
      <c r="CR566" t="s">
        <v>527</v>
      </c>
      <c r="CS566" t="s">
        <v>44</v>
      </c>
      <c r="CT566" t="s">
        <v>541</v>
      </c>
      <c r="CU566">
        <v>374</v>
      </c>
    </row>
    <row r="567" spans="95:99">
      <c r="CQ567" t="s">
        <v>40</v>
      </c>
      <c r="CR567" t="s">
        <v>527</v>
      </c>
      <c r="CS567" t="s">
        <v>44</v>
      </c>
      <c r="CT567" t="s">
        <v>542</v>
      </c>
      <c r="CU567">
        <v>68</v>
      </c>
    </row>
    <row r="568" spans="95:99">
      <c r="CQ568" t="s">
        <v>40</v>
      </c>
      <c r="CR568" t="s">
        <v>527</v>
      </c>
      <c r="CS568" t="s">
        <v>44</v>
      </c>
      <c r="CT568" t="s">
        <v>543</v>
      </c>
      <c r="CU568">
        <v>139</v>
      </c>
    </row>
    <row r="569" spans="95:99">
      <c r="CQ569" t="s">
        <v>40</v>
      </c>
      <c r="CR569" t="s">
        <v>527</v>
      </c>
      <c r="CS569" t="s">
        <v>44</v>
      </c>
      <c r="CT569" t="s">
        <v>544</v>
      </c>
      <c r="CU569">
        <v>55</v>
      </c>
    </row>
    <row r="570" spans="95:99">
      <c r="CQ570" t="s">
        <v>40</v>
      </c>
      <c r="CR570" t="s">
        <v>527</v>
      </c>
      <c r="CS570" t="s">
        <v>44</v>
      </c>
      <c r="CT570" t="s">
        <v>530</v>
      </c>
      <c r="CU570">
        <v>77</v>
      </c>
    </row>
    <row r="571" spans="95:99">
      <c r="CQ571" t="s">
        <v>40</v>
      </c>
      <c r="CR571" t="s">
        <v>527</v>
      </c>
      <c r="CS571" t="s">
        <v>295</v>
      </c>
    </row>
    <row r="572" spans="95:99">
      <c r="CQ572" t="s">
        <v>40</v>
      </c>
      <c r="CR572" t="s">
        <v>527</v>
      </c>
      <c r="CS572" t="s">
        <v>295</v>
      </c>
      <c r="CT572" t="s">
        <v>519</v>
      </c>
      <c r="CU572">
        <v>27108</v>
      </c>
    </row>
    <row r="573" spans="95:99">
      <c r="CQ573" t="s">
        <v>40</v>
      </c>
      <c r="CR573" t="s">
        <v>527</v>
      </c>
      <c r="CS573" t="s">
        <v>295</v>
      </c>
      <c r="CT573" t="s">
        <v>538</v>
      </c>
      <c r="CU573">
        <v>694</v>
      </c>
    </row>
    <row r="574" spans="95:99">
      <c r="CQ574" t="s">
        <v>40</v>
      </c>
      <c r="CR574" t="s">
        <v>527</v>
      </c>
      <c r="CS574" t="s">
        <v>295</v>
      </c>
      <c r="CT574" t="s">
        <v>539</v>
      </c>
      <c r="CU574">
        <v>753</v>
      </c>
    </row>
    <row r="575" spans="95:99">
      <c r="CQ575" t="s">
        <v>40</v>
      </c>
      <c r="CR575" t="s">
        <v>527</v>
      </c>
      <c r="CS575" t="s">
        <v>295</v>
      </c>
      <c r="CT575" t="s">
        <v>540</v>
      </c>
      <c r="CU575">
        <v>7608</v>
      </c>
    </row>
    <row r="576" spans="95:99">
      <c r="CQ576" t="s">
        <v>40</v>
      </c>
      <c r="CR576" t="s">
        <v>527</v>
      </c>
      <c r="CS576" t="s">
        <v>295</v>
      </c>
      <c r="CT576" t="s">
        <v>137</v>
      </c>
      <c r="CU576">
        <v>17250</v>
      </c>
    </row>
    <row r="577" spans="95:99">
      <c r="CQ577" t="s">
        <v>40</v>
      </c>
      <c r="CR577" t="s">
        <v>527</v>
      </c>
      <c r="CS577" t="s">
        <v>295</v>
      </c>
      <c r="CT577" t="s">
        <v>552</v>
      </c>
      <c r="CU577">
        <v>234</v>
      </c>
    </row>
    <row r="578" spans="95:99">
      <c r="CQ578" t="s">
        <v>40</v>
      </c>
      <c r="CR578" t="s">
        <v>527</v>
      </c>
      <c r="CS578" t="s">
        <v>295</v>
      </c>
      <c r="CT578" t="s">
        <v>541</v>
      </c>
      <c r="CU578">
        <v>56</v>
      </c>
    </row>
    <row r="579" spans="95:99">
      <c r="CQ579" t="s">
        <v>40</v>
      </c>
      <c r="CR579" t="s">
        <v>527</v>
      </c>
      <c r="CS579" t="s">
        <v>295</v>
      </c>
      <c r="CT579" t="s">
        <v>542</v>
      </c>
      <c r="CU579">
        <v>87</v>
      </c>
    </row>
    <row r="580" spans="95:99">
      <c r="CQ580" t="s">
        <v>40</v>
      </c>
      <c r="CR580" t="s">
        <v>527</v>
      </c>
      <c r="CS580" t="s">
        <v>295</v>
      </c>
      <c r="CT580" t="s">
        <v>543</v>
      </c>
      <c r="CU580">
        <v>45</v>
      </c>
    </row>
    <row r="581" spans="95:99">
      <c r="CQ581" t="s">
        <v>40</v>
      </c>
      <c r="CR581" t="s">
        <v>527</v>
      </c>
      <c r="CS581" t="s">
        <v>295</v>
      </c>
      <c r="CT581" t="s">
        <v>544</v>
      </c>
      <c r="CU581">
        <v>161</v>
      </c>
    </row>
    <row r="582" spans="95:99">
      <c r="CQ582" t="s">
        <v>40</v>
      </c>
      <c r="CR582" t="s">
        <v>527</v>
      </c>
      <c r="CS582" t="s">
        <v>295</v>
      </c>
      <c r="CT582" t="s">
        <v>530</v>
      </c>
      <c r="CU582">
        <v>220</v>
      </c>
    </row>
    <row r="583" spans="95:99">
      <c r="CQ583" t="s">
        <v>40</v>
      </c>
      <c r="CR583" t="s">
        <v>527</v>
      </c>
      <c r="CS583" t="s">
        <v>295</v>
      </c>
    </row>
    <row r="584" spans="95:99">
      <c r="CQ584" t="s">
        <v>40</v>
      </c>
      <c r="CR584" t="s">
        <v>527</v>
      </c>
      <c r="CS584" t="s">
        <v>295</v>
      </c>
      <c r="CT584" t="s">
        <v>519</v>
      </c>
      <c r="CU584">
        <v>1672</v>
      </c>
    </row>
    <row r="585" spans="95:99">
      <c r="CQ585" t="s">
        <v>40</v>
      </c>
      <c r="CR585" t="s">
        <v>527</v>
      </c>
      <c r="CS585" t="s">
        <v>295</v>
      </c>
      <c r="CT585" t="s">
        <v>538</v>
      </c>
      <c r="CU585">
        <v>66</v>
      </c>
    </row>
    <row r="586" spans="95:99">
      <c r="CQ586" t="s">
        <v>40</v>
      </c>
      <c r="CR586" t="s">
        <v>527</v>
      </c>
      <c r="CS586" t="s">
        <v>295</v>
      </c>
      <c r="CT586" t="s">
        <v>539</v>
      </c>
      <c r="CU586">
        <v>362</v>
      </c>
    </row>
    <row r="587" spans="95:99">
      <c r="CQ587" t="s">
        <v>40</v>
      </c>
      <c r="CR587" t="s">
        <v>527</v>
      </c>
      <c r="CS587" t="s">
        <v>295</v>
      </c>
      <c r="CT587" t="s">
        <v>540</v>
      </c>
      <c r="CU587">
        <v>354</v>
      </c>
    </row>
    <row r="588" spans="95:99">
      <c r="CQ588" t="s">
        <v>40</v>
      </c>
      <c r="CR588" t="s">
        <v>527</v>
      </c>
      <c r="CS588" t="s">
        <v>295</v>
      </c>
      <c r="CT588" t="s">
        <v>137</v>
      </c>
      <c r="CU588">
        <v>756</v>
      </c>
    </row>
    <row r="589" spans="95:99">
      <c r="CQ589" t="s">
        <v>40</v>
      </c>
      <c r="CR589" t="s">
        <v>527</v>
      </c>
      <c r="CS589" t="s">
        <v>295</v>
      </c>
      <c r="CT589" t="s">
        <v>552</v>
      </c>
      <c r="CU589">
        <v>64</v>
      </c>
    </row>
    <row r="590" spans="95:99">
      <c r="CQ590" t="s">
        <v>40</v>
      </c>
      <c r="CR590" t="s">
        <v>527</v>
      </c>
      <c r="CS590" t="s">
        <v>295</v>
      </c>
      <c r="CT590" t="s">
        <v>541</v>
      </c>
      <c r="CU590">
        <v>21</v>
      </c>
    </row>
    <row r="591" spans="95:99">
      <c r="CQ591" t="s">
        <v>40</v>
      </c>
      <c r="CR591" t="s">
        <v>527</v>
      </c>
      <c r="CS591" t="s">
        <v>295</v>
      </c>
      <c r="CT591" t="s">
        <v>542</v>
      </c>
      <c r="CU591">
        <v>16</v>
      </c>
    </row>
    <row r="592" spans="95:99">
      <c r="CQ592" t="s">
        <v>40</v>
      </c>
      <c r="CR592" t="s">
        <v>527</v>
      </c>
      <c r="CS592" t="s">
        <v>295</v>
      </c>
      <c r="CT592" t="s">
        <v>543</v>
      </c>
      <c r="CU592">
        <v>14</v>
      </c>
    </row>
    <row r="593" spans="95:99">
      <c r="CQ593" t="s">
        <v>40</v>
      </c>
      <c r="CR593" t="s">
        <v>527</v>
      </c>
      <c r="CS593" t="s">
        <v>295</v>
      </c>
      <c r="CT593" t="s">
        <v>544</v>
      </c>
      <c r="CU593">
        <v>7</v>
      </c>
    </row>
    <row r="594" spans="95:99">
      <c r="CQ594" t="s">
        <v>40</v>
      </c>
      <c r="CR594" t="s">
        <v>527</v>
      </c>
      <c r="CS594" t="s">
        <v>295</v>
      </c>
      <c r="CT594" t="s">
        <v>530</v>
      </c>
      <c r="CU594">
        <v>12</v>
      </c>
    </row>
    <row r="595" spans="95:99">
      <c r="CQ595" t="s">
        <v>40</v>
      </c>
      <c r="CR595" t="s">
        <v>527</v>
      </c>
      <c r="CS595" t="s">
        <v>530</v>
      </c>
    </row>
    <row r="596" spans="95:99">
      <c r="CQ596" t="s">
        <v>40</v>
      </c>
      <c r="CR596" t="s">
        <v>527</v>
      </c>
      <c r="CS596" t="s">
        <v>530</v>
      </c>
      <c r="CT596" t="s">
        <v>519</v>
      </c>
      <c r="CU596">
        <v>978</v>
      </c>
    </row>
    <row r="597" spans="95:99">
      <c r="CQ597" t="s">
        <v>40</v>
      </c>
      <c r="CR597" t="s">
        <v>527</v>
      </c>
      <c r="CS597" t="s">
        <v>530</v>
      </c>
      <c r="CT597" t="s">
        <v>538</v>
      </c>
      <c r="CU597">
        <v>6</v>
      </c>
    </row>
    <row r="598" spans="95:99">
      <c r="CQ598" t="s">
        <v>40</v>
      </c>
      <c r="CR598" t="s">
        <v>527</v>
      </c>
      <c r="CS598" t="s">
        <v>530</v>
      </c>
      <c r="CT598" t="s">
        <v>539</v>
      </c>
      <c r="CU598">
        <v>341</v>
      </c>
    </row>
    <row r="599" spans="95:99">
      <c r="CQ599" t="s">
        <v>40</v>
      </c>
      <c r="CR599" t="s">
        <v>527</v>
      </c>
      <c r="CS599" t="s">
        <v>530</v>
      </c>
      <c r="CT599" t="s">
        <v>540</v>
      </c>
      <c r="CU599">
        <v>309</v>
      </c>
    </row>
    <row r="600" spans="95:99">
      <c r="CQ600" t="s">
        <v>40</v>
      </c>
      <c r="CR600" t="s">
        <v>527</v>
      </c>
      <c r="CS600" t="s">
        <v>530</v>
      </c>
      <c r="CT600" t="s">
        <v>137</v>
      </c>
      <c r="CU600">
        <v>81</v>
      </c>
    </row>
    <row r="601" spans="95:99">
      <c r="CQ601" t="s">
        <v>40</v>
      </c>
      <c r="CR601" t="s">
        <v>527</v>
      </c>
      <c r="CS601" t="s">
        <v>530</v>
      </c>
      <c r="CT601" t="s">
        <v>552</v>
      </c>
      <c r="CU601">
        <v>106</v>
      </c>
    </row>
    <row r="602" spans="95:99">
      <c r="CQ602" t="s">
        <v>40</v>
      </c>
      <c r="CR602" t="s">
        <v>527</v>
      </c>
      <c r="CS602" t="s">
        <v>530</v>
      </c>
      <c r="CT602" t="s">
        <v>541</v>
      </c>
      <c r="CU602">
        <v>72</v>
      </c>
    </row>
    <row r="603" spans="95:99">
      <c r="CQ603" t="s">
        <v>40</v>
      </c>
      <c r="CR603" t="s">
        <v>527</v>
      </c>
      <c r="CS603" t="s">
        <v>530</v>
      </c>
      <c r="CT603" t="s">
        <v>542</v>
      </c>
      <c r="CU603">
        <v>1</v>
      </c>
    </row>
    <row r="604" spans="95:99">
      <c r="CQ604" t="s">
        <v>40</v>
      </c>
      <c r="CR604" t="s">
        <v>527</v>
      </c>
      <c r="CS604" t="s">
        <v>530</v>
      </c>
      <c r="CT604" t="s">
        <v>543</v>
      </c>
      <c r="CU604">
        <v>14</v>
      </c>
    </row>
    <row r="605" spans="95:99">
      <c r="CQ605" t="s">
        <v>40</v>
      </c>
      <c r="CR605" t="s">
        <v>527</v>
      </c>
      <c r="CS605" t="s">
        <v>530</v>
      </c>
      <c r="CT605" t="s">
        <v>544</v>
      </c>
      <c r="CU605">
        <v>6</v>
      </c>
    </row>
    <row r="606" spans="95:99">
      <c r="CQ606" t="s">
        <v>40</v>
      </c>
      <c r="CR606" t="s">
        <v>527</v>
      </c>
      <c r="CS606" t="s">
        <v>530</v>
      </c>
      <c r="CT606" t="s">
        <v>530</v>
      </c>
      <c r="CU606">
        <v>42</v>
      </c>
    </row>
    <row r="607" spans="95:99">
      <c r="CQ607" t="s">
        <v>40</v>
      </c>
      <c r="CR607" t="s">
        <v>528</v>
      </c>
    </row>
    <row r="608" spans="95:99">
      <c r="CQ608" t="s">
        <v>40</v>
      </c>
      <c r="CR608" t="s">
        <v>528</v>
      </c>
      <c r="CS608" t="s">
        <v>519</v>
      </c>
    </row>
    <row r="609" spans="95:99">
      <c r="CQ609" t="s">
        <v>40</v>
      </c>
      <c r="CR609" t="s">
        <v>528</v>
      </c>
      <c r="CS609" t="s">
        <v>40</v>
      </c>
      <c r="CT609" t="s">
        <v>519</v>
      </c>
      <c r="CU609">
        <v>431763</v>
      </c>
    </row>
    <row r="610" spans="95:99">
      <c r="CQ610" t="s">
        <v>40</v>
      </c>
      <c r="CR610" t="s">
        <v>528</v>
      </c>
      <c r="CS610" t="s">
        <v>40</v>
      </c>
      <c r="CT610" t="s">
        <v>538</v>
      </c>
      <c r="CU610">
        <v>2385</v>
      </c>
    </row>
    <row r="611" spans="95:99">
      <c r="CQ611" t="s">
        <v>40</v>
      </c>
      <c r="CR611" t="s">
        <v>528</v>
      </c>
      <c r="CS611" t="s">
        <v>40</v>
      </c>
      <c r="CT611" t="s">
        <v>539</v>
      </c>
      <c r="CU611">
        <v>167241</v>
      </c>
    </row>
    <row r="612" spans="95:99">
      <c r="CQ612" t="s">
        <v>40</v>
      </c>
      <c r="CR612" t="s">
        <v>528</v>
      </c>
      <c r="CS612" t="s">
        <v>40</v>
      </c>
      <c r="CT612" t="s">
        <v>540</v>
      </c>
      <c r="CU612">
        <v>167918</v>
      </c>
    </row>
    <row r="613" spans="95:99">
      <c r="CQ613" t="s">
        <v>40</v>
      </c>
      <c r="CR613" t="s">
        <v>528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528</v>
      </c>
      <c r="CS614" t="s">
        <v>40</v>
      </c>
      <c r="CT614" t="s">
        <v>552</v>
      </c>
      <c r="CU614">
        <v>12590</v>
      </c>
    </row>
    <row r="615" spans="95:99">
      <c r="CQ615" t="s">
        <v>40</v>
      </c>
      <c r="CR615" t="s">
        <v>528</v>
      </c>
      <c r="CS615" t="s">
        <v>40</v>
      </c>
      <c r="CT615" t="s">
        <v>541</v>
      </c>
      <c r="CU615">
        <v>14020</v>
      </c>
    </row>
    <row r="616" spans="95:99">
      <c r="CQ616" t="s">
        <v>40</v>
      </c>
      <c r="CR616" t="s">
        <v>528</v>
      </c>
      <c r="CS616" t="s">
        <v>40</v>
      </c>
      <c r="CT616" t="s">
        <v>542</v>
      </c>
      <c r="CU616">
        <v>3543</v>
      </c>
    </row>
    <row r="617" spans="95:99">
      <c r="CQ617" t="s">
        <v>40</v>
      </c>
      <c r="CR617" t="s">
        <v>528</v>
      </c>
      <c r="CS617" t="s">
        <v>40</v>
      </c>
      <c r="CT617" t="s">
        <v>543</v>
      </c>
      <c r="CU617">
        <v>7212</v>
      </c>
    </row>
    <row r="618" spans="95:99">
      <c r="CQ618" t="s">
        <v>40</v>
      </c>
      <c r="CR618" t="s">
        <v>528</v>
      </c>
      <c r="CS618" t="s">
        <v>40</v>
      </c>
      <c r="CT618" t="s">
        <v>544</v>
      </c>
      <c r="CU618">
        <v>5044</v>
      </c>
    </row>
    <row r="619" spans="95:99">
      <c r="CQ619" t="s">
        <v>40</v>
      </c>
      <c r="CR619" t="s">
        <v>528</v>
      </c>
      <c r="CS619" t="s">
        <v>40</v>
      </c>
      <c r="CT619" t="s">
        <v>530</v>
      </c>
      <c r="CU619">
        <v>2229</v>
      </c>
    </row>
    <row r="620" spans="95:99">
      <c r="CQ620" t="s">
        <v>40</v>
      </c>
      <c r="CR620" t="s">
        <v>528</v>
      </c>
      <c r="CS620" t="s">
        <v>46</v>
      </c>
    </row>
    <row r="621" spans="95:99">
      <c r="CQ621" t="s">
        <v>40</v>
      </c>
      <c r="CR621" t="s">
        <v>528</v>
      </c>
      <c r="CS621" t="s">
        <v>46</v>
      </c>
      <c r="CT621" t="s">
        <v>519</v>
      </c>
      <c r="CU621">
        <v>175223</v>
      </c>
    </row>
    <row r="622" spans="95:99">
      <c r="CQ622" t="s">
        <v>40</v>
      </c>
      <c r="CR622" t="s">
        <v>528</v>
      </c>
      <c r="CS622" t="s">
        <v>46</v>
      </c>
      <c r="CT622" t="s">
        <v>538</v>
      </c>
      <c r="CU622">
        <v>644</v>
      </c>
    </row>
    <row r="623" spans="95:99">
      <c r="CQ623" t="s">
        <v>40</v>
      </c>
      <c r="CR623" t="s">
        <v>528</v>
      </c>
      <c r="CS623" t="s">
        <v>46</v>
      </c>
      <c r="CT623" t="s">
        <v>539</v>
      </c>
      <c r="CU623">
        <v>113051</v>
      </c>
    </row>
    <row r="624" spans="95:99">
      <c r="CQ624" t="s">
        <v>40</v>
      </c>
      <c r="CR624" t="s">
        <v>528</v>
      </c>
      <c r="CS624" t="s">
        <v>46</v>
      </c>
      <c r="CT624" t="s">
        <v>540</v>
      </c>
      <c r="CU624">
        <v>26564</v>
      </c>
    </row>
    <row r="625" spans="95:99">
      <c r="CQ625" t="s">
        <v>40</v>
      </c>
      <c r="CR625" t="s">
        <v>528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528</v>
      </c>
      <c r="CS626" t="s">
        <v>46</v>
      </c>
      <c r="CT626" t="s">
        <v>552</v>
      </c>
      <c r="CU626">
        <v>5234</v>
      </c>
    </row>
    <row r="627" spans="95:99">
      <c r="CQ627" t="s">
        <v>40</v>
      </c>
      <c r="CR627" t="s">
        <v>528</v>
      </c>
      <c r="CS627" t="s">
        <v>46</v>
      </c>
      <c r="CT627" t="s">
        <v>541</v>
      </c>
      <c r="CU627">
        <v>11248</v>
      </c>
    </row>
    <row r="628" spans="95:99">
      <c r="CQ628" t="s">
        <v>40</v>
      </c>
      <c r="CR628" t="s">
        <v>528</v>
      </c>
      <c r="CS628" t="s">
        <v>46</v>
      </c>
      <c r="CT628" t="s">
        <v>542</v>
      </c>
      <c r="CU628">
        <v>1668</v>
      </c>
    </row>
    <row r="629" spans="95:99">
      <c r="CQ629" t="s">
        <v>40</v>
      </c>
      <c r="CR629" t="s">
        <v>528</v>
      </c>
      <c r="CS629" t="s">
        <v>46</v>
      </c>
      <c r="CT629" t="s">
        <v>543</v>
      </c>
      <c r="CU629">
        <v>5852</v>
      </c>
    </row>
    <row r="630" spans="95:99">
      <c r="CQ630" t="s">
        <v>40</v>
      </c>
      <c r="CR630" t="s">
        <v>528</v>
      </c>
      <c r="CS630" t="s">
        <v>46</v>
      </c>
      <c r="CT630" t="s">
        <v>544</v>
      </c>
      <c r="CU630">
        <v>3988</v>
      </c>
    </row>
    <row r="631" spans="95:99">
      <c r="CQ631" t="s">
        <v>40</v>
      </c>
      <c r="CR631" t="s">
        <v>528</v>
      </c>
      <c r="CS631" t="s">
        <v>46</v>
      </c>
      <c r="CT631" t="s">
        <v>530</v>
      </c>
      <c r="CU631">
        <v>766</v>
      </c>
    </row>
    <row r="632" spans="95:99">
      <c r="CQ632" t="s">
        <v>40</v>
      </c>
      <c r="CR632" t="s">
        <v>528</v>
      </c>
      <c r="CS632" t="s">
        <v>44</v>
      </c>
    </row>
    <row r="633" spans="95:99">
      <c r="CQ633" t="s">
        <v>40</v>
      </c>
      <c r="CR633" t="s">
        <v>528</v>
      </c>
      <c r="CS633" t="s">
        <v>44</v>
      </c>
      <c r="CT633" t="s">
        <v>519</v>
      </c>
      <c r="CU633">
        <v>115869</v>
      </c>
    </row>
    <row r="634" spans="95:99">
      <c r="CQ634" t="s">
        <v>40</v>
      </c>
      <c r="CR634" t="s">
        <v>528</v>
      </c>
      <c r="CS634" t="s">
        <v>44</v>
      </c>
      <c r="CT634" t="s">
        <v>538</v>
      </c>
      <c r="CU634">
        <v>424</v>
      </c>
    </row>
    <row r="635" spans="95:99">
      <c r="CQ635" t="s">
        <v>40</v>
      </c>
      <c r="CR635" t="s">
        <v>528</v>
      </c>
      <c r="CS635" t="s">
        <v>44</v>
      </c>
      <c r="CT635" t="s">
        <v>539</v>
      </c>
      <c r="CU635">
        <v>42508</v>
      </c>
    </row>
    <row r="636" spans="95:99">
      <c r="CQ636" t="s">
        <v>40</v>
      </c>
      <c r="CR636" t="s">
        <v>528</v>
      </c>
      <c r="CS636" t="s">
        <v>44</v>
      </c>
      <c r="CT636" t="s">
        <v>540</v>
      </c>
      <c r="CU636">
        <v>59123</v>
      </c>
    </row>
    <row r="637" spans="95:99">
      <c r="CQ637" t="s">
        <v>40</v>
      </c>
      <c r="CR637" t="s">
        <v>528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528</v>
      </c>
      <c r="CS638" t="s">
        <v>44</v>
      </c>
      <c r="CT638" t="s">
        <v>552</v>
      </c>
      <c r="CU638">
        <v>5439</v>
      </c>
    </row>
    <row r="639" spans="95:99">
      <c r="CQ639" t="s">
        <v>40</v>
      </c>
      <c r="CR639" t="s">
        <v>528</v>
      </c>
      <c r="CS639" t="s">
        <v>44</v>
      </c>
      <c r="CT639" t="s">
        <v>541</v>
      </c>
      <c r="CU639">
        <v>2160</v>
      </c>
    </row>
    <row r="640" spans="95:99">
      <c r="CQ640" t="s">
        <v>40</v>
      </c>
      <c r="CR640" t="s">
        <v>528</v>
      </c>
      <c r="CS640" t="s">
        <v>44</v>
      </c>
      <c r="CT640" t="s">
        <v>542</v>
      </c>
      <c r="CU640">
        <v>979</v>
      </c>
    </row>
    <row r="641" spans="95:99">
      <c r="CQ641" t="s">
        <v>40</v>
      </c>
      <c r="CR641" t="s">
        <v>528</v>
      </c>
      <c r="CS641" t="s">
        <v>44</v>
      </c>
      <c r="CT641" t="s">
        <v>543</v>
      </c>
      <c r="CU641">
        <v>903</v>
      </c>
    </row>
    <row r="642" spans="95:99">
      <c r="CQ642" t="s">
        <v>40</v>
      </c>
      <c r="CR642" t="s">
        <v>528</v>
      </c>
      <c r="CS642" t="s">
        <v>44</v>
      </c>
      <c r="CT642" t="s">
        <v>544</v>
      </c>
      <c r="CU642">
        <v>327</v>
      </c>
    </row>
    <row r="643" spans="95:99">
      <c r="CQ643" t="s">
        <v>40</v>
      </c>
      <c r="CR643" t="s">
        <v>528</v>
      </c>
      <c r="CS643" t="s">
        <v>44</v>
      </c>
      <c r="CT643" t="s">
        <v>530</v>
      </c>
      <c r="CU643">
        <v>467</v>
      </c>
    </row>
    <row r="644" spans="95:99">
      <c r="CQ644" t="s">
        <v>40</v>
      </c>
      <c r="CR644" t="s">
        <v>528</v>
      </c>
      <c r="CS644" t="s">
        <v>44</v>
      </c>
    </row>
    <row r="645" spans="95:99">
      <c r="CQ645" t="s">
        <v>40</v>
      </c>
      <c r="CR645" t="s">
        <v>528</v>
      </c>
      <c r="CS645" t="s">
        <v>44</v>
      </c>
      <c r="CT645" t="s">
        <v>519</v>
      </c>
      <c r="CU645">
        <v>51682</v>
      </c>
    </row>
    <row r="646" spans="95:99">
      <c r="CQ646" t="s">
        <v>40</v>
      </c>
      <c r="CR646" t="s">
        <v>528</v>
      </c>
      <c r="CS646" t="s">
        <v>44</v>
      </c>
      <c r="CT646" t="s">
        <v>538</v>
      </c>
      <c r="CU646">
        <v>228</v>
      </c>
    </row>
    <row r="647" spans="95:99">
      <c r="CQ647" t="s">
        <v>40</v>
      </c>
      <c r="CR647" t="s">
        <v>528</v>
      </c>
      <c r="CS647" t="s">
        <v>44</v>
      </c>
      <c r="CT647" t="s">
        <v>539</v>
      </c>
      <c r="CU647">
        <v>8894</v>
      </c>
    </row>
    <row r="648" spans="95:99">
      <c r="CQ648" t="s">
        <v>40</v>
      </c>
      <c r="CR648" t="s">
        <v>528</v>
      </c>
      <c r="CS648" t="s">
        <v>44</v>
      </c>
      <c r="CT648" t="s">
        <v>540</v>
      </c>
      <c r="CU648">
        <v>36277</v>
      </c>
    </row>
    <row r="649" spans="95:99">
      <c r="CQ649" t="s">
        <v>40</v>
      </c>
      <c r="CR649" t="s">
        <v>528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528</v>
      </c>
      <c r="CS650" t="s">
        <v>44</v>
      </c>
      <c r="CT650" t="s">
        <v>552</v>
      </c>
      <c r="CU650">
        <v>1542</v>
      </c>
    </row>
    <row r="651" spans="95:99">
      <c r="CQ651" t="s">
        <v>40</v>
      </c>
      <c r="CR651" t="s">
        <v>528</v>
      </c>
      <c r="CS651" t="s">
        <v>44</v>
      </c>
      <c r="CT651" t="s">
        <v>541</v>
      </c>
      <c r="CU651">
        <v>441</v>
      </c>
    </row>
    <row r="652" spans="95:99">
      <c r="CQ652" t="s">
        <v>40</v>
      </c>
      <c r="CR652" t="s">
        <v>528</v>
      </c>
      <c r="CS652" t="s">
        <v>44</v>
      </c>
      <c r="CT652" t="s">
        <v>542</v>
      </c>
      <c r="CU652">
        <v>499</v>
      </c>
    </row>
    <row r="653" spans="95:99">
      <c r="CQ653" t="s">
        <v>40</v>
      </c>
      <c r="CR653" t="s">
        <v>528</v>
      </c>
      <c r="CS653" t="s">
        <v>44</v>
      </c>
      <c r="CT653" t="s">
        <v>543</v>
      </c>
      <c r="CU653">
        <v>257</v>
      </c>
    </row>
    <row r="654" spans="95:99">
      <c r="CQ654" t="s">
        <v>40</v>
      </c>
      <c r="CR654" t="s">
        <v>528</v>
      </c>
      <c r="CS654" t="s">
        <v>44</v>
      </c>
      <c r="CT654" t="s">
        <v>544</v>
      </c>
      <c r="CU654">
        <v>119</v>
      </c>
    </row>
    <row r="655" spans="95:99">
      <c r="CQ655" t="s">
        <v>40</v>
      </c>
      <c r="CR655" t="s">
        <v>528</v>
      </c>
      <c r="CS655" t="s">
        <v>44</v>
      </c>
      <c r="CT655" t="s">
        <v>530</v>
      </c>
      <c r="CU655">
        <v>223</v>
      </c>
    </row>
    <row r="656" spans="95:99">
      <c r="CQ656" t="s">
        <v>40</v>
      </c>
      <c r="CR656" t="s">
        <v>528</v>
      </c>
      <c r="CS656" t="s">
        <v>295</v>
      </c>
    </row>
    <row r="657" spans="95:99">
      <c r="CQ657" t="s">
        <v>40</v>
      </c>
      <c r="CR657" t="s">
        <v>528</v>
      </c>
      <c r="CS657" t="s">
        <v>295</v>
      </c>
      <c r="CT657" t="s">
        <v>519</v>
      </c>
      <c r="CU657">
        <v>84521</v>
      </c>
    </row>
    <row r="658" spans="95:99">
      <c r="CQ658" t="s">
        <v>40</v>
      </c>
      <c r="CR658" t="s">
        <v>528</v>
      </c>
      <c r="CS658" t="s">
        <v>295</v>
      </c>
      <c r="CT658" t="s">
        <v>538</v>
      </c>
      <c r="CU658">
        <v>1015</v>
      </c>
    </row>
    <row r="659" spans="95:99">
      <c r="CQ659" t="s">
        <v>40</v>
      </c>
      <c r="CR659" t="s">
        <v>528</v>
      </c>
      <c r="CS659" t="s">
        <v>295</v>
      </c>
      <c r="CT659" t="s">
        <v>539</v>
      </c>
      <c r="CU659">
        <v>1604</v>
      </c>
    </row>
    <row r="660" spans="95:99">
      <c r="CQ660" t="s">
        <v>40</v>
      </c>
      <c r="CR660" t="s">
        <v>528</v>
      </c>
      <c r="CS660" t="s">
        <v>295</v>
      </c>
      <c r="CT660" t="s">
        <v>540</v>
      </c>
      <c r="CU660">
        <v>44313</v>
      </c>
    </row>
    <row r="661" spans="95:99">
      <c r="CQ661" t="s">
        <v>40</v>
      </c>
      <c r="CR661" t="s">
        <v>528</v>
      </c>
      <c r="CS661" t="s">
        <v>295</v>
      </c>
      <c r="CT661" t="s">
        <v>137</v>
      </c>
      <c r="CU661">
        <v>35537</v>
      </c>
    </row>
    <row r="662" spans="95:99">
      <c r="CQ662" t="s">
        <v>40</v>
      </c>
      <c r="CR662" t="s">
        <v>528</v>
      </c>
      <c r="CS662" t="s">
        <v>295</v>
      </c>
      <c r="CT662" t="s">
        <v>552</v>
      </c>
      <c r="CU662">
        <v>210</v>
      </c>
    </row>
    <row r="663" spans="95:99">
      <c r="CQ663" t="s">
        <v>40</v>
      </c>
      <c r="CR663" t="s">
        <v>528</v>
      </c>
      <c r="CS663" t="s">
        <v>295</v>
      </c>
      <c r="CT663" t="s">
        <v>541</v>
      </c>
      <c r="CU663">
        <v>65</v>
      </c>
    </row>
    <row r="664" spans="95:99">
      <c r="CQ664" t="s">
        <v>40</v>
      </c>
      <c r="CR664" t="s">
        <v>528</v>
      </c>
      <c r="CS664" t="s">
        <v>295</v>
      </c>
      <c r="CT664" t="s">
        <v>542</v>
      </c>
      <c r="CU664">
        <v>364</v>
      </c>
    </row>
    <row r="665" spans="95:99">
      <c r="CQ665" t="s">
        <v>40</v>
      </c>
      <c r="CR665" t="s">
        <v>528</v>
      </c>
      <c r="CS665" t="s">
        <v>295</v>
      </c>
      <c r="CT665" t="s">
        <v>543</v>
      </c>
      <c r="CU665">
        <v>147</v>
      </c>
    </row>
    <row r="666" spans="95:99">
      <c r="CQ666" t="s">
        <v>40</v>
      </c>
      <c r="CR666" t="s">
        <v>528</v>
      </c>
      <c r="CS666" t="s">
        <v>295</v>
      </c>
      <c r="CT666" t="s">
        <v>544</v>
      </c>
      <c r="CU666">
        <v>574</v>
      </c>
    </row>
    <row r="667" spans="95:99">
      <c r="CQ667" t="s">
        <v>40</v>
      </c>
      <c r="CR667" t="s">
        <v>528</v>
      </c>
      <c r="CS667" t="s">
        <v>295</v>
      </c>
      <c r="CT667" t="s">
        <v>530</v>
      </c>
      <c r="CU667">
        <v>692</v>
      </c>
    </row>
    <row r="668" spans="95:99">
      <c r="CQ668" t="s">
        <v>40</v>
      </c>
      <c r="CR668" t="s">
        <v>528</v>
      </c>
      <c r="CS668" t="s">
        <v>295</v>
      </c>
    </row>
    <row r="669" spans="95:99">
      <c r="CQ669" t="s">
        <v>40</v>
      </c>
      <c r="CR669" t="s">
        <v>528</v>
      </c>
      <c r="CS669" t="s">
        <v>295</v>
      </c>
      <c r="CT669" t="s">
        <v>519</v>
      </c>
      <c r="CU669">
        <v>2399</v>
      </c>
    </row>
    <row r="670" spans="95:99">
      <c r="CQ670" t="s">
        <v>40</v>
      </c>
      <c r="CR670" t="s">
        <v>528</v>
      </c>
      <c r="CS670" t="s">
        <v>295</v>
      </c>
      <c r="CT670" t="s">
        <v>538</v>
      </c>
      <c r="CU670">
        <v>53</v>
      </c>
    </row>
    <row r="671" spans="95:99">
      <c r="CQ671" t="s">
        <v>40</v>
      </c>
      <c r="CR671" t="s">
        <v>528</v>
      </c>
      <c r="CS671" t="s">
        <v>295</v>
      </c>
      <c r="CT671" t="s">
        <v>539</v>
      </c>
      <c r="CU671">
        <v>500</v>
      </c>
    </row>
    <row r="672" spans="95:99">
      <c r="CQ672" t="s">
        <v>40</v>
      </c>
      <c r="CR672" t="s">
        <v>528</v>
      </c>
      <c r="CS672" t="s">
        <v>295</v>
      </c>
      <c r="CT672" t="s">
        <v>540</v>
      </c>
      <c r="CU672">
        <v>756</v>
      </c>
    </row>
    <row r="673" spans="95:99">
      <c r="CQ673" t="s">
        <v>40</v>
      </c>
      <c r="CR673" t="s">
        <v>528</v>
      </c>
      <c r="CS673" t="s">
        <v>295</v>
      </c>
      <c r="CT673" t="s">
        <v>137</v>
      </c>
      <c r="CU673">
        <v>930</v>
      </c>
    </row>
    <row r="674" spans="95:99">
      <c r="CQ674" t="s">
        <v>40</v>
      </c>
      <c r="CR674" t="s">
        <v>528</v>
      </c>
      <c r="CS674" t="s">
        <v>295</v>
      </c>
      <c r="CT674" t="s">
        <v>552</v>
      </c>
      <c r="CU674">
        <v>45</v>
      </c>
    </row>
    <row r="675" spans="95:99">
      <c r="CQ675" t="s">
        <v>40</v>
      </c>
      <c r="CR675" t="s">
        <v>528</v>
      </c>
      <c r="CS675" t="s">
        <v>295</v>
      </c>
      <c r="CT675" t="s">
        <v>541</v>
      </c>
      <c r="CU675">
        <v>26</v>
      </c>
    </row>
    <row r="676" spans="95:99">
      <c r="CQ676" t="s">
        <v>40</v>
      </c>
      <c r="CR676" t="s">
        <v>528</v>
      </c>
      <c r="CS676" t="s">
        <v>295</v>
      </c>
      <c r="CT676" t="s">
        <v>542</v>
      </c>
      <c r="CU676">
        <v>25</v>
      </c>
    </row>
    <row r="677" spans="95:99">
      <c r="CQ677" t="s">
        <v>40</v>
      </c>
      <c r="CR677" t="s">
        <v>528</v>
      </c>
      <c r="CS677" t="s">
        <v>295</v>
      </c>
      <c r="CT677" t="s">
        <v>543</v>
      </c>
      <c r="CU677">
        <v>28</v>
      </c>
    </row>
    <row r="678" spans="95:99">
      <c r="CQ678" t="s">
        <v>40</v>
      </c>
      <c r="CR678" t="s">
        <v>528</v>
      </c>
      <c r="CS678" t="s">
        <v>295</v>
      </c>
      <c r="CT678" t="s">
        <v>544</v>
      </c>
      <c r="CU678">
        <v>20</v>
      </c>
    </row>
    <row r="679" spans="95:99">
      <c r="CQ679" t="s">
        <v>40</v>
      </c>
      <c r="CR679" t="s">
        <v>528</v>
      </c>
      <c r="CS679" t="s">
        <v>295</v>
      </c>
      <c r="CT679" t="s">
        <v>530</v>
      </c>
      <c r="CU679">
        <v>16</v>
      </c>
    </row>
    <row r="680" spans="95:99">
      <c r="CQ680" t="s">
        <v>40</v>
      </c>
      <c r="CR680" t="s">
        <v>528</v>
      </c>
      <c r="CS680" t="s">
        <v>530</v>
      </c>
    </row>
    <row r="681" spans="95:99">
      <c r="CQ681" t="s">
        <v>40</v>
      </c>
      <c r="CR681" t="s">
        <v>528</v>
      </c>
      <c r="CS681" t="s">
        <v>530</v>
      </c>
      <c r="CT681" t="s">
        <v>519</v>
      </c>
      <c r="CU681">
        <v>2069</v>
      </c>
    </row>
    <row r="682" spans="95:99">
      <c r="CQ682" t="s">
        <v>40</v>
      </c>
      <c r="CR682" t="s">
        <v>528</v>
      </c>
      <c r="CS682" t="s">
        <v>530</v>
      </c>
      <c r="CT682" t="s">
        <v>538</v>
      </c>
      <c r="CU682">
        <v>21</v>
      </c>
    </row>
    <row r="683" spans="95:99">
      <c r="CQ683" t="s">
        <v>40</v>
      </c>
      <c r="CR683" t="s">
        <v>528</v>
      </c>
      <c r="CS683" t="s">
        <v>530</v>
      </c>
      <c r="CT683" t="s">
        <v>539</v>
      </c>
      <c r="CU683">
        <v>684</v>
      </c>
    </row>
    <row r="684" spans="95:99">
      <c r="CQ684" t="s">
        <v>40</v>
      </c>
      <c r="CR684" t="s">
        <v>528</v>
      </c>
      <c r="CS684" t="s">
        <v>530</v>
      </c>
      <c r="CT684" t="s">
        <v>540</v>
      </c>
      <c r="CU684">
        <v>885</v>
      </c>
    </row>
    <row r="685" spans="95:99">
      <c r="CQ685" t="s">
        <v>40</v>
      </c>
      <c r="CR685" t="s">
        <v>528</v>
      </c>
      <c r="CS685" t="s">
        <v>530</v>
      </c>
      <c r="CT685" t="s">
        <v>137</v>
      </c>
      <c r="CU685">
        <v>165</v>
      </c>
    </row>
    <row r="686" spans="95:99">
      <c r="CQ686" t="s">
        <v>40</v>
      </c>
      <c r="CR686" t="s">
        <v>528</v>
      </c>
      <c r="CS686" t="s">
        <v>530</v>
      </c>
      <c r="CT686" t="s">
        <v>552</v>
      </c>
      <c r="CU686">
        <v>120</v>
      </c>
    </row>
    <row r="687" spans="95:99">
      <c r="CQ687" t="s">
        <v>40</v>
      </c>
      <c r="CR687" t="s">
        <v>528</v>
      </c>
      <c r="CS687" t="s">
        <v>530</v>
      </c>
      <c r="CT687" t="s">
        <v>541</v>
      </c>
      <c r="CU687">
        <v>80</v>
      </c>
    </row>
    <row r="688" spans="95:99">
      <c r="CQ688" t="s">
        <v>40</v>
      </c>
      <c r="CR688" t="s">
        <v>528</v>
      </c>
      <c r="CS688" t="s">
        <v>530</v>
      </c>
      <c r="CT688" t="s">
        <v>542</v>
      </c>
      <c r="CU688">
        <v>8</v>
      </c>
    </row>
    <row r="689" spans="95:99">
      <c r="CQ689" t="s">
        <v>40</v>
      </c>
      <c r="CR689" t="s">
        <v>528</v>
      </c>
      <c r="CS689" t="s">
        <v>530</v>
      </c>
      <c r="CT689" t="s">
        <v>543</v>
      </c>
      <c r="CU689">
        <v>25</v>
      </c>
    </row>
    <row r="690" spans="95:99">
      <c r="CQ690" t="s">
        <v>40</v>
      </c>
      <c r="CR690" t="s">
        <v>528</v>
      </c>
      <c r="CS690" t="s">
        <v>530</v>
      </c>
      <c r="CT690" t="s">
        <v>544</v>
      </c>
      <c r="CU690">
        <v>16</v>
      </c>
    </row>
    <row r="691" spans="95:99">
      <c r="CQ691" t="s">
        <v>40</v>
      </c>
      <c r="CR691" t="s">
        <v>528</v>
      </c>
      <c r="CS691" t="s">
        <v>530</v>
      </c>
      <c r="CT691" t="s">
        <v>530</v>
      </c>
      <c r="CU691">
        <v>65</v>
      </c>
    </row>
    <row r="692" spans="95:99">
      <c r="CQ692" t="s">
        <v>40</v>
      </c>
      <c r="CR692" t="s">
        <v>529</v>
      </c>
    </row>
    <row r="693" spans="95:99">
      <c r="CQ693" t="s">
        <v>40</v>
      </c>
      <c r="CR693" t="s">
        <v>529</v>
      </c>
      <c r="CS693" t="s">
        <v>519</v>
      </c>
    </row>
    <row r="694" spans="95:99">
      <c r="CQ694" t="s">
        <v>40</v>
      </c>
      <c r="CR694" t="s">
        <v>529</v>
      </c>
      <c r="CS694" t="s">
        <v>40</v>
      </c>
      <c r="CT694" t="s">
        <v>519</v>
      </c>
      <c r="CU694">
        <v>33436</v>
      </c>
    </row>
    <row r="695" spans="95:99">
      <c r="CQ695" t="s">
        <v>40</v>
      </c>
      <c r="CR695" t="s">
        <v>529</v>
      </c>
      <c r="CS695" t="s">
        <v>40</v>
      </c>
      <c r="CT695" t="s">
        <v>538</v>
      </c>
      <c r="CU695">
        <v>258</v>
      </c>
    </row>
    <row r="696" spans="95:99">
      <c r="CQ696" t="s">
        <v>40</v>
      </c>
      <c r="CR696" t="s">
        <v>529</v>
      </c>
      <c r="CS696" t="s">
        <v>40</v>
      </c>
      <c r="CT696" t="s">
        <v>539</v>
      </c>
      <c r="CU696">
        <v>11042</v>
      </c>
    </row>
    <row r="697" spans="95:99">
      <c r="CQ697" t="s">
        <v>40</v>
      </c>
      <c r="CR697" t="s">
        <v>529</v>
      </c>
      <c r="CS697" t="s">
        <v>40</v>
      </c>
      <c r="CT697" t="s">
        <v>540</v>
      </c>
      <c r="CU697">
        <v>11329</v>
      </c>
    </row>
    <row r="698" spans="95:99">
      <c r="CQ698" t="s">
        <v>40</v>
      </c>
      <c r="CR698" t="s">
        <v>529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529</v>
      </c>
      <c r="CS699" t="s">
        <v>40</v>
      </c>
      <c r="CT699" t="s">
        <v>552</v>
      </c>
      <c r="CU699">
        <v>659</v>
      </c>
    </row>
    <row r="700" spans="95:99">
      <c r="CQ700" t="s">
        <v>40</v>
      </c>
      <c r="CR700" t="s">
        <v>529</v>
      </c>
      <c r="CS700" t="s">
        <v>40</v>
      </c>
      <c r="CT700" t="s">
        <v>541</v>
      </c>
      <c r="CU700">
        <v>1431</v>
      </c>
    </row>
    <row r="701" spans="95:99">
      <c r="CQ701" t="s">
        <v>40</v>
      </c>
      <c r="CR701" t="s">
        <v>529</v>
      </c>
      <c r="CS701" t="s">
        <v>40</v>
      </c>
      <c r="CT701" t="s">
        <v>542</v>
      </c>
      <c r="CU701">
        <v>240</v>
      </c>
    </row>
    <row r="702" spans="95:99">
      <c r="CQ702" t="s">
        <v>40</v>
      </c>
      <c r="CR702" t="s">
        <v>529</v>
      </c>
      <c r="CS702" t="s">
        <v>40</v>
      </c>
      <c r="CT702" t="s">
        <v>543</v>
      </c>
      <c r="CU702">
        <v>1082</v>
      </c>
    </row>
    <row r="703" spans="95:99">
      <c r="CQ703" t="s">
        <v>40</v>
      </c>
      <c r="CR703" t="s">
        <v>529</v>
      </c>
      <c r="CS703" t="s">
        <v>40</v>
      </c>
      <c r="CT703" t="s">
        <v>544</v>
      </c>
      <c r="CU703">
        <v>1667</v>
      </c>
    </row>
    <row r="704" spans="95:99">
      <c r="CQ704" t="s">
        <v>40</v>
      </c>
      <c r="CR704" t="s">
        <v>529</v>
      </c>
      <c r="CS704" t="s">
        <v>40</v>
      </c>
      <c r="CT704" t="s">
        <v>530</v>
      </c>
      <c r="CU704">
        <v>320</v>
      </c>
    </row>
    <row r="705" spans="95:99">
      <c r="CQ705" t="s">
        <v>40</v>
      </c>
      <c r="CR705" t="s">
        <v>529</v>
      </c>
      <c r="CS705" t="s">
        <v>46</v>
      </c>
    </row>
    <row r="706" spans="95:99">
      <c r="CQ706" t="s">
        <v>40</v>
      </c>
      <c r="CR706" t="s">
        <v>529</v>
      </c>
      <c r="CS706" t="s">
        <v>46</v>
      </c>
      <c r="CT706" t="s">
        <v>519</v>
      </c>
      <c r="CU706">
        <v>18050</v>
      </c>
    </row>
    <row r="707" spans="95:99">
      <c r="CQ707" t="s">
        <v>40</v>
      </c>
      <c r="CR707" t="s">
        <v>529</v>
      </c>
      <c r="CS707" t="s">
        <v>46</v>
      </c>
      <c r="CT707" t="s">
        <v>538</v>
      </c>
      <c r="CU707">
        <v>149</v>
      </c>
    </row>
    <row r="708" spans="95:99">
      <c r="CQ708" t="s">
        <v>40</v>
      </c>
      <c r="CR708" t="s">
        <v>529</v>
      </c>
      <c r="CS708" t="s">
        <v>46</v>
      </c>
      <c r="CT708" t="s">
        <v>539</v>
      </c>
      <c r="CU708">
        <v>9159</v>
      </c>
    </row>
    <row r="709" spans="95:99">
      <c r="CQ709" t="s">
        <v>40</v>
      </c>
      <c r="CR709" t="s">
        <v>529</v>
      </c>
      <c r="CS709" t="s">
        <v>46</v>
      </c>
      <c r="CT709" t="s">
        <v>540</v>
      </c>
      <c r="CU709">
        <v>2065</v>
      </c>
    </row>
    <row r="710" spans="95:99">
      <c r="CQ710" t="s">
        <v>40</v>
      </c>
      <c r="CR710" t="s">
        <v>529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529</v>
      </c>
      <c r="CS711" t="s">
        <v>46</v>
      </c>
      <c r="CT711" t="s">
        <v>552</v>
      </c>
      <c r="CU711">
        <v>438</v>
      </c>
    </row>
    <row r="712" spans="95:99">
      <c r="CQ712" t="s">
        <v>40</v>
      </c>
      <c r="CR712" t="s">
        <v>529</v>
      </c>
      <c r="CS712" t="s">
        <v>46</v>
      </c>
      <c r="CT712" t="s">
        <v>541</v>
      </c>
      <c r="CU712">
        <v>1332</v>
      </c>
    </row>
    <row r="713" spans="95:99">
      <c r="CQ713" t="s">
        <v>40</v>
      </c>
      <c r="CR713" t="s">
        <v>529</v>
      </c>
      <c r="CS713" t="s">
        <v>46</v>
      </c>
      <c r="CT713" t="s">
        <v>542</v>
      </c>
      <c r="CU713">
        <v>151</v>
      </c>
    </row>
    <row r="714" spans="95:99">
      <c r="CQ714" t="s">
        <v>40</v>
      </c>
      <c r="CR714" t="s">
        <v>529</v>
      </c>
      <c r="CS714" t="s">
        <v>46</v>
      </c>
      <c r="CT714" t="s">
        <v>543</v>
      </c>
      <c r="CU714">
        <v>964</v>
      </c>
    </row>
    <row r="715" spans="95:99">
      <c r="CQ715" t="s">
        <v>40</v>
      </c>
      <c r="CR715" t="s">
        <v>529</v>
      </c>
      <c r="CS715" t="s">
        <v>46</v>
      </c>
      <c r="CT715" t="s">
        <v>544</v>
      </c>
      <c r="CU715">
        <v>1361</v>
      </c>
    </row>
    <row r="716" spans="95:99">
      <c r="CQ716" t="s">
        <v>40</v>
      </c>
      <c r="CR716" t="s">
        <v>529</v>
      </c>
      <c r="CS716" t="s">
        <v>46</v>
      </c>
      <c r="CT716" t="s">
        <v>530</v>
      </c>
      <c r="CU716">
        <v>133</v>
      </c>
    </row>
    <row r="717" spans="95:99">
      <c r="CQ717" t="s">
        <v>40</v>
      </c>
      <c r="CR717" t="s">
        <v>529</v>
      </c>
      <c r="CS717" t="s">
        <v>44</v>
      </c>
    </row>
    <row r="718" spans="95:99">
      <c r="CQ718" t="s">
        <v>40</v>
      </c>
      <c r="CR718" t="s">
        <v>529</v>
      </c>
      <c r="CS718" t="s">
        <v>44</v>
      </c>
      <c r="CT718" t="s">
        <v>519</v>
      </c>
      <c r="CU718">
        <v>5900</v>
      </c>
    </row>
    <row r="719" spans="95:99">
      <c r="CQ719" t="s">
        <v>40</v>
      </c>
      <c r="CR719" t="s">
        <v>529</v>
      </c>
      <c r="CS719" t="s">
        <v>44</v>
      </c>
      <c r="CT719" t="s">
        <v>538</v>
      </c>
      <c r="CU719">
        <v>20</v>
      </c>
    </row>
    <row r="720" spans="95:99">
      <c r="CQ720" t="s">
        <v>40</v>
      </c>
      <c r="CR720" t="s">
        <v>529</v>
      </c>
      <c r="CS720" t="s">
        <v>44</v>
      </c>
      <c r="CT720" t="s">
        <v>539</v>
      </c>
      <c r="CU720">
        <v>1202</v>
      </c>
    </row>
    <row r="721" spans="95:99">
      <c r="CQ721" t="s">
        <v>40</v>
      </c>
      <c r="CR721" t="s">
        <v>529</v>
      </c>
      <c r="CS721" t="s">
        <v>44</v>
      </c>
      <c r="CT721" t="s">
        <v>540</v>
      </c>
      <c r="CU721">
        <v>3582</v>
      </c>
    </row>
    <row r="722" spans="95:99">
      <c r="CQ722" t="s">
        <v>40</v>
      </c>
      <c r="CR722" t="s">
        <v>529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529</v>
      </c>
      <c r="CS723" t="s">
        <v>44</v>
      </c>
      <c r="CT723" t="s">
        <v>552</v>
      </c>
      <c r="CU723">
        <v>148</v>
      </c>
    </row>
    <row r="724" spans="95:99">
      <c r="CQ724" t="s">
        <v>40</v>
      </c>
      <c r="CR724" t="s">
        <v>529</v>
      </c>
      <c r="CS724" t="s">
        <v>44</v>
      </c>
      <c r="CT724" t="s">
        <v>541</v>
      </c>
      <c r="CU724">
        <v>63</v>
      </c>
    </row>
    <row r="725" spans="95:99">
      <c r="CQ725" t="s">
        <v>40</v>
      </c>
      <c r="CR725" t="s">
        <v>529</v>
      </c>
      <c r="CS725" t="s">
        <v>44</v>
      </c>
      <c r="CT725" t="s">
        <v>542</v>
      </c>
      <c r="CU725">
        <v>28</v>
      </c>
    </row>
    <row r="726" spans="95:99">
      <c r="CQ726" t="s">
        <v>40</v>
      </c>
      <c r="CR726" t="s">
        <v>529</v>
      </c>
      <c r="CS726" t="s">
        <v>44</v>
      </c>
      <c r="CT726" t="s">
        <v>543</v>
      </c>
      <c r="CU726">
        <v>44</v>
      </c>
    </row>
    <row r="727" spans="95:99">
      <c r="CQ727" t="s">
        <v>40</v>
      </c>
      <c r="CR727" t="s">
        <v>529</v>
      </c>
      <c r="CS727" t="s">
        <v>44</v>
      </c>
      <c r="CT727" t="s">
        <v>544</v>
      </c>
      <c r="CU727">
        <v>134</v>
      </c>
    </row>
    <row r="728" spans="95:99">
      <c r="CQ728" t="s">
        <v>40</v>
      </c>
      <c r="CR728" t="s">
        <v>529</v>
      </c>
      <c r="CS728" t="s">
        <v>44</v>
      </c>
      <c r="CT728" t="s">
        <v>530</v>
      </c>
      <c r="CU728">
        <v>46</v>
      </c>
    </row>
    <row r="729" spans="95:99">
      <c r="CQ729" t="s">
        <v>40</v>
      </c>
      <c r="CR729" t="s">
        <v>529</v>
      </c>
      <c r="CS729" t="s">
        <v>44</v>
      </c>
    </row>
    <row r="730" spans="95:99">
      <c r="CQ730" t="s">
        <v>40</v>
      </c>
      <c r="CR730" t="s">
        <v>529</v>
      </c>
      <c r="CS730" t="s">
        <v>44</v>
      </c>
      <c r="CT730" t="s">
        <v>519</v>
      </c>
      <c r="CU730">
        <v>3127</v>
      </c>
    </row>
    <row r="731" spans="95:99">
      <c r="CQ731" t="s">
        <v>40</v>
      </c>
      <c r="CR731" t="s">
        <v>529</v>
      </c>
      <c r="CS731" t="s">
        <v>44</v>
      </c>
      <c r="CT731" t="s">
        <v>538</v>
      </c>
      <c r="CU731">
        <v>13</v>
      </c>
    </row>
    <row r="732" spans="95:99">
      <c r="CQ732" t="s">
        <v>40</v>
      </c>
      <c r="CR732" t="s">
        <v>529</v>
      </c>
      <c r="CS732" t="s">
        <v>44</v>
      </c>
      <c r="CT732" t="s">
        <v>539</v>
      </c>
      <c r="CU732">
        <v>363</v>
      </c>
    </row>
    <row r="733" spans="95:99">
      <c r="CQ733" t="s">
        <v>40</v>
      </c>
      <c r="CR733" t="s">
        <v>529</v>
      </c>
      <c r="CS733" t="s">
        <v>44</v>
      </c>
      <c r="CT733" t="s">
        <v>540</v>
      </c>
      <c r="CU733">
        <v>2280</v>
      </c>
    </row>
    <row r="734" spans="95:99">
      <c r="CQ734" t="s">
        <v>40</v>
      </c>
      <c r="CR734" t="s">
        <v>529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529</v>
      </c>
      <c r="CS735" t="s">
        <v>44</v>
      </c>
      <c r="CT735" t="s">
        <v>552</v>
      </c>
      <c r="CU735">
        <v>50</v>
      </c>
    </row>
    <row r="736" spans="95:99">
      <c r="CQ736" t="s">
        <v>40</v>
      </c>
      <c r="CR736" t="s">
        <v>529</v>
      </c>
      <c r="CS736" t="s">
        <v>44</v>
      </c>
      <c r="CT736" t="s">
        <v>541</v>
      </c>
      <c r="CU736">
        <v>12</v>
      </c>
    </row>
    <row r="737" spans="95:99">
      <c r="CQ737" t="s">
        <v>40</v>
      </c>
      <c r="CR737" t="s">
        <v>529</v>
      </c>
      <c r="CS737" t="s">
        <v>44</v>
      </c>
      <c r="CT737" t="s">
        <v>542</v>
      </c>
      <c r="CU737">
        <v>25</v>
      </c>
    </row>
    <row r="738" spans="95:99">
      <c r="CQ738" t="s">
        <v>40</v>
      </c>
      <c r="CR738" t="s">
        <v>529</v>
      </c>
      <c r="CS738" t="s">
        <v>44</v>
      </c>
      <c r="CT738" t="s">
        <v>543</v>
      </c>
      <c r="CU738">
        <v>36</v>
      </c>
    </row>
    <row r="739" spans="95:99">
      <c r="CQ739" t="s">
        <v>40</v>
      </c>
      <c r="CR739" t="s">
        <v>529</v>
      </c>
      <c r="CS739" t="s">
        <v>44</v>
      </c>
      <c r="CT739" t="s">
        <v>544</v>
      </c>
      <c r="CU739">
        <v>51</v>
      </c>
    </row>
    <row r="740" spans="95:99">
      <c r="CQ740" t="s">
        <v>40</v>
      </c>
      <c r="CR740" t="s">
        <v>529</v>
      </c>
      <c r="CS740" t="s">
        <v>44</v>
      </c>
      <c r="CT740" t="s">
        <v>530</v>
      </c>
      <c r="CU740">
        <v>23</v>
      </c>
    </row>
    <row r="741" spans="95:99">
      <c r="CQ741" t="s">
        <v>40</v>
      </c>
      <c r="CR741" t="s">
        <v>529</v>
      </c>
      <c r="CS741" t="s">
        <v>295</v>
      </c>
    </row>
    <row r="742" spans="95:99">
      <c r="CQ742" t="s">
        <v>40</v>
      </c>
      <c r="CR742" t="s">
        <v>529</v>
      </c>
      <c r="CS742" t="s">
        <v>295</v>
      </c>
      <c r="CT742" t="s">
        <v>519</v>
      </c>
      <c r="CU742">
        <v>5717</v>
      </c>
    </row>
    <row r="743" spans="95:99">
      <c r="CQ743" t="s">
        <v>40</v>
      </c>
      <c r="CR743" t="s">
        <v>529</v>
      </c>
      <c r="CS743" t="s">
        <v>295</v>
      </c>
      <c r="CT743" t="s">
        <v>538</v>
      </c>
      <c r="CU743">
        <v>58</v>
      </c>
    </row>
    <row r="744" spans="95:99">
      <c r="CQ744" t="s">
        <v>40</v>
      </c>
      <c r="CR744" t="s">
        <v>529</v>
      </c>
      <c r="CS744" t="s">
        <v>295</v>
      </c>
      <c r="CT744" t="s">
        <v>539</v>
      </c>
      <c r="CU744">
        <v>171</v>
      </c>
    </row>
    <row r="745" spans="95:99">
      <c r="CQ745" t="s">
        <v>40</v>
      </c>
      <c r="CR745" t="s">
        <v>529</v>
      </c>
      <c r="CS745" t="s">
        <v>295</v>
      </c>
      <c r="CT745" t="s">
        <v>540</v>
      </c>
      <c r="CU745">
        <v>3201</v>
      </c>
    </row>
    <row r="746" spans="95:99">
      <c r="CQ746" t="s">
        <v>40</v>
      </c>
      <c r="CR746" t="s">
        <v>529</v>
      </c>
      <c r="CS746" t="s">
        <v>295</v>
      </c>
      <c r="CT746" t="s">
        <v>137</v>
      </c>
      <c r="CU746">
        <v>2005</v>
      </c>
    </row>
    <row r="747" spans="95:99">
      <c r="CQ747" t="s">
        <v>40</v>
      </c>
      <c r="CR747" t="s">
        <v>529</v>
      </c>
      <c r="CS747" t="s">
        <v>295</v>
      </c>
      <c r="CT747" t="s">
        <v>552</v>
      </c>
      <c r="CU747">
        <v>11</v>
      </c>
    </row>
    <row r="748" spans="95:99">
      <c r="CQ748" t="s">
        <v>40</v>
      </c>
      <c r="CR748" t="s">
        <v>529</v>
      </c>
      <c r="CS748" t="s">
        <v>295</v>
      </c>
      <c r="CT748" t="s">
        <v>541</v>
      </c>
      <c r="CU748">
        <v>9</v>
      </c>
    </row>
    <row r="749" spans="95:99">
      <c r="CQ749" t="s">
        <v>40</v>
      </c>
      <c r="CR749" t="s">
        <v>529</v>
      </c>
      <c r="CS749" t="s">
        <v>295</v>
      </c>
      <c r="CT749" t="s">
        <v>542</v>
      </c>
      <c r="CU749">
        <v>33</v>
      </c>
    </row>
    <row r="750" spans="95:99">
      <c r="CQ750" t="s">
        <v>40</v>
      </c>
      <c r="CR750" t="s">
        <v>529</v>
      </c>
      <c r="CS750" t="s">
        <v>295</v>
      </c>
      <c r="CT750" t="s">
        <v>543</v>
      </c>
      <c r="CU750">
        <v>26</v>
      </c>
    </row>
    <row r="751" spans="95:99">
      <c r="CQ751" t="s">
        <v>40</v>
      </c>
      <c r="CR751" t="s">
        <v>529</v>
      </c>
      <c r="CS751" t="s">
        <v>295</v>
      </c>
      <c r="CT751" t="s">
        <v>544</v>
      </c>
      <c r="CU751">
        <v>110</v>
      </c>
    </row>
    <row r="752" spans="95:99">
      <c r="CQ752" t="s">
        <v>40</v>
      </c>
      <c r="CR752" t="s">
        <v>529</v>
      </c>
      <c r="CS752" t="s">
        <v>295</v>
      </c>
      <c r="CT752" t="s">
        <v>530</v>
      </c>
      <c r="CU752">
        <v>93</v>
      </c>
    </row>
    <row r="753" spans="95:99">
      <c r="CQ753" t="s">
        <v>40</v>
      </c>
      <c r="CR753" t="s">
        <v>529</v>
      </c>
      <c r="CS753" t="s">
        <v>295</v>
      </c>
    </row>
    <row r="754" spans="95:99">
      <c r="CQ754" t="s">
        <v>40</v>
      </c>
      <c r="CR754" t="s">
        <v>529</v>
      </c>
      <c r="CS754" t="s">
        <v>295</v>
      </c>
      <c r="CT754" t="s">
        <v>519</v>
      </c>
      <c r="CU754">
        <v>407</v>
      </c>
    </row>
    <row r="755" spans="95:99">
      <c r="CQ755" t="s">
        <v>40</v>
      </c>
      <c r="CR755" t="s">
        <v>529</v>
      </c>
      <c r="CS755" t="s">
        <v>295</v>
      </c>
      <c r="CT755" t="s">
        <v>538</v>
      </c>
      <c r="CU755">
        <v>15</v>
      </c>
    </row>
    <row r="756" spans="95:99">
      <c r="CQ756" t="s">
        <v>40</v>
      </c>
      <c r="CR756" t="s">
        <v>529</v>
      </c>
      <c r="CS756" t="s">
        <v>295</v>
      </c>
      <c r="CT756" t="s">
        <v>539</v>
      </c>
      <c r="CU756">
        <v>86</v>
      </c>
    </row>
    <row r="757" spans="95:99">
      <c r="CQ757" t="s">
        <v>40</v>
      </c>
      <c r="CR757" t="s">
        <v>529</v>
      </c>
      <c r="CS757" t="s">
        <v>295</v>
      </c>
      <c r="CT757" t="s">
        <v>540</v>
      </c>
      <c r="CU757">
        <v>109</v>
      </c>
    </row>
    <row r="758" spans="95:99">
      <c r="CQ758" t="s">
        <v>40</v>
      </c>
      <c r="CR758" t="s">
        <v>529</v>
      </c>
      <c r="CS758" t="s">
        <v>295</v>
      </c>
      <c r="CT758" t="s">
        <v>137</v>
      </c>
      <c r="CU758">
        <v>162</v>
      </c>
    </row>
    <row r="759" spans="95:99">
      <c r="CQ759" t="s">
        <v>40</v>
      </c>
      <c r="CR759" t="s">
        <v>529</v>
      </c>
      <c r="CS759" t="s">
        <v>295</v>
      </c>
      <c r="CT759" t="s">
        <v>552</v>
      </c>
      <c r="CU759">
        <v>8</v>
      </c>
    </row>
    <row r="760" spans="95:99">
      <c r="CQ760" t="s">
        <v>40</v>
      </c>
      <c r="CR760" t="s">
        <v>529</v>
      </c>
      <c r="CS760" t="s">
        <v>295</v>
      </c>
      <c r="CT760" t="s">
        <v>541</v>
      </c>
      <c r="CU760">
        <v>8</v>
      </c>
    </row>
    <row r="761" spans="95:99">
      <c r="CQ761" t="s">
        <v>40</v>
      </c>
      <c r="CR761" t="s">
        <v>529</v>
      </c>
      <c r="CS761" t="s">
        <v>295</v>
      </c>
      <c r="CT761" t="s">
        <v>542</v>
      </c>
      <c r="CU761">
        <v>3</v>
      </c>
    </row>
    <row r="762" spans="95:99">
      <c r="CQ762" t="s">
        <v>40</v>
      </c>
      <c r="CR762" t="s">
        <v>529</v>
      </c>
      <c r="CS762" t="s">
        <v>295</v>
      </c>
      <c r="CT762" t="s">
        <v>543</v>
      </c>
      <c r="CU762">
        <v>7</v>
      </c>
    </row>
    <row r="763" spans="95:99">
      <c r="CQ763" t="s">
        <v>40</v>
      </c>
      <c r="CR763" t="s">
        <v>529</v>
      </c>
      <c r="CS763" t="s">
        <v>295</v>
      </c>
      <c r="CT763" t="s">
        <v>544</v>
      </c>
      <c r="CU763">
        <v>7</v>
      </c>
    </row>
    <row r="764" spans="95:99">
      <c r="CQ764" t="s">
        <v>40</v>
      </c>
      <c r="CR764" t="s">
        <v>529</v>
      </c>
      <c r="CS764" t="s">
        <v>295</v>
      </c>
      <c r="CT764" t="s">
        <v>530</v>
      </c>
      <c r="CU764">
        <v>2</v>
      </c>
    </row>
    <row r="765" spans="95:99">
      <c r="CQ765" t="s">
        <v>40</v>
      </c>
      <c r="CR765" t="s">
        <v>529</v>
      </c>
      <c r="CS765" t="s">
        <v>530</v>
      </c>
    </row>
    <row r="766" spans="95:99">
      <c r="CQ766" t="s">
        <v>40</v>
      </c>
      <c r="CR766" t="s">
        <v>529</v>
      </c>
      <c r="CS766" t="s">
        <v>530</v>
      </c>
      <c r="CT766" t="s">
        <v>519</v>
      </c>
      <c r="CU766">
        <v>235</v>
      </c>
    </row>
    <row r="767" spans="95:99">
      <c r="CQ767" t="s">
        <v>40</v>
      </c>
      <c r="CR767" t="s">
        <v>529</v>
      </c>
      <c r="CS767" t="s">
        <v>530</v>
      </c>
      <c r="CT767" t="s">
        <v>538</v>
      </c>
      <c r="CU767">
        <v>3</v>
      </c>
    </row>
    <row r="768" spans="95:99">
      <c r="CQ768" t="s">
        <v>40</v>
      </c>
      <c r="CR768" t="s">
        <v>529</v>
      </c>
      <c r="CS768" t="s">
        <v>530</v>
      </c>
      <c r="CT768" t="s">
        <v>539</v>
      </c>
      <c r="CU768">
        <v>61</v>
      </c>
    </row>
    <row r="769" spans="95:99">
      <c r="CQ769" t="s">
        <v>40</v>
      </c>
      <c r="CR769" t="s">
        <v>529</v>
      </c>
      <c r="CS769" t="s">
        <v>530</v>
      </c>
      <c r="CT769" t="s">
        <v>540</v>
      </c>
      <c r="CU769">
        <v>92</v>
      </c>
    </row>
    <row r="770" spans="95:99">
      <c r="CQ770" t="s">
        <v>40</v>
      </c>
      <c r="CR770" t="s">
        <v>529</v>
      </c>
      <c r="CS770" t="s">
        <v>530</v>
      </c>
      <c r="CT770" t="s">
        <v>137</v>
      </c>
      <c r="CU770">
        <v>36</v>
      </c>
    </row>
    <row r="771" spans="95:99">
      <c r="CQ771" t="s">
        <v>40</v>
      </c>
      <c r="CR771" t="s">
        <v>529</v>
      </c>
      <c r="CS771" t="s">
        <v>530</v>
      </c>
      <c r="CT771" t="s">
        <v>552</v>
      </c>
      <c r="CU771">
        <v>4</v>
      </c>
    </row>
    <row r="772" spans="95:99">
      <c r="CQ772" t="s">
        <v>40</v>
      </c>
      <c r="CR772" t="s">
        <v>529</v>
      </c>
      <c r="CS772" t="s">
        <v>530</v>
      </c>
      <c r="CT772" t="s">
        <v>541</v>
      </c>
      <c r="CU772">
        <v>7</v>
      </c>
    </row>
    <row r="773" spans="95:99">
      <c r="CQ773" t="s">
        <v>40</v>
      </c>
      <c r="CR773" t="s">
        <v>529</v>
      </c>
      <c r="CS773" t="s">
        <v>530</v>
      </c>
      <c r="CT773" t="s">
        <v>542</v>
      </c>
      <c r="CU773">
        <v>0</v>
      </c>
    </row>
    <row r="774" spans="95:99">
      <c r="CQ774" t="s">
        <v>40</v>
      </c>
      <c r="CR774" t="s">
        <v>529</v>
      </c>
      <c r="CS774" t="s">
        <v>530</v>
      </c>
      <c r="CT774" t="s">
        <v>543</v>
      </c>
      <c r="CU774">
        <v>5</v>
      </c>
    </row>
    <row r="775" spans="95:99">
      <c r="CQ775" t="s">
        <v>40</v>
      </c>
      <c r="CR775" t="s">
        <v>529</v>
      </c>
      <c r="CS775" t="s">
        <v>530</v>
      </c>
      <c r="CT775" t="s">
        <v>544</v>
      </c>
      <c r="CU775">
        <v>4</v>
      </c>
    </row>
    <row r="776" spans="95:99">
      <c r="CQ776" t="s">
        <v>40</v>
      </c>
      <c r="CR776" t="s">
        <v>529</v>
      </c>
      <c r="CS776" t="s">
        <v>530</v>
      </c>
      <c r="CT776" t="s">
        <v>530</v>
      </c>
      <c r="CU776">
        <v>23</v>
      </c>
    </row>
    <row r="777" spans="95:99">
      <c r="CQ777" t="s">
        <v>40</v>
      </c>
      <c r="CR777" t="s">
        <v>564</v>
      </c>
    </row>
    <row r="778" spans="95:99">
      <c r="CQ778" t="s">
        <v>40</v>
      </c>
      <c r="CR778" t="s">
        <v>564</v>
      </c>
      <c r="CS778" t="s">
        <v>519</v>
      </c>
    </row>
    <row r="779" spans="95:99">
      <c r="CQ779" t="s">
        <v>40</v>
      </c>
      <c r="CR779" t="s">
        <v>564</v>
      </c>
      <c r="CS779" t="s">
        <v>40</v>
      </c>
      <c r="CT779" t="s">
        <v>519</v>
      </c>
      <c r="CU779">
        <v>114122</v>
      </c>
    </row>
    <row r="780" spans="95:99">
      <c r="CQ780" t="s">
        <v>40</v>
      </c>
      <c r="CR780" t="s">
        <v>564</v>
      </c>
      <c r="CS780" t="s">
        <v>40</v>
      </c>
      <c r="CT780" t="s">
        <v>538</v>
      </c>
      <c r="CU780">
        <v>1836</v>
      </c>
    </row>
    <row r="781" spans="95:99">
      <c r="CQ781" t="s">
        <v>40</v>
      </c>
      <c r="CR781" t="s">
        <v>564</v>
      </c>
      <c r="CS781" t="s">
        <v>40</v>
      </c>
      <c r="CT781" t="s">
        <v>539</v>
      </c>
      <c r="CU781">
        <v>22615</v>
      </c>
    </row>
    <row r="782" spans="95:99">
      <c r="CQ782" t="s">
        <v>40</v>
      </c>
      <c r="CR782" t="s">
        <v>564</v>
      </c>
      <c r="CS782" t="s">
        <v>40</v>
      </c>
      <c r="CT782" t="s">
        <v>540</v>
      </c>
      <c r="CU782">
        <v>29382</v>
      </c>
    </row>
    <row r="783" spans="95:99">
      <c r="CQ783" t="s">
        <v>40</v>
      </c>
      <c r="CR783" t="s">
        <v>564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564</v>
      </c>
      <c r="CS784" t="s">
        <v>40</v>
      </c>
      <c r="CT784" t="s">
        <v>552</v>
      </c>
      <c r="CU784">
        <v>3727</v>
      </c>
    </row>
    <row r="785" spans="95:99">
      <c r="CQ785" t="s">
        <v>40</v>
      </c>
      <c r="CR785" t="s">
        <v>564</v>
      </c>
      <c r="CS785" t="s">
        <v>40</v>
      </c>
      <c r="CT785" t="s">
        <v>541</v>
      </c>
      <c r="CU785">
        <v>1846</v>
      </c>
    </row>
    <row r="786" spans="95:99">
      <c r="CQ786" t="s">
        <v>40</v>
      </c>
      <c r="CR786" t="s">
        <v>564</v>
      </c>
      <c r="CS786" t="s">
        <v>40</v>
      </c>
      <c r="CT786" t="s">
        <v>542</v>
      </c>
      <c r="CU786">
        <v>345</v>
      </c>
    </row>
    <row r="787" spans="95:99">
      <c r="CQ787" t="s">
        <v>40</v>
      </c>
      <c r="CR787" t="s">
        <v>564</v>
      </c>
      <c r="CS787" t="s">
        <v>40</v>
      </c>
      <c r="CT787" t="s">
        <v>543</v>
      </c>
      <c r="CU787">
        <v>790</v>
      </c>
    </row>
    <row r="788" spans="95:99">
      <c r="CQ788" t="s">
        <v>40</v>
      </c>
      <c r="CR788" t="s">
        <v>564</v>
      </c>
      <c r="CS788" t="s">
        <v>40</v>
      </c>
      <c r="CT788" t="s">
        <v>544</v>
      </c>
      <c r="CU788">
        <v>447</v>
      </c>
    </row>
    <row r="789" spans="95:99">
      <c r="CQ789" t="s">
        <v>40</v>
      </c>
      <c r="CR789" t="s">
        <v>564</v>
      </c>
      <c r="CS789" t="s">
        <v>40</v>
      </c>
      <c r="CT789" t="s">
        <v>530</v>
      </c>
      <c r="CU789">
        <v>33339</v>
      </c>
    </row>
    <row r="790" spans="95:99">
      <c r="CQ790" t="s">
        <v>40</v>
      </c>
      <c r="CR790" t="s">
        <v>564</v>
      </c>
      <c r="CS790" t="s">
        <v>46</v>
      </c>
    </row>
    <row r="791" spans="95:99">
      <c r="CQ791" t="s">
        <v>40</v>
      </c>
      <c r="CR791" t="s">
        <v>564</v>
      </c>
      <c r="CS791" t="s">
        <v>46</v>
      </c>
      <c r="CT791" t="s">
        <v>519</v>
      </c>
      <c r="CU791">
        <v>20596</v>
      </c>
    </row>
    <row r="792" spans="95:99">
      <c r="CQ792" t="s">
        <v>40</v>
      </c>
      <c r="CR792" t="s">
        <v>564</v>
      </c>
      <c r="CS792" t="s">
        <v>46</v>
      </c>
      <c r="CT792" t="s">
        <v>538</v>
      </c>
      <c r="CU792">
        <v>240</v>
      </c>
    </row>
    <row r="793" spans="95:99">
      <c r="CQ793" t="s">
        <v>40</v>
      </c>
      <c r="CR793" t="s">
        <v>564</v>
      </c>
      <c r="CS793" t="s">
        <v>46</v>
      </c>
      <c r="CT793" t="s">
        <v>539</v>
      </c>
      <c r="CU793">
        <v>9133</v>
      </c>
    </row>
    <row r="794" spans="95:99">
      <c r="CQ794" t="s">
        <v>40</v>
      </c>
      <c r="CR794" t="s">
        <v>564</v>
      </c>
      <c r="CS794" t="s">
        <v>46</v>
      </c>
      <c r="CT794" t="s">
        <v>540</v>
      </c>
      <c r="CU794">
        <v>3188</v>
      </c>
    </row>
    <row r="795" spans="95:99">
      <c r="CQ795" t="s">
        <v>40</v>
      </c>
      <c r="CR795" t="s">
        <v>564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564</v>
      </c>
      <c r="CS796" t="s">
        <v>46</v>
      </c>
      <c r="CT796" t="s">
        <v>552</v>
      </c>
      <c r="CU796">
        <v>972</v>
      </c>
    </row>
    <row r="797" spans="95:99">
      <c r="CQ797" t="s">
        <v>40</v>
      </c>
      <c r="CR797" t="s">
        <v>564</v>
      </c>
      <c r="CS797" t="s">
        <v>46</v>
      </c>
      <c r="CT797" t="s">
        <v>541</v>
      </c>
      <c r="CU797">
        <v>990</v>
      </c>
    </row>
    <row r="798" spans="95:99">
      <c r="CQ798" t="s">
        <v>40</v>
      </c>
      <c r="CR798" t="s">
        <v>564</v>
      </c>
      <c r="CS798" t="s">
        <v>46</v>
      </c>
      <c r="CT798" t="s">
        <v>542</v>
      </c>
      <c r="CU798">
        <v>97</v>
      </c>
    </row>
    <row r="799" spans="95:99">
      <c r="CQ799" t="s">
        <v>40</v>
      </c>
      <c r="CR799" t="s">
        <v>564</v>
      </c>
      <c r="CS799" t="s">
        <v>46</v>
      </c>
      <c r="CT799" t="s">
        <v>543</v>
      </c>
      <c r="CU799">
        <v>424</v>
      </c>
    </row>
    <row r="800" spans="95:99">
      <c r="CQ800" t="s">
        <v>40</v>
      </c>
      <c r="CR800" t="s">
        <v>564</v>
      </c>
      <c r="CS800" t="s">
        <v>46</v>
      </c>
      <c r="CT800" t="s">
        <v>544</v>
      </c>
      <c r="CU800">
        <v>107</v>
      </c>
    </row>
    <row r="801" spans="95:99">
      <c r="CQ801" t="s">
        <v>40</v>
      </c>
      <c r="CR801" t="s">
        <v>564</v>
      </c>
      <c r="CS801" t="s">
        <v>46</v>
      </c>
      <c r="CT801" t="s">
        <v>530</v>
      </c>
      <c r="CU801">
        <v>4418</v>
      </c>
    </row>
    <row r="802" spans="95:99">
      <c r="CQ802" t="s">
        <v>40</v>
      </c>
      <c r="CR802" t="s">
        <v>564</v>
      </c>
      <c r="CS802" t="s">
        <v>44</v>
      </c>
    </row>
    <row r="803" spans="95:99">
      <c r="CQ803" t="s">
        <v>40</v>
      </c>
      <c r="CR803" t="s">
        <v>564</v>
      </c>
      <c r="CS803" t="s">
        <v>44</v>
      </c>
      <c r="CT803" t="s">
        <v>519</v>
      </c>
      <c r="CU803">
        <v>26052</v>
      </c>
    </row>
    <row r="804" spans="95:99">
      <c r="CQ804" t="s">
        <v>40</v>
      </c>
      <c r="CR804" t="s">
        <v>564</v>
      </c>
      <c r="CS804" t="s">
        <v>44</v>
      </c>
      <c r="CT804" t="s">
        <v>538</v>
      </c>
      <c r="CU804">
        <v>224</v>
      </c>
    </row>
    <row r="805" spans="95:99">
      <c r="CQ805" t="s">
        <v>40</v>
      </c>
      <c r="CR805" t="s">
        <v>564</v>
      </c>
      <c r="CS805" t="s">
        <v>44</v>
      </c>
      <c r="CT805" t="s">
        <v>539</v>
      </c>
      <c r="CU805">
        <v>7790</v>
      </c>
    </row>
    <row r="806" spans="95:99">
      <c r="CQ806" t="s">
        <v>40</v>
      </c>
      <c r="CR806" t="s">
        <v>564</v>
      </c>
      <c r="CS806" t="s">
        <v>44</v>
      </c>
      <c r="CT806" t="s">
        <v>540</v>
      </c>
      <c r="CU806">
        <v>9970</v>
      </c>
    </row>
    <row r="807" spans="95:99">
      <c r="CQ807" t="s">
        <v>40</v>
      </c>
      <c r="CR807" t="s">
        <v>564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564</v>
      </c>
      <c r="CS808" t="s">
        <v>44</v>
      </c>
      <c r="CT808" t="s">
        <v>552</v>
      </c>
      <c r="CU808">
        <v>1232</v>
      </c>
    </row>
    <row r="809" spans="95:99">
      <c r="CQ809" t="s">
        <v>40</v>
      </c>
      <c r="CR809" t="s">
        <v>564</v>
      </c>
      <c r="CS809" t="s">
        <v>44</v>
      </c>
      <c r="CT809" t="s">
        <v>541</v>
      </c>
      <c r="CU809">
        <v>400</v>
      </c>
    </row>
    <row r="810" spans="95:99">
      <c r="CQ810" t="s">
        <v>40</v>
      </c>
      <c r="CR810" t="s">
        <v>564</v>
      </c>
      <c r="CS810" t="s">
        <v>44</v>
      </c>
      <c r="CT810" t="s">
        <v>542</v>
      </c>
      <c r="CU810">
        <v>97</v>
      </c>
    </row>
    <row r="811" spans="95:99">
      <c r="CQ811" t="s">
        <v>40</v>
      </c>
      <c r="CR811" t="s">
        <v>564</v>
      </c>
      <c r="CS811" t="s">
        <v>44</v>
      </c>
      <c r="CT811" t="s">
        <v>543</v>
      </c>
      <c r="CU811">
        <v>144</v>
      </c>
    </row>
    <row r="812" spans="95:99">
      <c r="CQ812" t="s">
        <v>40</v>
      </c>
      <c r="CR812" t="s">
        <v>564</v>
      </c>
      <c r="CS812" t="s">
        <v>44</v>
      </c>
      <c r="CT812" t="s">
        <v>544</v>
      </c>
      <c r="CU812">
        <v>91</v>
      </c>
    </row>
    <row r="813" spans="95:99">
      <c r="CQ813" t="s">
        <v>40</v>
      </c>
      <c r="CR813" t="s">
        <v>564</v>
      </c>
      <c r="CS813" t="s">
        <v>44</v>
      </c>
      <c r="CT813" t="s">
        <v>530</v>
      </c>
      <c r="CU813">
        <v>4442</v>
      </c>
    </row>
    <row r="814" spans="95:99">
      <c r="CQ814" t="s">
        <v>40</v>
      </c>
      <c r="CR814" t="s">
        <v>564</v>
      </c>
      <c r="CS814" t="s">
        <v>44</v>
      </c>
    </row>
    <row r="815" spans="95:99">
      <c r="CQ815" t="s">
        <v>40</v>
      </c>
      <c r="CR815" t="s">
        <v>564</v>
      </c>
      <c r="CS815" t="s">
        <v>44</v>
      </c>
      <c r="CT815" t="s">
        <v>519</v>
      </c>
      <c r="CU815">
        <v>19315</v>
      </c>
    </row>
    <row r="816" spans="95:99">
      <c r="CQ816" t="s">
        <v>40</v>
      </c>
      <c r="CR816" t="s">
        <v>564</v>
      </c>
      <c r="CS816" t="s">
        <v>44</v>
      </c>
      <c r="CT816" t="s">
        <v>538</v>
      </c>
      <c r="CU816">
        <v>298</v>
      </c>
    </row>
    <row r="817" spans="95:99">
      <c r="CQ817" t="s">
        <v>40</v>
      </c>
      <c r="CR817" t="s">
        <v>564</v>
      </c>
      <c r="CS817" t="s">
        <v>44</v>
      </c>
      <c r="CT817" t="s">
        <v>539</v>
      </c>
      <c r="CU817">
        <v>3088</v>
      </c>
    </row>
    <row r="818" spans="95:99">
      <c r="CQ818" t="s">
        <v>40</v>
      </c>
      <c r="CR818" t="s">
        <v>564</v>
      </c>
      <c r="CS818" t="s">
        <v>44</v>
      </c>
      <c r="CT818" t="s">
        <v>540</v>
      </c>
      <c r="CU818">
        <v>7412</v>
      </c>
    </row>
    <row r="819" spans="95:99">
      <c r="CQ819" t="s">
        <v>40</v>
      </c>
      <c r="CR819" t="s">
        <v>564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564</v>
      </c>
      <c r="CS820" t="s">
        <v>44</v>
      </c>
      <c r="CT820" t="s">
        <v>552</v>
      </c>
      <c r="CU820">
        <v>999</v>
      </c>
    </row>
    <row r="821" spans="95:99">
      <c r="CQ821" t="s">
        <v>40</v>
      </c>
      <c r="CR821" t="s">
        <v>564</v>
      </c>
      <c r="CS821" t="s">
        <v>44</v>
      </c>
      <c r="CT821" t="s">
        <v>541</v>
      </c>
      <c r="CU821">
        <v>231</v>
      </c>
    </row>
    <row r="822" spans="95:99">
      <c r="CQ822" t="s">
        <v>40</v>
      </c>
      <c r="CR822" t="s">
        <v>564</v>
      </c>
      <c r="CS822" t="s">
        <v>44</v>
      </c>
      <c r="CT822" t="s">
        <v>542</v>
      </c>
      <c r="CU822">
        <v>58</v>
      </c>
    </row>
    <row r="823" spans="95:99">
      <c r="CQ823" t="s">
        <v>40</v>
      </c>
      <c r="CR823" t="s">
        <v>564</v>
      </c>
      <c r="CS823" t="s">
        <v>44</v>
      </c>
      <c r="CT823" t="s">
        <v>543</v>
      </c>
      <c r="CU823">
        <v>122</v>
      </c>
    </row>
    <row r="824" spans="95:99">
      <c r="CQ824" t="s">
        <v>40</v>
      </c>
      <c r="CR824" t="s">
        <v>564</v>
      </c>
      <c r="CS824" t="s">
        <v>44</v>
      </c>
      <c r="CT824" t="s">
        <v>544</v>
      </c>
      <c r="CU824">
        <v>52</v>
      </c>
    </row>
    <row r="825" spans="95:99">
      <c r="CQ825" t="s">
        <v>40</v>
      </c>
      <c r="CR825" t="s">
        <v>564</v>
      </c>
      <c r="CS825" t="s">
        <v>44</v>
      </c>
      <c r="CT825" t="s">
        <v>530</v>
      </c>
      <c r="CU825">
        <v>5091</v>
      </c>
    </row>
    <row r="826" spans="95:99">
      <c r="CQ826" t="s">
        <v>40</v>
      </c>
      <c r="CR826" t="s">
        <v>564</v>
      </c>
      <c r="CS826" t="s">
        <v>295</v>
      </c>
    </row>
    <row r="827" spans="95:99">
      <c r="CQ827" t="s">
        <v>40</v>
      </c>
      <c r="CR827" t="s">
        <v>564</v>
      </c>
      <c r="CS827" t="s">
        <v>295</v>
      </c>
      <c r="CT827" t="s">
        <v>519</v>
      </c>
      <c r="CU827">
        <v>26520</v>
      </c>
    </row>
    <row r="828" spans="95:99">
      <c r="CQ828" t="s">
        <v>40</v>
      </c>
      <c r="CR828" t="s">
        <v>564</v>
      </c>
      <c r="CS828" t="s">
        <v>295</v>
      </c>
      <c r="CT828" t="s">
        <v>538</v>
      </c>
      <c r="CU828">
        <v>624</v>
      </c>
    </row>
    <row r="829" spans="95:99">
      <c r="CQ829" t="s">
        <v>40</v>
      </c>
      <c r="CR829" t="s">
        <v>564</v>
      </c>
      <c r="CS829" t="s">
        <v>295</v>
      </c>
      <c r="CT829" t="s">
        <v>539</v>
      </c>
      <c r="CU829">
        <v>489</v>
      </c>
    </row>
    <row r="830" spans="95:99">
      <c r="CQ830" t="s">
        <v>40</v>
      </c>
      <c r="CR830" t="s">
        <v>564</v>
      </c>
      <c r="CS830" t="s">
        <v>295</v>
      </c>
      <c r="CT830" t="s">
        <v>540</v>
      </c>
      <c r="CU830">
        <v>5778</v>
      </c>
    </row>
    <row r="831" spans="95:99">
      <c r="CQ831" t="s">
        <v>40</v>
      </c>
      <c r="CR831" t="s">
        <v>564</v>
      </c>
      <c r="CS831" t="s">
        <v>295</v>
      </c>
      <c r="CT831" t="s">
        <v>137</v>
      </c>
      <c r="CU831">
        <v>11360</v>
      </c>
    </row>
    <row r="832" spans="95:99">
      <c r="CQ832" t="s">
        <v>40</v>
      </c>
      <c r="CR832" t="s">
        <v>564</v>
      </c>
      <c r="CS832" t="s">
        <v>295</v>
      </c>
      <c r="CT832" t="s">
        <v>552</v>
      </c>
      <c r="CU832">
        <v>121</v>
      </c>
    </row>
    <row r="833" spans="95:99">
      <c r="CQ833" t="s">
        <v>40</v>
      </c>
      <c r="CR833" t="s">
        <v>564</v>
      </c>
      <c r="CS833" t="s">
        <v>295</v>
      </c>
      <c r="CT833" t="s">
        <v>541</v>
      </c>
      <c r="CU833">
        <v>33</v>
      </c>
    </row>
    <row r="834" spans="95:99">
      <c r="CQ834" t="s">
        <v>40</v>
      </c>
      <c r="CR834" t="s">
        <v>564</v>
      </c>
      <c r="CS834" t="s">
        <v>295</v>
      </c>
      <c r="CT834" t="s">
        <v>542</v>
      </c>
      <c r="CU834">
        <v>59</v>
      </c>
    </row>
    <row r="835" spans="95:99">
      <c r="CQ835" t="s">
        <v>40</v>
      </c>
      <c r="CR835" t="s">
        <v>564</v>
      </c>
      <c r="CS835" t="s">
        <v>295</v>
      </c>
      <c r="CT835" t="s">
        <v>543</v>
      </c>
      <c r="CU835">
        <v>22</v>
      </c>
    </row>
    <row r="836" spans="95:99">
      <c r="CQ836" t="s">
        <v>40</v>
      </c>
      <c r="CR836" t="s">
        <v>564</v>
      </c>
      <c r="CS836" t="s">
        <v>295</v>
      </c>
      <c r="CT836" t="s">
        <v>544</v>
      </c>
      <c r="CU836">
        <v>114</v>
      </c>
    </row>
    <row r="837" spans="95:99">
      <c r="CQ837" t="s">
        <v>40</v>
      </c>
      <c r="CR837" t="s">
        <v>564</v>
      </c>
      <c r="CS837" t="s">
        <v>295</v>
      </c>
      <c r="CT837" t="s">
        <v>530</v>
      </c>
      <c r="CU837">
        <v>7920</v>
      </c>
    </row>
    <row r="838" spans="95:99">
      <c r="CQ838" t="s">
        <v>40</v>
      </c>
      <c r="CR838" t="s">
        <v>564</v>
      </c>
      <c r="CS838" t="s">
        <v>295</v>
      </c>
    </row>
    <row r="839" spans="95:99">
      <c r="CQ839" t="s">
        <v>40</v>
      </c>
      <c r="CR839" t="s">
        <v>564</v>
      </c>
      <c r="CS839" t="s">
        <v>295</v>
      </c>
      <c r="CT839" t="s">
        <v>519</v>
      </c>
      <c r="CU839">
        <v>8207</v>
      </c>
    </row>
    <row r="840" spans="95:99">
      <c r="CQ840" t="s">
        <v>40</v>
      </c>
      <c r="CR840" t="s">
        <v>564</v>
      </c>
      <c r="CS840" t="s">
        <v>295</v>
      </c>
      <c r="CT840" t="s">
        <v>538</v>
      </c>
      <c r="CU840">
        <v>357</v>
      </c>
    </row>
    <row r="841" spans="95:99">
      <c r="CQ841" t="s">
        <v>40</v>
      </c>
      <c r="CR841" t="s">
        <v>564</v>
      </c>
      <c r="CS841" t="s">
        <v>295</v>
      </c>
      <c r="CT841" t="s">
        <v>539</v>
      </c>
      <c r="CU841">
        <v>675</v>
      </c>
    </row>
    <row r="842" spans="95:99">
      <c r="CQ842" t="s">
        <v>40</v>
      </c>
      <c r="CR842" t="s">
        <v>564</v>
      </c>
      <c r="CS842" t="s">
        <v>295</v>
      </c>
      <c r="CT842" t="s">
        <v>540</v>
      </c>
      <c r="CU842">
        <v>1108</v>
      </c>
    </row>
    <row r="843" spans="95:99">
      <c r="CQ843" t="s">
        <v>40</v>
      </c>
      <c r="CR843" t="s">
        <v>564</v>
      </c>
      <c r="CS843" t="s">
        <v>295</v>
      </c>
      <c r="CT843" t="s">
        <v>137</v>
      </c>
      <c r="CU843">
        <v>2946</v>
      </c>
    </row>
    <row r="844" spans="95:99">
      <c r="CQ844" t="s">
        <v>40</v>
      </c>
      <c r="CR844" t="s">
        <v>564</v>
      </c>
      <c r="CS844" t="s">
        <v>295</v>
      </c>
      <c r="CT844" t="s">
        <v>552</v>
      </c>
      <c r="CU844">
        <v>71</v>
      </c>
    </row>
    <row r="845" spans="95:99">
      <c r="CQ845" t="s">
        <v>40</v>
      </c>
      <c r="CR845" t="s">
        <v>564</v>
      </c>
      <c r="CS845" t="s">
        <v>295</v>
      </c>
      <c r="CT845" t="s">
        <v>541</v>
      </c>
      <c r="CU845">
        <v>28</v>
      </c>
    </row>
    <row r="846" spans="95:99">
      <c r="CQ846" t="s">
        <v>40</v>
      </c>
      <c r="CR846" t="s">
        <v>564</v>
      </c>
      <c r="CS846" t="s">
        <v>295</v>
      </c>
      <c r="CT846" t="s">
        <v>542</v>
      </c>
      <c r="CU846">
        <v>19</v>
      </c>
    </row>
    <row r="847" spans="95:99">
      <c r="CQ847" t="s">
        <v>40</v>
      </c>
      <c r="CR847" t="s">
        <v>564</v>
      </c>
      <c r="CS847" t="s">
        <v>295</v>
      </c>
      <c r="CT847" t="s">
        <v>543</v>
      </c>
      <c r="CU847">
        <v>19</v>
      </c>
    </row>
    <row r="848" spans="95:99">
      <c r="CQ848" t="s">
        <v>40</v>
      </c>
      <c r="CR848" t="s">
        <v>564</v>
      </c>
      <c r="CS848" t="s">
        <v>295</v>
      </c>
      <c r="CT848" t="s">
        <v>544</v>
      </c>
      <c r="CU848">
        <v>56</v>
      </c>
    </row>
    <row r="849" spans="95:99">
      <c r="CQ849" t="s">
        <v>40</v>
      </c>
      <c r="CR849" t="s">
        <v>564</v>
      </c>
      <c r="CS849" t="s">
        <v>295</v>
      </c>
      <c r="CT849" t="s">
        <v>530</v>
      </c>
      <c r="CU849">
        <v>2928</v>
      </c>
    </row>
    <row r="850" spans="95:99">
      <c r="CQ850" t="s">
        <v>40</v>
      </c>
      <c r="CR850" t="s">
        <v>564</v>
      </c>
      <c r="CS850" t="s">
        <v>530</v>
      </c>
    </row>
    <row r="851" spans="95:99">
      <c r="CQ851" t="s">
        <v>40</v>
      </c>
      <c r="CR851" t="s">
        <v>564</v>
      </c>
      <c r="CS851" t="s">
        <v>530</v>
      </c>
      <c r="CT851" t="s">
        <v>519</v>
      </c>
      <c r="CU851">
        <v>13432</v>
      </c>
    </row>
    <row r="852" spans="95:99">
      <c r="CQ852" t="s">
        <v>40</v>
      </c>
      <c r="CR852" t="s">
        <v>564</v>
      </c>
      <c r="CS852" t="s">
        <v>530</v>
      </c>
      <c r="CT852" t="s">
        <v>538</v>
      </c>
      <c r="CU852">
        <v>93</v>
      </c>
    </row>
    <row r="853" spans="95:99">
      <c r="CQ853" t="s">
        <v>40</v>
      </c>
      <c r="CR853" t="s">
        <v>564</v>
      </c>
      <c r="CS853" t="s">
        <v>530</v>
      </c>
      <c r="CT853" t="s">
        <v>539</v>
      </c>
      <c r="CU853">
        <v>1440</v>
      </c>
    </row>
    <row r="854" spans="95:99">
      <c r="CQ854" t="s">
        <v>40</v>
      </c>
      <c r="CR854" t="s">
        <v>564</v>
      </c>
      <c r="CS854" t="s">
        <v>530</v>
      </c>
      <c r="CT854" t="s">
        <v>540</v>
      </c>
      <c r="CU854">
        <v>1926</v>
      </c>
    </row>
    <row r="855" spans="95:99">
      <c r="CQ855" t="s">
        <v>40</v>
      </c>
      <c r="CR855" t="s">
        <v>564</v>
      </c>
      <c r="CS855" t="s">
        <v>530</v>
      </c>
      <c r="CT855" t="s">
        <v>137</v>
      </c>
      <c r="CU855">
        <v>836</v>
      </c>
    </row>
    <row r="856" spans="95:99">
      <c r="CQ856" t="s">
        <v>40</v>
      </c>
      <c r="CR856" t="s">
        <v>564</v>
      </c>
      <c r="CS856" t="s">
        <v>530</v>
      </c>
      <c r="CT856" t="s">
        <v>552</v>
      </c>
      <c r="CU856">
        <v>332</v>
      </c>
    </row>
    <row r="857" spans="95:99">
      <c r="CQ857" t="s">
        <v>40</v>
      </c>
      <c r="CR857" t="s">
        <v>564</v>
      </c>
      <c r="CS857" t="s">
        <v>530</v>
      </c>
      <c r="CT857" t="s">
        <v>541</v>
      </c>
      <c r="CU857">
        <v>164</v>
      </c>
    </row>
    <row r="858" spans="95:99">
      <c r="CQ858" t="s">
        <v>40</v>
      </c>
      <c r="CR858" t="s">
        <v>564</v>
      </c>
      <c r="CS858" t="s">
        <v>530</v>
      </c>
      <c r="CT858" t="s">
        <v>542</v>
      </c>
      <c r="CU858">
        <v>15</v>
      </c>
    </row>
    <row r="859" spans="95:99">
      <c r="CQ859" t="s">
        <v>40</v>
      </c>
      <c r="CR859" t="s">
        <v>564</v>
      </c>
      <c r="CS859" t="s">
        <v>530</v>
      </c>
      <c r="CT859" t="s">
        <v>543</v>
      </c>
      <c r="CU859">
        <v>59</v>
      </c>
    </row>
    <row r="860" spans="95:99">
      <c r="CQ860" t="s">
        <v>40</v>
      </c>
      <c r="CR860" t="s">
        <v>564</v>
      </c>
      <c r="CS860" t="s">
        <v>530</v>
      </c>
      <c r="CT860" t="s">
        <v>544</v>
      </c>
      <c r="CU860">
        <v>27</v>
      </c>
    </row>
    <row r="861" spans="95:99">
      <c r="CQ861" t="s">
        <v>40</v>
      </c>
      <c r="CR861" t="s">
        <v>564</v>
      </c>
      <c r="CS861" t="s">
        <v>530</v>
      </c>
      <c r="CT861" t="s">
        <v>530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N7" sqref="N7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230</v>
      </c>
      <c r="D2" s="554"/>
      <c r="M2" s="554" t="s">
        <v>230</v>
      </c>
      <c r="N2" s="555"/>
    </row>
    <row r="3" spans="1:21" ht="15">
      <c r="C3" s="34" t="s">
        <v>759</v>
      </c>
      <c r="D3" s="34"/>
      <c r="E3" s="557"/>
      <c r="F3" s="557"/>
      <c r="G3" s="557"/>
      <c r="H3" s="557"/>
      <c r="I3" s="557"/>
      <c r="J3" s="557"/>
      <c r="K3" s="556"/>
      <c r="M3" s="34" t="s">
        <v>759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231</v>
      </c>
      <c r="D4" s="35" t="s">
        <v>760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760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761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761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04" t="s">
        <v>247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820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820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247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820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250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610</v>
      </c>
      <c r="M24" s="273" t="s">
        <v>250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51" t="str">
        <f t="shared" si="0"/>
        <v>NRG</v>
      </c>
      <c r="D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821</v>
      </c>
      <c r="M25" s="51" t="s">
        <v>250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274" t="s">
        <v>250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  <c r="M27" s="51" t="s">
        <v>250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  <c r="M28" s="51" t="s">
        <v>250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  <c r="M29" s="274" t="s">
        <v>250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  <c r="M30" s="51" t="s">
        <v>250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  <c r="M31" s="51" t="s">
        <v>250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247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250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250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250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250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250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250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250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>
      <selection activeCell="B8" sqref="B8"/>
    </sheetView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762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760</v>
      </c>
      <c r="C5" s="320" t="s">
        <v>232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254</v>
      </c>
      <c r="D6" s="963" t="s">
        <v>252</v>
      </c>
      <c r="E6" s="963" t="s">
        <v>252</v>
      </c>
      <c r="F6" s="963" t="s">
        <v>252</v>
      </c>
      <c r="G6" s="963" t="s">
        <v>252</v>
      </c>
      <c r="H6" s="963" t="s">
        <v>252</v>
      </c>
      <c r="I6" s="963" t="s">
        <v>252</v>
      </c>
      <c r="J6" s="963" t="s">
        <v>252</v>
      </c>
      <c r="K6" s="963" t="s">
        <v>252</v>
      </c>
      <c r="M6"/>
      <c r="N6"/>
      <c r="O6"/>
    </row>
    <row r="7" spans="2:40">
      <c r="B7" s="95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8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64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9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9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5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60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60" t="str">
        <f>COMM!E28</f>
        <v>RSDN2O</v>
      </c>
      <c r="D9" s="966">
        <v>0</v>
      </c>
      <c r="E9" s="967"/>
      <c r="F9" s="968"/>
      <c r="G9" s="968"/>
      <c r="H9" s="967"/>
      <c r="I9" s="967"/>
      <c r="J9" s="967"/>
      <c r="K9" s="969"/>
      <c r="M9" s="460"/>
      <c r="N9" s="460"/>
      <c r="O9" s="460"/>
      <c r="P9" s="80"/>
      <c r="Q9" s="80"/>
      <c r="R9" s="80"/>
      <c r="S9" s="80"/>
      <c r="T9" s="80"/>
    </row>
    <row r="10" spans="2:40">
      <c r="B10" s="961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61" t="str">
        <f>COMM!E29</f>
        <v>RSDSO2N</v>
      </c>
      <c r="D10" s="970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71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60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60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72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6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62" t="str">
        <f>COMM!E31</f>
        <v>RSDPM25</v>
      </c>
      <c r="D12" s="973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74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30"/>
  <sheetViews>
    <sheetView workbookViewId="0">
      <selection activeCell="J29" sqref="J29"/>
    </sheetView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4.85546875" style="460" bestFit="1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764</v>
      </c>
      <c r="F2" s="461"/>
      <c r="I2" s="462" t="s">
        <v>763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760</v>
      </c>
      <c r="C3" s="464" t="s">
        <v>255</v>
      </c>
      <c r="D3" s="465" t="s">
        <v>257</v>
      </c>
      <c r="E3" s="464" t="s">
        <v>258</v>
      </c>
      <c r="F3" s="464" t="s">
        <v>259</v>
      </c>
      <c r="G3" s="466" t="s">
        <v>689</v>
      </c>
      <c r="I3" s="467" t="s">
        <v>261</v>
      </c>
      <c r="J3" s="467" t="s">
        <v>760</v>
      </c>
      <c r="K3" s="467" t="s">
        <v>255</v>
      </c>
      <c r="L3" s="467" t="s">
        <v>256</v>
      </c>
      <c r="M3" s="467" t="s">
        <v>262</v>
      </c>
      <c r="N3" s="467" t="s">
        <v>263</v>
      </c>
      <c r="O3" s="467" t="s">
        <v>264</v>
      </c>
      <c r="P3" s="467" t="s">
        <v>265</v>
      </c>
      <c r="Q3" s="467" t="s">
        <v>690</v>
      </c>
    </row>
    <row r="4" spans="1:17" ht="34.5" thickBot="1">
      <c r="B4" s="468" t="s">
        <v>761</v>
      </c>
      <c r="C4" s="468" t="s">
        <v>271</v>
      </c>
      <c r="D4" s="468" t="s">
        <v>273</v>
      </c>
      <c r="E4" s="468" t="s">
        <v>274</v>
      </c>
      <c r="F4" s="468" t="s">
        <v>691</v>
      </c>
      <c r="G4" s="468" t="s">
        <v>692</v>
      </c>
      <c r="I4" s="469" t="s">
        <v>693</v>
      </c>
      <c r="J4" s="469" t="s">
        <v>761</v>
      </c>
      <c r="K4" s="469" t="s">
        <v>694</v>
      </c>
      <c r="L4" s="469" t="s">
        <v>272</v>
      </c>
      <c r="M4" s="469" t="s">
        <v>695</v>
      </c>
      <c r="N4" s="469" t="s">
        <v>696</v>
      </c>
      <c r="O4" s="469" t="s">
        <v>697</v>
      </c>
      <c r="P4" s="469" t="s">
        <v>698</v>
      </c>
      <c r="Q4" s="469" t="s">
        <v>699</v>
      </c>
    </row>
    <row r="5" spans="1:17" ht="13.5" thickBot="1">
      <c r="B5" s="468"/>
      <c r="C5" s="468" t="s">
        <v>491</v>
      </c>
      <c r="D5" s="470"/>
      <c r="E5" s="470"/>
      <c r="F5" s="470"/>
      <c r="G5" s="470" t="s">
        <v>13</v>
      </c>
      <c r="I5" s="469" t="s">
        <v>254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701</v>
      </c>
      <c r="E6" s="472" t="str">
        <f>COMM!E6</f>
        <v>RSDCOA</v>
      </c>
      <c r="F6" s="474">
        <v>1</v>
      </c>
      <c r="G6" s="558"/>
      <c r="I6" s="472" t="s">
        <v>266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7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688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200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688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201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688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203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688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207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688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208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688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816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688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829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688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702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688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703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688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815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688</v>
      </c>
      <c r="O16" s="460" t="s">
        <v>855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</f>
        <v>FT-RSDHET</v>
      </c>
      <c r="D17" s="473" t="s">
        <v>817</v>
      </c>
      <c r="E17" s="472" t="str">
        <f>COMM!E25</f>
        <v>RSDHET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 t="shared" si="0"/>
        <v>FT-RSDHET</v>
      </c>
      <c r="L17" s="476" t="str">
        <f>_xlfn.TEXTJOIN(" ",TRUE,SETUP!$B$3,COMM!F25)</f>
        <v>RSD Heat to Residential</v>
      </c>
      <c r="M17" s="475" t="s">
        <v>13</v>
      </c>
      <c r="N17" s="475" t="s">
        <v>688</v>
      </c>
      <c r="O17" s="460" t="s">
        <v>855</v>
      </c>
    </row>
    <row r="18" spans="1:15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3" t="s">
        <v>887</v>
      </c>
      <c r="E18" s="460" t="s">
        <v>886</v>
      </c>
      <c r="F18" s="474">
        <v>1</v>
      </c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 t="shared" ref="K18" si="3">C18</f>
        <v>FT-RSDBGS</v>
      </c>
      <c r="L18" s="476" t="str">
        <f>_xlfn.TEXTJOIN(" ",TRUE,SETUP!$B$3,COMM!F17)</f>
        <v>RSD Biogas to Residential</v>
      </c>
      <c r="M18" s="475" t="s">
        <v>13</v>
      </c>
      <c r="N18" s="475" t="s">
        <v>688</v>
      </c>
    </row>
    <row r="19" spans="1:15">
      <c r="A19" s="474"/>
      <c r="B19" s="474"/>
      <c r="C19" s="472"/>
    </row>
    <row r="20" spans="1:15">
      <c r="A20" s="474"/>
      <c r="B20" s="474"/>
      <c r="C20" s="472"/>
    </row>
    <row r="21" spans="1:15">
      <c r="A21" s="474"/>
      <c r="B21" s="474"/>
      <c r="C21" s="472"/>
    </row>
    <row r="22" spans="1:15">
      <c r="A22" s="474"/>
      <c r="B22" s="474"/>
      <c r="C22" s="472"/>
    </row>
    <row r="23" spans="1:15">
      <c r="A23" s="474"/>
      <c r="B23" s="474"/>
      <c r="C23" s="472"/>
    </row>
    <row r="24" spans="1:15">
      <c r="A24" s="474"/>
      <c r="B24" s="474"/>
      <c r="C24" s="472"/>
      <c r="D24" s="1121"/>
      <c r="E24" s="1121"/>
      <c r="F24" s="1121"/>
      <c r="G24" s="1121"/>
      <c r="H24" s="1121"/>
    </row>
    <row r="25" spans="1:15">
      <c r="A25" s="474"/>
      <c r="B25" s="474"/>
      <c r="C25" s="472"/>
      <c r="D25" s="1121"/>
      <c r="E25" s="1121"/>
      <c r="F25" s="1121"/>
      <c r="G25" s="1121"/>
      <c r="H25" s="1121"/>
    </row>
    <row r="26" spans="1:15">
      <c r="A26" s="474"/>
      <c r="B26" s="474"/>
      <c r="C26" s="472"/>
      <c r="D26" s="1121"/>
      <c r="E26" s="1121"/>
      <c r="F26" s="1121"/>
      <c r="G26" s="1121"/>
      <c r="H26" s="1121"/>
    </row>
    <row r="27" spans="1:15">
      <c r="B27" s="474"/>
      <c r="C27" s="472"/>
      <c r="D27" s="1121"/>
      <c r="E27" s="1121"/>
      <c r="F27" s="1121"/>
      <c r="G27" s="1121"/>
      <c r="H27" s="1121"/>
    </row>
    <row r="28" spans="1:15">
      <c r="B28" s="474"/>
      <c r="C28" s="472"/>
      <c r="D28" s="1121"/>
      <c r="E28" s="1121"/>
      <c r="F28" s="1121"/>
      <c r="G28" s="1121"/>
      <c r="H28" s="1121"/>
    </row>
    <row r="29" spans="1:15">
      <c r="B29" s="474"/>
      <c r="C29" s="472"/>
      <c r="D29" s="1121"/>
      <c r="E29" s="1121"/>
      <c r="F29" s="1121"/>
      <c r="G29" s="1121"/>
      <c r="H29" s="1121"/>
    </row>
    <row r="30" spans="1:15">
      <c r="B30" s="474"/>
      <c r="C30" s="472"/>
      <c r="D30" s="1121"/>
      <c r="E30" s="1121"/>
      <c r="F30" s="1121"/>
      <c r="G30" s="1121"/>
      <c r="H30" s="1121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EJ170"/>
  <sheetViews>
    <sheetView topLeftCell="AI1" zoomScale="50" zoomScaleNormal="50" workbookViewId="0">
      <selection activeCell="BX11" sqref="BX11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8" width="14.140625" style="460" customWidth="1"/>
    <col min="9" max="60" width="10.7109375" style="460" customWidth="1"/>
    <col min="61" max="61" width="8.7109375" style="460" bestFit="1" customWidth="1"/>
    <col min="62" max="62" width="16" style="460" customWidth="1"/>
    <col min="63" max="63" width="12.5703125" style="460" customWidth="1"/>
    <col min="64" max="64" width="11.28515625" style="460" bestFit="1" customWidth="1"/>
    <col min="65" max="65" width="11.28515625" style="460" customWidth="1"/>
    <col min="66" max="73" width="10.7109375" style="460" customWidth="1"/>
    <col min="74" max="75" width="12.42578125" style="460" customWidth="1"/>
    <col min="76" max="76" width="17" style="460" customWidth="1"/>
    <col min="77" max="77" width="14.85546875" style="460" customWidth="1"/>
    <col min="78" max="78" width="20.7109375" style="460" customWidth="1"/>
    <col min="79" max="79" width="8.28515625" style="460" customWidth="1"/>
    <col min="80" max="80" width="11" style="460" customWidth="1"/>
    <col min="81" max="83" width="10.42578125" style="460" customWidth="1"/>
    <col min="84" max="84" width="17.7109375" style="460" customWidth="1"/>
    <col min="85" max="88" width="15.7109375" style="460" customWidth="1"/>
    <col min="89" max="89" width="17.140625" style="460" customWidth="1"/>
    <col min="90" max="99" width="15.7109375" style="460" customWidth="1"/>
    <col min="100" max="106" width="9.140625" style="460"/>
    <col min="107" max="107" width="3.140625" style="460" customWidth="1"/>
    <col min="108" max="108" width="5.7109375" style="460" customWidth="1"/>
    <col min="109" max="123" width="9.140625" style="460"/>
    <col min="124" max="124" width="13.140625" style="460" customWidth="1"/>
    <col min="125" max="16384" width="9.140625" style="460"/>
  </cols>
  <sheetData>
    <row r="1" spans="2:140" ht="21">
      <c r="B1" s="69" t="s">
        <v>765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R1" s="473"/>
      <c r="CX1" s="473"/>
      <c r="CY1" s="473"/>
      <c r="CZ1" s="473"/>
      <c r="DA1" s="473"/>
      <c r="DB1" s="473"/>
      <c r="DC1" s="473"/>
    </row>
    <row r="2" spans="2:140" ht="12" customHeight="1" thickBot="1"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</row>
    <row r="3" spans="2:140" ht="21.75" thickBot="1">
      <c r="B3" s="69" t="s">
        <v>655</v>
      </c>
      <c r="C3" s="69"/>
      <c r="D3" s="69"/>
      <c r="E3" s="69"/>
      <c r="F3" s="1017" t="s">
        <v>1126</v>
      </c>
      <c r="G3" s="1017"/>
      <c r="H3" s="1017"/>
      <c r="I3" s="1017"/>
      <c r="J3" s="1017"/>
      <c r="K3" s="1017"/>
      <c r="L3" s="1017"/>
      <c r="M3" s="1017"/>
      <c r="N3" s="1017"/>
      <c r="O3" s="1017"/>
      <c r="P3" s="1017"/>
      <c r="Q3" s="1017"/>
      <c r="R3" s="1017"/>
      <c r="S3" s="1017"/>
      <c r="T3" s="1017"/>
      <c r="U3" s="1017"/>
      <c r="V3" s="1017"/>
      <c r="W3" s="1017"/>
      <c r="X3" s="1017"/>
      <c r="Y3" s="1017"/>
      <c r="Z3" s="1017"/>
      <c r="AA3" s="1017"/>
      <c r="AB3" s="1017"/>
      <c r="AC3" s="1017"/>
      <c r="AD3" s="1017"/>
      <c r="AE3" s="1017"/>
      <c r="AF3" s="1017"/>
      <c r="AG3" s="1017"/>
      <c r="AH3" s="1017"/>
      <c r="AI3" s="1017"/>
      <c r="AJ3" s="1017"/>
      <c r="AK3" s="1017"/>
      <c r="AL3" s="1017"/>
      <c r="AM3" s="1017"/>
      <c r="AN3" s="1017"/>
      <c r="AO3" s="1017"/>
      <c r="AP3" s="1017"/>
      <c r="AQ3" s="1017"/>
      <c r="AR3" s="1017"/>
      <c r="AS3" s="1017"/>
      <c r="AT3" s="1017"/>
      <c r="AU3" s="1017"/>
      <c r="AV3" s="1017"/>
      <c r="AW3" s="1017"/>
      <c r="AX3" s="1017"/>
      <c r="AY3" s="1017"/>
      <c r="AZ3" s="1017"/>
      <c r="BA3" s="1017"/>
      <c r="BB3" s="1017"/>
      <c r="BC3" s="1017"/>
      <c r="BD3" s="1017"/>
      <c r="BE3" s="1017"/>
      <c r="BF3" s="1017"/>
      <c r="BG3" s="1017"/>
      <c r="BH3" s="1017"/>
      <c r="BI3" s="1017"/>
      <c r="BJ3" s="1017"/>
      <c r="BK3" s="1017"/>
      <c r="BL3" s="1017"/>
      <c r="BN3" s="1221" t="s">
        <v>942</v>
      </c>
      <c r="BO3" s="1222"/>
      <c r="BP3" s="1221" t="s">
        <v>943</v>
      </c>
      <c r="BQ3" s="1222"/>
      <c r="BR3" s="1221" t="s">
        <v>944</v>
      </c>
      <c r="BS3" s="1222"/>
      <c r="BT3" s="1221" t="s">
        <v>945</v>
      </c>
      <c r="BU3" s="1228"/>
      <c r="BW3" s="66" t="s">
        <v>763</v>
      </c>
      <c r="BX3" s="66"/>
      <c r="BY3" s="66"/>
      <c r="BZ3" s="66"/>
      <c r="CA3" s="66"/>
      <c r="CB3" s="66"/>
      <c r="CC3" s="66"/>
      <c r="CD3" s="66"/>
      <c r="CE3" s="1018"/>
      <c r="CF3" s="1018"/>
      <c r="CG3" s="1018"/>
      <c r="CH3" s="1018"/>
      <c r="CI3" s="1018"/>
      <c r="CJ3" s="1018"/>
      <c r="CK3" s="1018"/>
      <c r="CL3" s="1018"/>
      <c r="CM3" s="1018"/>
      <c r="CN3" s="1018"/>
      <c r="CO3" s="1018"/>
      <c r="CP3" s="1018"/>
      <c r="CQ3" s="1018"/>
      <c r="CR3" s="1018"/>
      <c r="CS3" s="1018"/>
      <c r="CT3" s="1018"/>
      <c r="CU3" s="1018"/>
      <c r="CV3" s="1018"/>
      <c r="CW3" s="1018"/>
      <c r="CX3" s="1018"/>
      <c r="CY3" s="1018"/>
      <c r="CZ3" s="1018"/>
      <c r="DA3" s="1018"/>
      <c r="DB3" s="1018"/>
      <c r="DC3" s="1018"/>
      <c r="DD3" s="1018"/>
      <c r="DE3" s="1018"/>
      <c r="DF3" s="1018"/>
      <c r="DG3" s="1018"/>
      <c r="DH3" s="1018"/>
      <c r="DI3" s="1018"/>
      <c r="DJ3" s="1018"/>
      <c r="DK3" s="1018"/>
      <c r="DL3" s="1018"/>
      <c r="DM3" s="1018"/>
      <c r="DN3" s="1018"/>
      <c r="DO3" s="1018"/>
      <c r="DP3" s="1018"/>
      <c r="DQ3" s="1018"/>
      <c r="DR3" s="1018"/>
      <c r="DS3" s="1018"/>
      <c r="DT3" s="1018"/>
      <c r="DU3" s="1018"/>
      <c r="DV3" s="1018"/>
      <c r="DW3" s="1018"/>
      <c r="DX3" s="1018"/>
      <c r="DY3" s="1018"/>
      <c r="DZ3" s="1018"/>
      <c r="EA3" s="1018"/>
      <c r="EB3" s="1018"/>
      <c r="EC3" s="1018"/>
      <c r="ED3" s="1018"/>
      <c r="EE3" s="1018"/>
      <c r="EF3" s="1018"/>
      <c r="EG3" s="1018"/>
      <c r="EH3" s="1018"/>
      <c r="EI3" s="1018"/>
      <c r="EJ3" s="1018"/>
    </row>
    <row r="4" spans="2:140" ht="16.5" customHeight="1" thickBot="1">
      <c r="B4" s="36" t="s">
        <v>760</v>
      </c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194</v>
      </c>
      <c r="H4" s="43" t="s">
        <v>1049</v>
      </c>
      <c r="I4" s="1118" t="s">
        <v>661</v>
      </c>
      <c r="J4" s="1118" t="s">
        <v>1050</v>
      </c>
      <c r="K4" s="1118" t="s">
        <v>666</v>
      </c>
      <c r="L4" s="1118" t="s">
        <v>1052</v>
      </c>
      <c r="M4" s="1118" t="s">
        <v>669</v>
      </c>
      <c r="N4" s="1118" t="s">
        <v>1053</v>
      </c>
      <c r="O4" s="1118" t="s">
        <v>670</v>
      </c>
      <c r="P4" s="1118" t="s">
        <v>1054</v>
      </c>
      <c r="Q4" s="1118" t="s">
        <v>671</v>
      </c>
      <c r="R4" s="1118" t="s">
        <v>1055</v>
      </c>
      <c r="S4" s="1118" t="s">
        <v>674</v>
      </c>
      <c r="T4" s="1118" t="s">
        <v>1056</v>
      </c>
      <c r="U4" s="1118" t="s">
        <v>675</v>
      </c>
      <c r="V4" s="1118" t="s">
        <v>1057</v>
      </c>
      <c r="W4" s="1118" t="s">
        <v>677</v>
      </c>
      <c r="X4" s="1118" t="s">
        <v>1058</v>
      </c>
      <c r="Y4" s="1118" t="s">
        <v>679</v>
      </c>
      <c r="Z4" s="1118" t="s">
        <v>1059</v>
      </c>
      <c r="AA4" s="1118" t="s">
        <v>684</v>
      </c>
      <c r="AB4" s="1118" t="s">
        <v>1060</v>
      </c>
      <c r="AC4" s="1118" t="s">
        <v>685</v>
      </c>
      <c r="AD4" s="1118" t="s">
        <v>1061</v>
      </c>
      <c r="AE4" s="1118" t="s">
        <v>686</v>
      </c>
      <c r="AF4" s="1118" t="s">
        <v>1062</v>
      </c>
      <c r="AG4" s="1118" t="s">
        <v>663</v>
      </c>
      <c r="AH4" s="1118" t="s">
        <v>1063</v>
      </c>
      <c r="AI4" s="1118" t="s">
        <v>664</v>
      </c>
      <c r="AJ4" s="1118" t="s">
        <v>1064</v>
      </c>
      <c r="AK4" s="1118" t="s">
        <v>668</v>
      </c>
      <c r="AL4" s="1118" t="s">
        <v>1065</v>
      </c>
      <c r="AM4" s="1118" t="s">
        <v>673</v>
      </c>
      <c r="AN4" s="1118" t="s">
        <v>1066</v>
      </c>
      <c r="AO4" s="1118" t="s">
        <v>682</v>
      </c>
      <c r="AP4" s="1118" t="s">
        <v>1067</v>
      </c>
      <c r="AQ4" s="1118" t="s">
        <v>683</v>
      </c>
      <c r="AR4" s="1118" t="s">
        <v>1068</v>
      </c>
      <c r="AS4" s="1118" t="s">
        <v>667</v>
      </c>
      <c r="AT4" s="1118" t="s">
        <v>1069</v>
      </c>
      <c r="AU4" s="1118" t="s">
        <v>672</v>
      </c>
      <c r="AV4" s="1118" t="s">
        <v>1070</v>
      </c>
      <c r="AW4" s="1118" t="s">
        <v>676</v>
      </c>
      <c r="AX4" s="1118" t="s">
        <v>1071</v>
      </c>
      <c r="AY4" s="1118" t="s">
        <v>680</v>
      </c>
      <c r="AZ4" s="1118" t="s">
        <v>1072</v>
      </c>
      <c r="BA4" s="1118" t="s">
        <v>681</v>
      </c>
      <c r="BB4" s="1118" t="s">
        <v>1073</v>
      </c>
      <c r="BC4" s="1118" t="s">
        <v>662</v>
      </c>
      <c r="BD4" s="1118" t="s">
        <v>1051</v>
      </c>
      <c r="BE4" s="1118" t="s">
        <v>665</v>
      </c>
      <c r="BF4" s="1118" t="s">
        <v>1074</v>
      </c>
      <c r="BG4" s="1118" t="s">
        <v>678</v>
      </c>
      <c r="BH4" s="1118" t="s">
        <v>1075</v>
      </c>
      <c r="BI4" s="43" t="s">
        <v>818</v>
      </c>
      <c r="BJ4" s="43" t="s">
        <v>269</v>
      </c>
      <c r="BK4" s="43" t="s">
        <v>270</v>
      </c>
      <c r="BL4" s="43" t="s">
        <v>708</v>
      </c>
      <c r="BN4" s="1094"/>
      <c r="BO4" s="1095"/>
      <c r="BP4" s="1096"/>
      <c r="BQ4" s="1096"/>
      <c r="BR4" s="1096"/>
      <c r="BS4" s="1096"/>
      <c r="BT4" s="1096"/>
      <c r="BU4" s="1097"/>
      <c r="BW4" s="36" t="s">
        <v>261</v>
      </c>
      <c r="BX4" s="36" t="s">
        <v>760</v>
      </c>
      <c r="BY4" s="36" t="s">
        <v>255</v>
      </c>
      <c r="BZ4" s="36" t="s">
        <v>256</v>
      </c>
      <c r="CA4" s="36" t="s">
        <v>262</v>
      </c>
      <c r="CB4" s="36" t="s">
        <v>263</v>
      </c>
      <c r="CC4" s="36" t="s">
        <v>264</v>
      </c>
      <c r="CD4" s="36" t="s">
        <v>265</v>
      </c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  <c r="DK4" s="80"/>
      <c r="DL4" s="80"/>
      <c r="DM4" s="80"/>
      <c r="DN4" s="80"/>
      <c r="DO4" s="80"/>
      <c r="DP4" s="80"/>
      <c r="DQ4" s="80"/>
      <c r="DR4" s="80"/>
      <c r="DS4" s="80"/>
      <c r="DT4" s="80"/>
      <c r="DU4" s="80"/>
      <c r="DV4" s="80"/>
      <c r="DW4" s="80"/>
      <c r="DX4" s="80"/>
      <c r="DY4" s="80"/>
      <c r="DZ4" s="80"/>
      <c r="EA4" s="80"/>
      <c r="EB4" s="80"/>
      <c r="EC4" s="80"/>
      <c r="ED4" s="80"/>
      <c r="EE4" s="80"/>
      <c r="EF4" s="80"/>
      <c r="EG4" s="80"/>
      <c r="EH4" s="80"/>
      <c r="EI4" s="80"/>
      <c r="EJ4" s="80"/>
    </row>
    <row r="5" spans="2:140" ht="26.25" thickBot="1">
      <c r="B5" s="903" t="s">
        <v>767</v>
      </c>
      <c r="C5" s="903" t="s">
        <v>271</v>
      </c>
      <c r="D5" s="903" t="s">
        <v>272</v>
      </c>
      <c r="E5" s="903" t="s">
        <v>273</v>
      </c>
      <c r="F5" s="903" t="s">
        <v>274</v>
      </c>
      <c r="G5" s="904" t="s">
        <v>275</v>
      </c>
      <c r="H5" s="904" t="s">
        <v>275</v>
      </c>
      <c r="I5" s="904" t="s">
        <v>275</v>
      </c>
      <c r="J5" s="904" t="s">
        <v>275</v>
      </c>
      <c r="K5" s="904" t="s">
        <v>275</v>
      </c>
      <c r="L5" s="904" t="s">
        <v>275</v>
      </c>
      <c r="M5" s="904" t="s">
        <v>275</v>
      </c>
      <c r="N5" s="904" t="s">
        <v>275</v>
      </c>
      <c r="O5" s="904" t="s">
        <v>275</v>
      </c>
      <c r="P5" s="904" t="s">
        <v>275</v>
      </c>
      <c r="Q5" s="904" t="s">
        <v>275</v>
      </c>
      <c r="R5" s="904" t="s">
        <v>275</v>
      </c>
      <c r="S5" s="904" t="s">
        <v>275</v>
      </c>
      <c r="T5" s="904" t="s">
        <v>275</v>
      </c>
      <c r="U5" s="904" t="s">
        <v>275</v>
      </c>
      <c r="V5" s="904" t="s">
        <v>275</v>
      </c>
      <c r="W5" s="904" t="s">
        <v>275</v>
      </c>
      <c r="X5" s="904" t="s">
        <v>275</v>
      </c>
      <c r="Y5" s="904" t="s">
        <v>275</v>
      </c>
      <c r="Z5" s="904" t="s">
        <v>275</v>
      </c>
      <c r="AA5" s="904" t="s">
        <v>275</v>
      </c>
      <c r="AB5" s="904" t="s">
        <v>275</v>
      </c>
      <c r="AC5" s="904" t="s">
        <v>275</v>
      </c>
      <c r="AD5" s="904" t="s">
        <v>275</v>
      </c>
      <c r="AE5" s="904" t="s">
        <v>275</v>
      </c>
      <c r="AF5" s="904" t="s">
        <v>275</v>
      </c>
      <c r="AG5" s="904" t="s">
        <v>275</v>
      </c>
      <c r="AH5" s="904" t="s">
        <v>275</v>
      </c>
      <c r="AI5" s="904" t="s">
        <v>275</v>
      </c>
      <c r="AJ5" s="904" t="s">
        <v>275</v>
      </c>
      <c r="AK5" s="904" t="s">
        <v>275</v>
      </c>
      <c r="AL5" s="904" t="s">
        <v>275</v>
      </c>
      <c r="AM5" s="904" t="s">
        <v>275</v>
      </c>
      <c r="AN5" s="904" t="s">
        <v>275</v>
      </c>
      <c r="AO5" s="904" t="s">
        <v>275</v>
      </c>
      <c r="AP5" s="904" t="s">
        <v>275</v>
      </c>
      <c r="AQ5" s="904" t="s">
        <v>275</v>
      </c>
      <c r="AR5" s="904" t="s">
        <v>275</v>
      </c>
      <c r="AS5" s="904" t="s">
        <v>275</v>
      </c>
      <c r="AT5" s="904" t="s">
        <v>275</v>
      </c>
      <c r="AU5" s="904" t="s">
        <v>275</v>
      </c>
      <c r="AV5" s="904" t="s">
        <v>275</v>
      </c>
      <c r="AW5" s="904" t="s">
        <v>275</v>
      </c>
      <c r="AX5" s="904" t="s">
        <v>275</v>
      </c>
      <c r="AY5" s="904" t="s">
        <v>275</v>
      </c>
      <c r="AZ5" s="904" t="s">
        <v>275</v>
      </c>
      <c r="BA5" s="904" t="s">
        <v>275</v>
      </c>
      <c r="BB5" s="904" t="s">
        <v>275</v>
      </c>
      <c r="BC5" s="904" t="s">
        <v>275</v>
      </c>
      <c r="BD5" s="904" t="s">
        <v>275</v>
      </c>
      <c r="BE5" s="904" t="s">
        <v>275</v>
      </c>
      <c r="BF5" s="904" t="s">
        <v>275</v>
      </c>
      <c r="BG5" s="904" t="s">
        <v>275</v>
      </c>
      <c r="BH5" s="904" t="s">
        <v>275</v>
      </c>
      <c r="BI5" s="904"/>
      <c r="BJ5" s="905"/>
      <c r="BK5" s="905"/>
      <c r="BL5" s="905" t="s">
        <v>709</v>
      </c>
      <c r="BN5" s="1098" t="s">
        <v>936</v>
      </c>
      <c r="BO5" s="1099" t="s">
        <v>218</v>
      </c>
      <c r="BP5" s="1098" t="s">
        <v>936</v>
      </c>
      <c r="BQ5" s="1100" t="s">
        <v>218</v>
      </c>
      <c r="BR5" s="1099" t="s">
        <v>936</v>
      </c>
      <c r="BS5" s="1100" t="s">
        <v>218</v>
      </c>
      <c r="BT5" s="1099" t="s">
        <v>936</v>
      </c>
      <c r="BU5" s="1100" t="s">
        <v>218</v>
      </c>
      <c r="BW5" s="38" t="s">
        <v>254</v>
      </c>
      <c r="BX5" s="38"/>
      <c r="BY5" s="38"/>
      <c r="BZ5" s="37"/>
      <c r="CA5" s="38"/>
      <c r="CB5" s="38"/>
      <c r="CC5" s="38"/>
      <c r="CD5" s="38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</row>
    <row r="6" spans="2:140" ht="15" customHeight="1" thickBot="1">
      <c r="B6" s="906" t="s">
        <v>948</v>
      </c>
      <c r="C6" s="907" t="str">
        <f>BY6</f>
        <v>R-BLD_Att_A</v>
      </c>
      <c r="D6" s="908" t="str">
        <f>BZ6</f>
        <v>Residential Building Attached _ A</v>
      </c>
      <c r="E6" s="908" t="str">
        <f>COMM!O10</f>
        <v>RSDSH_Att-AB</v>
      </c>
      <c r="F6" s="908" t="s">
        <v>949</v>
      </c>
      <c r="G6" s="910">
        <f>CH8/1000</f>
        <v>72.528642938868245</v>
      </c>
      <c r="H6" s="910">
        <f>G6*$CH$26</f>
        <v>72.528642938868245</v>
      </c>
      <c r="I6" s="910">
        <f>DwellingStocks!J34/1000</f>
        <v>0.64012538597490587</v>
      </c>
      <c r="J6" s="910">
        <f>I6*$CH$26</f>
        <v>0.64012538597490587</v>
      </c>
      <c r="K6" s="910">
        <f>DwellingStocks!M34/1000</f>
        <v>32.295149545010126</v>
      </c>
      <c r="L6" s="910">
        <f>K6*$CH$26</f>
        <v>32.295149545010126</v>
      </c>
      <c r="M6" s="910">
        <f>DwellingStocks!P34/1000</f>
        <v>8.491625054733154</v>
      </c>
      <c r="N6" s="910">
        <f>M6*$CH$26</f>
        <v>8.491625054733154</v>
      </c>
      <c r="O6" s="910">
        <f>DwellingStocks!S34/1000</f>
        <v>0.40917285393349762</v>
      </c>
      <c r="P6" s="910">
        <f>O6*$CH$26</f>
        <v>0.40917285393349762</v>
      </c>
      <c r="Q6" s="910">
        <f>DwellingStocks!V34/1000</f>
        <v>0.28219639747548908</v>
      </c>
      <c r="R6" s="910">
        <f>Q6*$CH$26</f>
        <v>0.28219639747548908</v>
      </c>
      <c r="S6" s="910">
        <f>DwellingStocks!Y34/1000</f>
        <v>6.355919396405417E-2</v>
      </c>
      <c r="T6" s="910">
        <f>S6*$CH$26</f>
        <v>6.355919396405417E-2</v>
      </c>
      <c r="U6" s="910">
        <f>DwellingStocks!AB34/1000</f>
        <v>2.4763318075408587</v>
      </c>
      <c r="V6" s="910">
        <f>U6*$CH$26</f>
        <v>2.4763318075408587</v>
      </c>
      <c r="W6" s="910">
        <f>DwellingStocks!AE34/1000</f>
        <v>7.2436468767042816</v>
      </c>
      <c r="X6" s="910">
        <f>W6*$CH$26</f>
        <v>7.2436468767042816</v>
      </c>
      <c r="Y6" s="910">
        <f>DwellingStocks!AH34/1000</f>
        <v>0.21930557896366809</v>
      </c>
      <c r="Z6" s="910">
        <f>Y6*$CH$26</f>
        <v>0.21930557896366809</v>
      </c>
      <c r="AA6" s="910">
        <f>DwellingStocks!AK34/1000</f>
        <v>0.19096389842424327</v>
      </c>
      <c r="AB6" s="910">
        <f>AA6*$CH$26</f>
        <v>0.19096389842424327</v>
      </c>
      <c r="AC6" s="910">
        <f>DwellingStocks!AN34/1000</f>
        <v>1.3094827930403272</v>
      </c>
      <c r="AD6" s="910">
        <f>AC6*$CH$26</f>
        <v>1.3094827930403272</v>
      </c>
      <c r="AE6" s="910">
        <f>DwellingStocks!AQ34/1000</f>
        <v>3.8599472270267614</v>
      </c>
      <c r="AF6" s="910">
        <f>AE6*$CH$26</f>
        <v>3.8599472270267614</v>
      </c>
      <c r="AG6" s="910">
        <f>DwellingStocks!AT34/1000</f>
        <v>0.59369114083414021</v>
      </c>
      <c r="AH6" s="910">
        <f>AG6*$CH$26</f>
        <v>0.59369114083414021</v>
      </c>
      <c r="AI6" s="910">
        <f>DwellingStocks!AW34/1000</f>
        <v>6.6182713025334419</v>
      </c>
      <c r="AJ6" s="910">
        <f>AI6*$CH$26</f>
        <v>6.6182713025334419</v>
      </c>
      <c r="AK6" s="910">
        <f>DwellingStocks!AZ34/1000</f>
        <v>0.62857871848192959</v>
      </c>
      <c r="AL6" s="910">
        <f>AK6*$CH$26</f>
        <v>0.62857871848192959</v>
      </c>
      <c r="AM6" s="910">
        <f>DwellingStocks!BC34/1000</f>
        <v>1.8634350472929546</v>
      </c>
      <c r="AN6" s="910">
        <f>AM6*$CH$26</f>
        <v>1.8634350472929546</v>
      </c>
      <c r="AO6" s="910">
        <f>DwellingStocks!BF34/1000</f>
        <v>0.25351081690194532</v>
      </c>
      <c r="AP6" s="910">
        <f>AO6*$CH$26</f>
        <v>0.25351081690194532</v>
      </c>
      <c r="AQ6" s="910">
        <f>DwellingStocks!BI34/1000</f>
        <v>1.6892604692613722</v>
      </c>
      <c r="AR6" s="910">
        <f>AQ6*$CH$26</f>
        <v>1.6892604692613722</v>
      </c>
      <c r="AS6" s="910">
        <f>DwellingStocks!BL34/1000</f>
        <v>1.4826764323355131</v>
      </c>
      <c r="AT6" s="910">
        <f>AS6*$CH$26</f>
        <v>1.4826764323355131</v>
      </c>
      <c r="AU6" s="910">
        <f>DwellingStocks!BO34/1000</f>
        <v>1.8251862083734874E-2</v>
      </c>
      <c r="AV6" s="910">
        <f>AU6*$CH$26</f>
        <v>1.8251862083734874E-2</v>
      </c>
      <c r="AW6" s="910">
        <f>DwellingStocks!BR34/1000</f>
        <v>0.47782606916581521</v>
      </c>
      <c r="AX6" s="910">
        <f>AW6*$CH$26</f>
        <v>0.47782606916581521</v>
      </c>
      <c r="AY6" s="910">
        <f>DwellingStocks!BU34/1000</f>
        <v>0.14411965010180888</v>
      </c>
      <c r="AZ6" s="910">
        <f>AY6*$CH$26</f>
        <v>0.14411965010180888</v>
      </c>
      <c r="BA6" s="910">
        <f>DwellingStocks!BX34/1000</f>
        <v>0.23427944702287357</v>
      </c>
      <c r="BB6" s="910">
        <f>BA6*$CH$26</f>
        <v>0.23427944702287357</v>
      </c>
      <c r="BC6" s="910">
        <f>DwellingStocks!CA34/1000</f>
        <v>0.20157549947154663</v>
      </c>
      <c r="BD6" s="910">
        <f>BC6*$CH$26</f>
        <v>0.20157549947154663</v>
      </c>
      <c r="BE6" s="910">
        <f>DwellingStocks!CD34/1000</f>
        <v>0.47721507281766717</v>
      </c>
      <c r="BF6" s="910">
        <f>BE6*$CH$26</f>
        <v>0.47721507281766717</v>
      </c>
      <c r="BG6" s="910">
        <f>DwellingStocks!CG34/1000</f>
        <v>0.36444479777211397</v>
      </c>
      <c r="BH6" s="910">
        <f>BG6*$CH$26</f>
        <v>0.36444479777211397</v>
      </c>
      <c r="BI6" s="910">
        <v>1</v>
      </c>
      <c r="BJ6" s="908">
        <v>100</v>
      </c>
      <c r="BK6" s="908">
        <v>1</v>
      </c>
      <c r="BL6" s="1019">
        <f>BN6</f>
        <v>1.7750489991421993E-3</v>
      </c>
      <c r="BN6" s="1101">
        <f>CR55*DwellingStocks!X18*(1+BO53)</f>
        <v>1.7750489991421993E-3</v>
      </c>
      <c r="BO6" s="1102">
        <f>BN6*G6</f>
        <v>0.12874189505778003</v>
      </c>
      <c r="BP6" s="1103"/>
      <c r="BQ6" s="1104"/>
      <c r="BR6" s="1103"/>
      <c r="BS6" s="1104"/>
      <c r="BT6" s="1102"/>
      <c r="BU6" s="1104"/>
      <c r="BW6" s="417" t="s">
        <v>276</v>
      </c>
      <c r="B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6" s="417" t="s">
        <v>964</v>
      </c>
      <c r="BZ6" s="417" t="s">
        <v>965</v>
      </c>
      <c r="CA6" s="417" t="s">
        <v>275</v>
      </c>
      <c r="CB6" s="1020" t="s">
        <v>275</v>
      </c>
      <c r="CC6" s="417"/>
      <c r="CD6" s="417"/>
      <c r="CE6" s="80"/>
      <c r="CF6" s="1225" t="s">
        <v>1109</v>
      </c>
      <c r="CG6" s="1226"/>
      <c r="CH6" s="1226"/>
      <c r="CI6" s="1226"/>
      <c r="CJ6" s="1227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  <c r="DK6" s="80"/>
      <c r="DL6" s="80"/>
      <c r="DM6" s="80"/>
      <c r="DN6" s="80"/>
      <c r="DO6" s="80"/>
      <c r="DP6" s="80"/>
      <c r="DQ6" s="80"/>
      <c r="DR6" s="80"/>
      <c r="DS6" s="80"/>
      <c r="DT6" s="80"/>
      <c r="DU6" s="80"/>
      <c r="DV6" s="80"/>
      <c r="DW6" s="80"/>
      <c r="DX6" s="80"/>
      <c r="DY6" s="80"/>
      <c r="DZ6" s="80"/>
      <c r="EA6" s="80"/>
      <c r="EB6" s="80"/>
      <c r="EC6" s="80"/>
      <c r="ED6" s="80"/>
      <c r="EE6" s="80"/>
      <c r="EF6" s="80"/>
      <c r="EG6" s="80"/>
      <c r="EH6" s="80"/>
      <c r="EI6" s="80"/>
      <c r="EJ6" s="80"/>
    </row>
    <row r="7" spans="2:140" ht="12" customHeight="1" thickBot="1">
      <c r="B7" s="911"/>
      <c r="C7" s="490"/>
      <c r="D7" s="489"/>
      <c r="E7" s="489" t="s">
        <v>950</v>
      </c>
      <c r="F7" s="489"/>
      <c r="G7" s="1021"/>
      <c r="H7" s="1021"/>
      <c r="I7" s="1021"/>
      <c r="J7" s="1021"/>
      <c r="K7" s="1021"/>
      <c r="L7" s="1021"/>
      <c r="M7" s="1021"/>
      <c r="N7" s="1021"/>
      <c r="O7" s="1021"/>
      <c r="P7" s="1021"/>
      <c r="Q7" s="1021"/>
      <c r="R7" s="1021"/>
      <c r="S7" s="1021"/>
      <c r="T7" s="1021"/>
      <c r="U7" s="1021"/>
      <c r="V7" s="1021"/>
      <c r="W7" s="1021"/>
      <c r="X7" s="1021"/>
      <c r="Y7" s="1021"/>
      <c r="Z7" s="1021"/>
      <c r="AA7" s="1021"/>
      <c r="AB7" s="1021"/>
      <c r="AC7" s="1021"/>
      <c r="AD7" s="1021"/>
      <c r="AE7" s="1021"/>
      <c r="AF7" s="1021"/>
      <c r="AG7" s="1021"/>
      <c r="AH7" s="1021"/>
      <c r="AI7" s="1021"/>
      <c r="AJ7" s="1021"/>
      <c r="AK7" s="1021"/>
      <c r="AL7" s="1021"/>
      <c r="AM7" s="1021"/>
      <c r="AN7" s="1021"/>
      <c r="AO7" s="1021"/>
      <c r="AP7" s="1021"/>
      <c r="AQ7" s="1021"/>
      <c r="AR7" s="1021"/>
      <c r="AS7" s="1021"/>
      <c r="AT7" s="1021"/>
      <c r="AU7" s="1021"/>
      <c r="AV7" s="1021"/>
      <c r="AW7" s="1021"/>
      <c r="AX7" s="1021"/>
      <c r="AY7" s="1021"/>
      <c r="AZ7" s="1021"/>
      <c r="BA7" s="1021"/>
      <c r="BB7" s="1021"/>
      <c r="BC7" s="1021"/>
      <c r="BD7" s="1021"/>
      <c r="BE7" s="1021"/>
      <c r="BF7" s="1021"/>
      <c r="BG7" s="1021"/>
      <c r="BH7" s="1021"/>
      <c r="BI7" s="1021"/>
      <c r="BJ7" s="489"/>
      <c r="BK7" s="489"/>
      <c r="BL7" s="1022">
        <v>0</v>
      </c>
      <c r="BN7" s="1083"/>
      <c r="BO7" s="1080"/>
      <c r="BP7" s="1087"/>
      <c r="BQ7" s="1084"/>
      <c r="BR7" s="1087"/>
      <c r="BS7" s="1084"/>
      <c r="BT7" s="1080"/>
      <c r="BU7" s="1084"/>
      <c r="BW7" s="1023" t="s">
        <v>276</v>
      </c>
      <c r="BX7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BY7" s="1023" t="s">
        <v>966</v>
      </c>
      <c r="BZ7" s="1023" t="s">
        <v>967</v>
      </c>
      <c r="CA7" s="1024" t="s">
        <v>275</v>
      </c>
      <c r="CB7" s="1023" t="s">
        <v>275</v>
      </c>
      <c r="CC7" s="1024"/>
      <c r="CD7" s="1023"/>
      <c r="CE7" s="80"/>
      <c r="CF7" s="257" t="s">
        <v>286</v>
      </c>
      <c r="CG7" s="258" t="s">
        <v>295</v>
      </c>
      <c r="CH7" s="258" t="s">
        <v>44</v>
      </c>
      <c r="CI7" s="258" t="s">
        <v>46</v>
      </c>
      <c r="CJ7" s="259" t="s">
        <v>284</v>
      </c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  <c r="EI7" s="80"/>
      <c r="EJ7" s="80"/>
    </row>
    <row r="8" spans="2:140" ht="12" customHeight="1">
      <c r="B8" s="912"/>
      <c r="C8" s="328"/>
      <c r="D8" s="328"/>
      <c r="E8" s="328" t="s">
        <v>951</v>
      </c>
      <c r="F8" s="328"/>
      <c r="G8" s="1025"/>
      <c r="H8" s="1025"/>
      <c r="I8" s="1025"/>
      <c r="J8" s="1025"/>
      <c r="K8" s="1025"/>
      <c r="L8" s="1025"/>
      <c r="M8" s="1025"/>
      <c r="N8" s="1025"/>
      <c r="O8" s="1025"/>
      <c r="P8" s="1025"/>
      <c r="Q8" s="1025"/>
      <c r="R8" s="1025"/>
      <c r="S8" s="1025"/>
      <c r="T8" s="1025"/>
      <c r="U8" s="1025"/>
      <c r="V8" s="1025"/>
      <c r="W8" s="1025"/>
      <c r="X8" s="1025"/>
      <c r="Y8" s="1025"/>
      <c r="Z8" s="1025"/>
      <c r="AA8" s="1025"/>
      <c r="AB8" s="1025"/>
      <c r="AC8" s="1025"/>
      <c r="AD8" s="1025"/>
      <c r="AE8" s="1025"/>
      <c r="AF8" s="1025"/>
      <c r="AG8" s="1025"/>
      <c r="AH8" s="1025"/>
      <c r="AI8" s="1025"/>
      <c r="AJ8" s="1025"/>
      <c r="AK8" s="1025"/>
      <c r="AL8" s="1025"/>
      <c r="AM8" s="1025"/>
      <c r="AN8" s="1025"/>
      <c r="AO8" s="1025"/>
      <c r="AP8" s="1025"/>
      <c r="AQ8" s="1025"/>
      <c r="AR8" s="1025"/>
      <c r="AS8" s="1025"/>
      <c r="AT8" s="1025"/>
      <c r="AU8" s="1025"/>
      <c r="AV8" s="1025"/>
      <c r="AW8" s="1025"/>
      <c r="AX8" s="1025"/>
      <c r="AY8" s="1025"/>
      <c r="AZ8" s="1025"/>
      <c r="BA8" s="1025"/>
      <c r="BB8" s="1025"/>
      <c r="BC8" s="1025"/>
      <c r="BD8" s="1025"/>
      <c r="BE8" s="1025"/>
      <c r="BF8" s="1025"/>
      <c r="BG8" s="1025"/>
      <c r="BH8" s="1025"/>
      <c r="BI8" s="1025"/>
      <c r="BJ8" s="328"/>
      <c r="BK8" s="328"/>
      <c r="BL8" s="1026">
        <f>BP8</f>
        <v>6.0037383001946337E-3</v>
      </c>
      <c r="BN8" s="1083"/>
      <c r="BO8" s="1080"/>
      <c r="BP8" s="1087">
        <f>CS55*(1+BQ53)</f>
        <v>6.0037383001946337E-3</v>
      </c>
      <c r="BQ8" s="1084">
        <f>BP8*G6</f>
        <v>0.43544299147322435</v>
      </c>
      <c r="BR8" s="1087"/>
      <c r="BS8" s="1084"/>
      <c r="BT8" s="1080"/>
      <c r="BU8" s="1084"/>
      <c r="BW8" s="417" t="s">
        <v>276</v>
      </c>
      <c r="B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8" s="417" t="s">
        <v>968</v>
      </c>
      <c r="BZ8" s="417" t="s">
        <v>969</v>
      </c>
      <c r="CA8" s="417" t="s">
        <v>275</v>
      </c>
      <c r="CB8" s="1020" t="s">
        <v>275</v>
      </c>
      <c r="CC8" s="417"/>
      <c r="CD8" s="417"/>
      <c r="CE8" s="80"/>
      <c r="CF8" s="247" t="s">
        <v>48</v>
      </c>
      <c r="CG8" s="345">
        <v>11735.038424732089</v>
      </c>
      <c r="CH8" s="345">
        <v>72528.642938868245</v>
      </c>
      <c r="CI8" s="1068">
        <v>37364.451209178158</v>
      </c>
      <c r="CJ8" s="1132">
        <v>121628.1325727785</v>
      </c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H8" s="80"/>
      <c r="DI8" s="80"/>
      <c r="DJ8" s="80"/>
      <c r="DK8" s="80"/>
      <c r="DL8" s="80"/>
      <c r="DM8" s="80"/>
      <c r="DN8" s="80"/>
      <c r="DO8" s="80"/>
      <c r="DP8" s="80"/>
      <c r="DQ8" s="80"/>
      <c r="DR8" s="80"/>
      <c r="DS8" s="80"/>
      <c r="DT8" s="80"/>
      <c r="DU8" s="80"/>
      <c r="DV8" s="80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80"/>
    </row>
    <row r="9" spans="2:140" ht="12" customHeight="1">
      <c r="B9" s="911"/>
      <c r="C9" s="490"/>
      <c r="D9" s="489"/>
      <c r="E9" s="489" t="s">
        <v>952</v>
      </c>
      <c r="F9" s="489"/>
      <c r="G9" s="1021"/>
      <c r="H9" s="1021"/>
      <c r="I9" s="1021"/>
      <c r="J9" s="1021"/>
      <c r="K9" s="1021"/>
      <c r="L9" s="1021"/>
      <c r="M9" s="1021"/>
      <c r="N9" s="1021"/>
      <c r="O9" s="1021"/>
      <c r="P9" s="1021"/>
      <c r="Q9" s="1021"/>
      <c r="R9" s="1021"/>
      <c r="S9" s="1021"/>
      <c r="T9" s="1021"/>
      <c r="U9" s="1021"/>
      <c r="V9" s="1021"/>
      <c r="W9" s="1021"/>
      <c r="X9" s="1021"/>
      <c r="Y9" s="1021"/>
      <c r="Z9" s="1021"/>
      <c r="AA9" s="1021"/>
      <c r="AB9" s="1021"/>
      <c r="AC9" s="1021"/>
      <c r="AD9" s="1021"/>
      <c r="AE9" s="1021"/>
      <c r="AF9" s="1021"/>
      <c r="AG9" s="1021"/>
      <c r="AH9" s="1021"/>
      <c r="AI9" s="1021"/>
      <c r="AJ9" s="1021"/>
      <c r="AK9" s="1021"/>
      <c r="AL9" s="1021"/>
      <c r="AM9" s="1021"/>
      <c r="AN9" s="1021"/>
      <c r="AO9" s="1021"/>
      <c r="AP9" s="1021"/>
      <c r="AQ9" s="1021"/>
      <c r="AR9" s="1021"/>
      <c r="AS9" s="1021"/>
      <c r="AT9" s="1021"/>
      <c r="AU9" s="1021"/>
      <c r="AV9" s="1021"/>
      <c r="AW9" s="1021"/>
      <c r="AX9" s="1021"/>
      <c r="AY9" s="1021"/>
      <c r="AZ9" s="1021"/>
      <c r="BA9" s="1021"/>
      <c r="BB9" s="1021"/>
      <c r="BC9" s="1021"/>
      <c r="BD9" s="1021"/>
      <c r="BE9" s="1021"/>
      <c r="BF9" s="1021"/>
      <c r="BG9" s="1021"/>
      <c r="BH9" s="1021"/>
      <c r="BI9" s="1021"/>
      <c r="BJ9" s="489"/>
      <c r="BK9" s="489"/>
      <c r="BL9" s="1022">
        <f>BR9</f>
        <v>1.8964873025072654E-3</v>
      </c>
      <c r="BN9" s="1083"/>
      <c r="BO9" s="1080"/>
      <c r="BP9" s="1087"/>
      <c r="BQ9" s="1084"/>
      <c r="BR9" s="1087">
        <f>CT55*(1+BS53)</f>
        <v>1.8964873025072654E-3</v>
      </c>
      <c r="BS9" s="1084">
        <f>BR9*G6</f>
        <v>0.13754965040164685</v>
      </c>
      <c r="BT9" s="1108"/>
      <c r="BU9" s="1084"/>
      <c r="BW9" s="1023" t="s">
        <v>276</v>
      </c>
      <c r="BX9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BY9" s="1023" t="s">
        <v>970</v>
      </c>
      <c r="BZ9" s="1023" t="s">
        <v>971</v>
      </c>
      <c r="CA9" s="1024" t="s">
        <v>275</v>
      </c>
      <c r="CB9" s="1023" t="s">
        <v>275</v>
      </c>
      <c r="CC9" s="1024"/>
      <c r="CD9" s="1023"/>
      <c r="CE9" s="80"/>
      <c r="CF9" s="244" t="s">
        <v>50</v>
      </c>
      <c r="CG9" s="347">
        <v>5197.6132443555907</v>
      </c>
      <c r="CH9" s="347">
        <v>6727.4572369101443</v>
      </c>
      <c r="CI9" s="1069">
        <v>8186.7925913057998</v>
      </c>
      <c r="CJ9" s="1133">
        <v>20111.863072571534</v>
      </c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</row>
    <row r="10" spans="2:140" ht="12" customHeight="1" thickBot="1">
      <c r="B10" s="913"/>
      <c r="C10" s="914"/>
      <c r="D10" s="914"/>
      <c r="E10" s="914" t="s">
        <v>953</v>
      </c>
      <c r="F10" s="914"/>
      <c r="G10" s="916"/>
      <c r="H10" s="916"/>
      <c r="I10" s="916"/>
      <c r="J10" s="916"/>
      <c r="K10" s="916"/>
      <c r="L10" s="916"/>
      <c r="M10" s="916"/>
      <c r="N10" s="916"/>
      <c r="O10" s="916"/>
      <c r="P10" s="916"/>
      <c r="Q10" s="916"/>
      <c r="R10" s="916"/>
      <c r="S10" s="916"/>
      <c r="T10" s="916"/>
      <c r="U10" s="916"/>
      <c r="V10" s="916"/>
      <c r="W10" s="916"/>
      <c r="X10" s="916"/>
      <c r="Y10" s="916"/>
      <c r="Z10" s="916"/>
      <c r="AA10" s="916"/>
      <c r="AB10" s="916"/>
      <c r="AC10" s="916"/>
      <c r="AD10" s="916"/>
      <c r="AE10" s="916"/>
      <c r="AF10" s="916"/>
      <c r="AG10" s="916"/>
      <c r="AH10" s="916"/>
      <c r="AI10" s="916"/>
      <c r="AJ10" s="916"/>
      <c r="AK10" s="916"/>
      <c r="AL10" s="916"/>
      <c r="AM10" s="916"/>
      <c r="AN10" s="916"/>
      <c r="AO10" s="916"/>
      <c r="AP10" s="916"/>
      <c r="AQ10" s="916"/>
      <c r="AR10" s="916"/>
      <c r="AS10" s="916"/>
      <c r="AT10" s="916"/>
      <c r="AU10" s="916"/>
      <c r="AV10" s="916"/>
      <c r="AW10" s="916"/>
      <c r="AX10" s="916"/>
      <c r="AY10" s="916"/>
      <c r="AZ10" s="916"/>
      <c r="BA10" s="916"/>
      <c r="BB10" s="916"/>
      <c r="BC10" s="916"/>
      <c r="BD10" s="916"/>
      <c r="BE10" s="916"/>
      <c r="BF10" s="916"/>
      <c r="BG10" s="916"/>
      <c r="BH10" s="916"/>
      <c r="BI10" s="916"/>
      <c r="BJ10" s="914"/>
      <c r="BK10" s="914"/>
      <c r="BL10" s="1027">
        <f>BT10</f>
        <v>1.1246594952300363E-3</v>
      </c>
      <c r="BN10" s="1105"/>
      <c r="BO10" s="1085"/>
      <c r="BP10" s="1106"/>
      <c r="BQ10" s="1086"/>
      <c r="BR10" s="1106"/>
      <c r="BS10" s="1086"/>
      <c r="BT10" s="1107">
        <f>CU55*(1+$BU$53)</f>
        <v>1.1246594952300363E-3</v>
      </c>
      <c r="BU10" s="1086">
        <f>BT10*G6</f>
        <v>8.1570026957347094E-2</v>
      </c>
      <c r="BW10" s="417" t="s">
        <v>276</v>
      </c>
      <c r="B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0" s="417" t="s">
        <v>972</v>
      </c>
      <c r="BZ10" s="417" t="s">
        <v>973</v>
      </c>
      <c r="CA10" s="417" t="s">
        <v>275</v>
      </c>
      <c r="CB10" s="1020" t="s">
        <v>275</v>
      </c>
      <c r="CC10" s="417"/>
      <c r="CD10" s="417"/>
      <c r="CE10" s="80"/>
      <c r="CF10" s="248" t="s">
        <v>52</v>
      </c>
      <c r="CG10" s="349">
        <v>13979.419134898935</v>
      </c>
      <c r="CH10" s="349">
        <v>14584.48055403824</v>
      </c>
      <c r="CI10" s="1070">
        <v>18974.694526816245</v>
      </c>
      <c r="CJ10" s="1134">
        <v>47538.594215753423</v>
      </c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</row>
    <row r="11" spans="2:140" ht="12" customHeight="1">
      <c r="B11" s="906" t="s">
        <v>948</v>
      </c>
      <c r="C11" s="907" t="str">
        <f>BY7</f>
        <v>R-BLD_Att_B1</v>
      </c>
      <c r="D11" s="908" t="str">
        <f>BZ7</f>
        <v>Residential Building Attached _ B1</v>
      </c>
      <c r="E11" s="908" t="str">
        <f>COMM!O10</f>
        <v>RSDSH_Att-AB</v>
      </c>
      <c r="F11" s="908" t="s">
        <v>949</v>
      </c>
      <c r="G11" s="910">
        <f>CH9/1000</f>
        <v>6.7274572369101442</v>
      </c>
      <c r="H11" s="910">
        <f>G11*$CH$27</f>
        <v>6.7274572369101442</v>
      </c>
      <c r="I11" s="910">
        <f>DwellingStocks!J35/1000</f>
        <v>5.7764138869705051E-2</v>
      </c>
      <c r="J11" s="910">
        <f>I11*$CH$27</f>
        <v>5.7764138869705051E-2</v>
      </c>
      <c r="K11" s="910">
        <f>DwellingStocks!M35/1000</f>
        <v>2.0423059453862442</v>
      </c>
      <c r="L11" s="910">
        <f>K11*$CH$27</f>
        <v>2.0423059453862442</v>
      </c>
      <c r="M11" s="910">
        <f>DwellingStocks!P35/1000</f>
        <v>0.38922779303523941</v>
      </c>
      <c r="N11" s="910">
        <f>M11*$CH$27</f>
        <v>0.38922779303523941</v>
      </c>
      <c r="O11" s="910">
        <f>DwellingStocks!S35/1000</f>
        <v>0.12647997242746836</v>
      </c>
      <c r="P11" s="910">
        <f>O11*$CH$27</f>
        <v>0.12647997242746836</v>
      </c>
      <c r="Q11" s="910">
        <f>DwellingStocks!V35/1000</f>
        <v>0.14856626238081996</v>
      </c>
      <c r="R11" s="910">
        <f>Q11*$CH$27</f>
        <v>0.14856626238081996</v>
      </c>
      <c r="S11" s="910">
        <f>DwellingStocks!Y35/1000</f>
        <v>0.15769521416157165</v>
      </c>
      <c r="T11" s="910">
        <f>S11*$CH$27</f>
        <v>0.15769521416157165</v>
      </c>
      <c r="U11" s="910">
        <f>DwellingStocks!AB35/1000</f>
        <v>0.47515203337345047</v>
      </c>
      <c r="V11" s="910">
        <f>U11*$CH$27</f>
        <v>0.47515203337345047</v>
      </c>
      <c r="W11" s="910">
        <f>DwellingStocks!AE35/1000</f>
        <v>0.27925560206332622</v>
      </c>
      <c r="X11" s="910">
        <f>W11*$CH$27</f>
        <v>0.27925560206332622</v>
      </c>
      <c r="Y11" s="910">
        <f>DwellingStocks!AH35/1000</f>
        <v>3.5940929581826681E-2</v>
      </c>
      <c r="Z11" s="910">
        <f>Y11*$CH$27</f>
        <v>3.5940929581826681E-2</v>
      </c>
      <c r="AA11" s="910">
        <f>DwellingStocks!AK35/1000</f>
        <v>2.9544404203263624E-2</v>
      </c>
      <c r="AB11" s="910">
        <f>AA11*$CH$27</f>
        <v>2.9544404203263624E-2</v>
      </c>
      <c r="AC11" s="910">
        <f>DwellingStocks!AN35/1000</f>
        <v>0.14310442140608448</v>
      </c>
      <c r="AD11" s="910">
        <f>AC11*$CH$27</f>
        <v>0.14310442140608448</v>
      </c>
      <c r="AE11" s="910">
        <f>DwellingStocks!AQ35/1000</f>
        <v>0.1881879388180264</v>
      </c>
      <c r="AF11" s="910">
        <f>AE11*$CH$27</f>
        <v>0.1881879388180264</v>
      </c>
      <c r="AG11" s="910">
        <f>DwellingStocks!AT35/1000</f>
        <v>8.4771663699014427E-2</v>
      </c>
      <c r="AH11" s="910">
        <f>AG11*$CH$27</f>
        <v>8.4771663699014427E-2</v>
      </c>
      <c r="AI11" s="910">
        <f>DwellingStocks!AW35/1000</f>
        <v>1.0196405613550452</v>
      </c>
      <c r="AJ11" s="910">
        <f>AI11*$CH$27</f>
        <v>1.0196405613550452</v>
      </c>
      <c r="AK11" s="910">
        <f>DwellingStocks!AZ35/1000</f>
        <v>0.17674208196569424</v>
      </c>
      <c r="AL11" s="910">
        <f>AK11*$CH$27</f>
        <v>0.17674208196569424</v>
      </c>
      <c r="AM11" s="910">
        <f>DwellingStocks!BC35/1000</f>
        <v>0.23505700105517635</v>
      </c>
      <c r="AN11" s="910">
        <f>AM11*$CH$27</f>
        <v>0.23505700105517635</v>
      </c>
      <c r="AO11" s="910">
        <f>DwellingStocks!BF35/1000</f>
        <v>0.20588599718364439</v>
      </c>
      <c r="AP11" s="910">
        <f>AO11*$CH$27</f>
        <v>0.20588599718364439</v>
      </c>
      <c r="AQ11" s="910">
        <f>DwellingStocks!BI35/1000</f>
        <v>0.26346556892252571</v>
      </c>
      <c r="AR11" s="910">
        <f>AQ11*$CH$27</f>
        <v>0.26346556892252571</v>
      </c>
      <c r="AS11" s="910">
        <f>DwellingStocks!BL35/1000</f>
        <v>0.16081239443278592</v>
      </c>
      <c r="AT11" s="910">
        <f>AS11*$CH$27</f>
        <v>0.16081239443278592</v>
      </c>
      <c r="AU11" s="910">
        <f>DwellingStocks!BO35/1000</f>
        <v>0</v>
      </c>
      <c r="AV11" s="910">
        <f>AU11*$CH$27</f>
        <v>0</v>
      </c>
      <c r="AW11" s="910">
        <f>DwellingStocks!BR35/1000</f>
        <v>0.13983273659454598</v>
      </c>
      <c r="AX11" s="910">
        <f>AW11*$CH$27</f>
        <v>0.13983273659454598</v>
      </c>
      <c r="AY11" s="910">
        <f>DwellingStocks!BU35/1000</f>
        <v>1.7317051217140424E-2</v>
      </c>
      <c r="AZ11" s="910">
        <f>AY11*$CH$27</f>
        <v>1.7317051217140424E-2</v>
      </c>
      <c r="BA11" s="910">
        <f>DwellingStocks!BX35/1000</f>
        <v>0.11574451614501438</v>
      </c>
      <c r="BB11" s="910">
        <f>BA11*$CH$27</f>
        <v>0.11574451614501438</v>
      </c>
      <c r="BC11" s="910">
        <f>DwellingStocks!CA35/1000</f>
        <v>6.367007114718716E-2</v>
      </c>
      <c r="BD11" s="910">
        <f>BC11*$CH$27</f>
        <v>6.367007114718716E-2</v>
      </c>
      <c r="BE11" s="910">
        <f>DwellingStocks!CD35/1000</f>
        <v>7.1811338227973545E-2</v>
      </c>
      <c r="BF11" s="910">
        <f>BE11*$CH$27</f>
        <v>7.1811338227973545E-2</v>
      </c>
      <c r="BG11" s="910">
        <f>DwellingStocks!CG35/1000</f>
        <v>9.9481599257371323E-2</v>
      </c>
      <c r="BH11" s="910">
        <f>BG11*$CH$27</f>
        <v>9.9481599257371323E-2</v>
      </c>
      <c r="BI11" s="910">
        <v>1</v>
      </c>
      <c r="BJ11" s="908">
        <v>100</v>
      </c>
      <c r="BK11" s="908">
        <v>1</v>
      </c>
      <c r="BL11" s="1019">
        <f>BN11</f>
        <v>1.390288240196569E-2</v>
      </c>
      <c r="BN11" s="1083">
        <f>CR56*DwellingStocks!X19*(1+BO53)</f>
        <v>1.390288240196569E-2</v>
      </c>
      <c r="BO11" s="1080">
        <f>BN11*G11</f>
        <v>9.3531046829014766E-2</v>
      </c>
      <c r="BP11" s="1087"/>
      <c r="BQ11" s="1084"/>
      <c r="BR11" s="1080"/>
      <c r="BS11" s="1084"/>
      <c r="BT11" s="1108"/>
      <c r="BU11" s="1084"/>
      <c r="BW11" s="1023" t="s">
        <v>276</v>
      </c>
      <c r="BX11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BY11" s="1023" t="s">
        <v>974</v>
      </c>
      <c r="BZ11" s="1023" t="s">
        <v>975</v>
      </c>
      <c r="CA11" s="1024" t="s">
        <v>275</v>
      </c>
      <c r="CB11" s="1023" t="s">
        <v>275</v>
      </c>
      <c r="CC11" s="1024"/>
      <c r="CD11" s="1023"/>
      <c r="CE11" s="80"/>
      <c r="CF11" s="244" t="s">
        <v>54</v>
      </c>
      <c r="CG11" s="347">
        <v>21709.86153487581</v>
      </c>
      <c r="CH11" s="347">
        <v>49420.927051735707</v>
      </c>
      <c r="CI11" s="1069">
        <v>54549.088898874157</v>
      </c>
      <c r="CJ11" s="1133">
        <v>125679.87748548566</v>
      </c>
      <c r="CK11" s="80"/>
      <c r="CL11" s="80"/>
      <c r="CM11" s="80"/>
      <c r="CN11" s="80"/>
      <c r="CO11" s="80"/>
      <c r="CP11" s="884"/>
      <c r="CQ11" s="884"/>
      <c r="CR11" s="884"/>
      <c r="CS11" s="884"/>
      <c r="CT11" s="884"/>
      <c r="CU11" s="884"/>
      <c r="CV11" s="884"/>
      <c r="CW11" s="884"/>
      <c r="CX11" s="884"/>
      <c r="CY11" s="884"/>
      <c r="CZ11" s="884"/>
      <c r="DA11" s="884"/>
      <c r="DB11" s="884"/>
      <c r="DC11" s="884"/>
      <c r="DH11" s="884"/>
      <c r="DI11" s="884"/>
      <c r="DJ11" s="884"/>
      <c r="DK11" s="884"/>
      <c r="DL11" s="884"/>
      <c r="DM11" s="884"/>
      <c r="DN11" s="884"/>
      <c r="DO11" s="884"/>
      <c r="DP11" s="884"/>
      <c r="DQ11" s="884"/>
      <c r="DR11" s="884"/>
      <c r="DS11" s="884"/>
      <c r="DT11" s="884"/>
      <c r="DU11" s="884"/>
      <c r="DV11" s="884"/>
      <c r="DW11" s="884"/>
      <c r="DX11" s="884"/>
      <c r="DY11" s="884"/>
      <c r="DZ11" s="884"/>
      <c r="EA11" s="884"/>
      <c r="EB11" s="884"/>
      <c r="EC11" s="884"/>
      <c r="ED11" s="884"/>
      <c r="EE11" s="884"/>
      <c r="EF11" s="884"/>
      <c r="EG11" s="884"/>
      <c r="EH11" s="884"/>
      <c r="EI11" s="884"/>
      <c r="EJ11" s="884"/>
    </row>
    <row r="12" spans="2:140" ht="12" customHeight="1">
      <c r="B12" s="911"/>
      <c r="C12" s="490"/>
      <c r="D12" s="489"/>
      <c r="E12" s="489" t="s">
        <v>950</v>
      </c>
      <c r="F12" s="489"/>
      <c r="G12" s="1021"/>
      <c r="H12" s="1021"/>
      <c r="I12" s="1021"/>
      <c r="J12" s="1021"/>
      <c r="K12" s="1021"/>
      <c r="L12" s="1021"/>
      <c r="M12" s="1021"/>
      <c r="N12" s="1021"/>
      <c r="O12" s="1021"/>
      <c r="P12" s="1021"/>
      <c r="Q12" s="1021"/>
      <c r="R12" s="1021"/>
      <c r="S12" s="1021"/>
      <c r="T12" s="1021"/>
      <c r="U12" s="1021"/>
      <c r="V12" s="1021"/>
      <c r="W12" s="1021"/>
      <c r="X12" s="1021"/>
      <c r="Y12" s="1021"/>
      <c r="Z12" s="1021"/>
      <c r="AA12" s="1021"/>
      <c r="AB12" s="1021"/>
      <c r="AC12" s="1021"/>
      <c r="AD12" s="1021"/>
      <c r="AE12" s="1021"/>
      <c r="AF12" s="1021"/>
      <c r="AG12" s="1021"/>
      <c r="AH12" s="1021"/>
      <c r="AI12" s="1021"/>
      <c r="AJ12" s="1021"/>
      <c r="AK12" s="1021"/>
      <c r="AL12" s="1021"/>
      <c r="AM12" s="1021"/>
      <c r="AN12" s="1021"/>
      <c r="AO12" s="1021"/>
      <c r="AP12" s="1021"/>
      <c r="AQ12" s="1021"/>
      <c r="AR12" s="1021"/>
      <c r="AS12" s="1021"/>
      <c r="AT12" s="1021"/>
      <c r="AU12" s="1021"/>
      <c r="AV12" s="1021"/>
      <c r="AW12" s="1021"/>
      <c r="AX12" s="1021"/>
      <c r="AY12" s="1021"/>
      <c r="AZ12" s="1021"/>
      <c r="BA12" s="1021"/>
      <c r="BB12" s="1021"/>
      <c r="BC12" s="1021"/>
      <c r="BD12" s="1021"/>
      <c r="BE12" s="1021"/>
      <c r="BF12" s="1021"/>
      <c r="BG12" s="1021"/>
      <c r="BH12" s="1021"/>
      <c r="BI12" s="1021"/>
      <c r="BJ12" s="489"/>
      <c r="BK12" s="489"/>
      <c r="BL12" s="1022">
        <v>0</v>
      </c>
      <c r="BN12" s="1083"/>
      <c r="BO12" s="1080"/>
      <c r="BP12" s="1087"/>
      <c r="BQ12" s="1084"/>
      <c r="BR12" s="1080"/>
      <c r="BS12" s="1084"/>
      <c r="BT12" s="1108"/>
      <c r="BU12" s="1084"/>
      <c r="BW12" s="417" t="s">
        <v>276</v>
      </c>
      <c r="B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2" s="417" t="s">
        <v>976</v>
      </c>
      <c r="BZ12" s="417" t="s">
        <v>977</v>
      </c>
      <c r="CA12" s="417" t="s">
        <v>275</v>
      </c>
      <c r="CB12" s="1020" t="s">
        <v>275</v>
      </c>
      <c r="CC12" s="417"/>
      <c r="CD12" s="417"/>
      <c r="CE12" s="80"/>
      <c r="CF12" s="248" t="s">
        <v>56</v>
      </c>
      <c r="CG12" s="349">
        <v>71167.091754613168</v>
      </c>
      <c r="CH12" s="349">
        <v>293672.95873330871</v>
      </c>
      <c r="CI12" s="1070">
        <v>264765.40185365622</v>
      </c>
      <c r="CJ12" s="1134">
        <v>629605.45234157809</v>
      </c>
      <c r="CK12" s="80"/>
      <c r="CL12" s="80"/>
      <c r="CM12" s="80"/>
      <c r="CN12" s="80"/>
      <c r="CO12" s="80"/>
      <c r="CP12" s="884"/>
      <c r="CQ12" s="884"/>
      <c r="CR12" s="884"/>
      <c r="CS12" s="884"/>
      <c r="CT12" s="884"/>
      <c r="CU12" s="884"/>
      <c r="CV12" s="884"/>
      <c r="CW12" s="884"/>
      <c r="CX12" s="884"/>
      <c r="CY12" s="884"/>
      <c r="CZ12" s="884"/>
      <c r="DA12" s="884"/>
      <c r="DB12" s="884"/>
      <c r="DC12" s="884"/>
      <c r="DH12" s="884"/>
      <c r="DI12" s="884"/>
      <c r="DJ12" s="884"/>
      <c r="DK12" s="884"/>
      <c r="DL12" s="884"/>
      <c r="DM12" s="884"/>
      <c r="DN12" s="884"/>
      <c r="DO12" s="884"/>
      <c r="DP12" s="884"/>
      <c r="DQ12" s="884"/>
      <c r="DR12" s="884"/>
      <c r="DS12" s="884"/>
      <c r="DT12" s="884"/>
      <c r="DU12" s="884"/>
      <c r="DV12" s="884"/>
      <c r="DW12" s="884"/>
      <c r="DX12" s="884"/>
      <c r="DY12" s="884"/>
      <c r="DZ12" s="884"/>
      <c r="EA12" s="884"/>
      <c r="EB12" s="884"/>
      <c r="EC12" s="884"/>
      <c r="ED12" s="884"/>
      <c r="EE12" s="884"/>
      <c r="EF12" s="884"/>
      <c r="EG12" s="884"/>
      <c r="EH12" s="884"/>
      <c r="EI12" s="884"/>
      <c r="EJ12" s="884"/>
    </row>
    <row r="13" spans="2:140" ht="12" customHeight="1">
      <c r="B13" s="912"/>
      <c r="C13" s="328"/>
      <c r="D13" s="328"/>
      <c r="E13" s="328" t="s">
        <v>951</v>
      </c>
      <c r="F13" s="328"/>
      <c r="G13" s="1025"/>
      <c r="H13" s="1025"/>
      <c r="I13" s="1025"/>
      <c r="J13" s="1025"/>
      <c r="K13" s="1025"/>
      <c r="L13" s="1025"/>
      <c r="M13" s="1025"/>
      <c r="N13" s="1025"/>
      <c r="O13" s="1025"/>
      <c r="P13" s="1025"/>
      <c r="Q13" s="1025"/>
      <c r="R13" s="1025"/>
      <c r="S13" s="1025"/>
      <c r="T13" s="1025"/>
      <c r="U13" s="1025"/>
      <c r="V13" s="1025"/>
      <c r="W13" s="1025"/>
      <c r="X13" s="1025"/>
      <c r="Y13" s="1025"/>
      <c r="Z13" s="1025"/>
      <c r="AA13" s="1025"/>
      <c r="AB13" s="1025"/>
      <c r="AC13" s="1025"/>
      <c r="AD13" s="1025"/>
      <c r="AE13" s="1025"/>
      <c r="AF13" s="1025"/>
      <c r="AG13" s="1025"/>
      <c r="AH13" s="1025"/>
      <c r="AI13" s="1025"/>
      <c r="AJ13" s="1025"/>
      <c r="AK13" s="1025"/>
      <c r="AL13" s="1025"/>
      <c r="AM13" s="1025"/>
      <c r="AN13" s="1025"/>
      <c r="AO13" s="1025"/>
      <c r="AP13" s="1025"/>
      <c r="AQ13" s="1025"/>
      <c r="AR13" s="1025"/>
      <c r="AS13" s="1025"/>
      <c r="AT13" s="1025"/>
      <c r="AU13" s="1025"/>
      <c r="AV13" s="1025"/>
      <c r="AW13" s="1025"/>
      <c r="AX13" s="1025"/>
      <c r="AY13" s="1025"/>
      <c r="AZ13" s="1025"/>
      <c r="BA13" s="1025"/>
      <c r="BB13" s="1025"/>
      <c r="BC13" s="1025"/>
      <c r="BD13" s="1025"/>
      <c r="BE13" s="1025"/>
      <c r="BF13" s="1025"/>
      <c r="BG13" s="1025"/>
      <c r="BH13" s="1025"/>
      <c r="BI13" s="1025"/>
      <c r="BJ13" s="328"/>
      <c r="BK13" s="328"/>
      <c r="BL13" s="1026">
        <f>BP13</f>
        <v>5.6050174742430028E-3</v>
      </c>
      <c r="BN13" s="1083"/>
      <c r="BO13" s="1080"/>
      <c r="BP13" s="1087">
        <f>CS56*(1+BQ53)</f>
        <v>5.6050174742430028E-3</v>
      </c>
      <c r="BQ13" s="1084">
        <f>BP13*G11</f>
        <v>3.770751537010391E-2</v>
      </c>
      <c r="BR13" s="1080"/>
      <c r="BS13" s="1084"/>
      <c r="BT13" s="1108"/>
      <c r="BU13" s="1084"/>
      <c r="BW13" s="1023" t="s">
        <v>276</v>
      </c>
      <c r="BX13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BY13" s="1023" t="s">
        <v>978</v>
      </c>
      <c r="BZ13" s="1023" t="s">
        <v>979</v>
      </c>
      <c r="CA13" s="1024" t="s">
        <v>275</v>
      </c>
      <c r="CB13" s="1023" t="s">
        <v>275</v>
      </c>
      <c r="CC13" s="1024"/>
      <c r="CD13" s="1023"/>
      <c r="CF13" s="244" t="s">
        <v>58</v>
      </c>
      <c r="CG13" s="347">
        <v>47490.854787158918</v>
      </c>
      <c r="CH13" s="347">
        <v>175920.34461876052</v>
      </c>
      <c r="CI13" s="1069">
        <v>166984.19754801539</v>
      </c>
      <c r="CJ13" s="1133">
        <v>390395.3969539348</v>
      </c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</row>
    <row r="14" spans="2:140" ht="12" customHeight="1" thickBot="1">
      <c r="B14" s="911"/>
      <c r="C14" s="490"/>
      <c r="D14" s="489"/>
      <c r="E14" s="489" t="s">
        <v>952</v>
      </c>
      <c r="F14" s="489"/>
      <c r="G14" s="1021"/>
      <c r="H14" s="1021"/>
      <c r="I14" s="1021"/>
      <c r="J14" s="1021"/>
      <c r="K14" s="1021"/>
      <c r="L14" s="1021"/>
      <c r="M14" s="1021"/>
      <c r="N14" s="1021"/>
      <c r="O14" s="1021"/>
      <c r="P14" s="1021"/>
      <c r="Q14" s="1021"/>
      <c r="R14" s="1021"/>
      <c r="S14" s="1021"/>
      <c r="T14" s="1021"/>
      <c r="U14" s="1021"/>
      <c r="V14" s="1021"/>
      <c r="W14" s="1021"/>
      <c r="X14" s="1021"/>
      <c r="Y14" s="1021"/>
      <c r="Z14" s="1021"/>
      <c r="AA14" s="1021"/>
      <c r="AB14" s="1021"/>
      <c r="AC14" s="1021"/>
      <c r="AD14" s="1021"/>
      <c r="AE14" s="1021"/>
      <c r="AF14" s="1021"/>
      <c r="AG14" s="1021"/>
      <c r="AH14" s="1021"/>
      <c r="AI14" s="1021"/>
      <c r="AJ14" s="1021"/>
      <c r="AK14" s="1021"/>
      <c r="AL14" s="1021"/>
      <c r="AM14" s="1021"/>
      <c r="AN14" s="1021"/>
      <c r="AO14" s="1021"/>
      <c r="AP14" s="1021"/>
      <c r="AQ14" s="1021"/>
      <c r="AR14" s="1021"/>
      <c r="AS14" s="1021"/>
      <c r="AT14" s="1021"/>
      <c r="AU14" s="1021"/>
      <c r="AV14" s="1021"/>
      <c r="AW14" s="1021"/>
      <c r="AX14" s="1021"/>
      <c r="AY14" s="1021"/>
      <c r="AZ14" s="1021"/>
      <c r="BA14" s="1021"/>
      <c r="BB14" s="1021"/>
      <c r="BC14" s="1021"/>
      <c r="BD14" s="1021"/>
      <c r="BE14" s="1021"/>
      <c r="BF14" s="1021"/>
      <c r="BG14" s="1021"/>
      <c r="BH14" s="1021"/>
      <c r="BI14" s="1021"/>
      <c r="BJ14" s="489"/>
      <c r="BK14" s="489"/>
      <c r="BL14" s="1022">
        <f>BR14</f>
        <v>1.9909738745617356E-3</v>
      </c>
      <c r="BN14" s="1083"/>
      <c r="BO14" s="1080"/>
      <c r="BP14" s="1087"/>
      <c r="BQ14" s="1084"/>
      <c r="BR14" s="1080">
        <f>CT56*(1+BS53)</f>
        <v>1.9909738745617356E-3</v>
      </c>
      <c r="BS14" s="1084">
        <f>BR14*G11</f>
        <v>1.3394191600919378E-2</v>
      </c>
      <c r="BT14" s="1108"/>
      <c r="BU14" s="1084"/>
      <c r="BW14" s="1028" t="s">
        <v>276</v>
      </c>
      <c r="BX14" s="1028" t="str">
        <f>_xlfn.TEXTJOIN(",",TRUE,Regions!$C$3:'Regions'!$AD$3)</f>
        <v>IE,IE-CW,IE-D,IE-KE,IE-KK,IE-LS,IE-LD,IE-LH,IE-MH,IE-OY,IE-WH,IE-WX,IE-WW,IE-CE,IE-CO,IE-KY,IE-LK,IE-TA,IE-WD,IE-G,IE-LM,IE-MO,IE-RN,IE-SO,IE-CN,IE-DL,IE-MN</v>
      </c>
      <c r="BY14" s="1028" t="s">
        <v>980</v>
      </c>
      <c r="BZ14" s="1028" t="s">
        <v>981</v>
      </c>
      <c r="CA14" s="1028" t="s">
        <v>275</v>
      </c>
      <c r="CB14" s="1029" t="s">
        <v>275</v>
      </c>
      <c r="CC14" s="1028"/>
      <c r="CD14" s="1028"/>
      <c r="CE14" s="80"/>
      <c r="CF14" s="248" t="s">
        <v>60</v>
      </c>
      <c r="CG14" s="349">
        <v>23790.684938210514</v>
      </c>
      <c r="CH14" s="349">
        <v>85755.437936808186</v>
      </c>
      <c r="CI14" s="1070">
        <v>74836.881491341002</v>
      </c>
      <c r="CJ14" s="1134">
        <v>184383.0043663597</v>
      </c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</row>
    <row r="15" spans="2:140" ht="12" customHeight="1" thickBot="1">
      <c r="B15" s="913"/>
      <c r="C15" s="914"/>
      <c r="D15" s="914"/>
      <c r="E15" s="914" t="s">
        <v>953</v>
      </c>
      <c r="F15" s="914"/>
      <c r="G15" s="916"/>
      <c r="H15" s="916"/>
      <c r="I15" s="916"/>
      <c r="J15" s="916"/>
      <c r="K15" s="916"/>
      <c r="L15" s="916"/>
      <c r="M15" s="916"/>
      <c r="N15" s="916"/>
      <c r="O15" s="916"/>
      <c r="P15" s="916"/>
      <c r="Q15" s="916"/>
      <c r="R15" s="916"/>
      <c r="S15" s="916"/>
      <c r="T15" s="916"/>
      <c r="U15" s="916"/>
      <c r="V15" s="916"/>
      <c r="W15" s="916"/>
      <c r="X15" s="916"/>
      <c r="Y15" s="916"/>
      <c r="Z15" s="916"/>
      <c r="AA15" s="916"/>
      <c r="AB15" s="916"/>
      <c r="AC15" s="916"/>
      <c r="AD15" s="916"/>
      <c r="AE15" s="916"/>
      <c r="AF15" s="916"/>
      <c r="AG15" s="916"/>
      <c r="AH15" s="916"/>
      <c r="AI15" s="916"/>
      <c r="AJ15" s="916"/>
      <c r="AK15" s="916"/>
      <c r="AL15" s="916"/>
      <c r="AM15" s="916"/>
      <c r="AN15" s="916"/>
      <c r="AO15" s="916"/>
      <c r="AP15" s="916"/>
      <c r="AQ15" s="916"/>
      <c r="AR15" s="916"/>
      <c r="AS15" s="916"/>
      <c r="AT15" s="916"/>
      <c r="AU15" s="916"/>
      <c r="AV15" s="916"/>
      <c r="AW15" s="916"/>
      <c r="AX15" s="916"/>
      <c r="AY15" s="916"/>
      <c r="AZ15" s="916"/>
      <c r="BA15" s="916"/>
      <c r="BB15" s="916"/>
      <c r="BC15" s="916"/>
      <c r="BD15" s="916"/>
      <c r="BE15" s="916"/>
      <c r="BF15" s="916"/>
      <c r="BG15" s="916"/>
      <c r="BH15" s="916"/>
      <c r="BI15" s="916"/>
      <c r="BJ15" s="914"/>
      <c r="BK15" s="914"/>
      <c r="BL15" s="1027">
        <f>BT15</f>
        <v>6.8732754417621857E-4</v>
      </c>
      <c r="BN15" s="1083"/>
      <c r="BO15" s="1080"/>
      <c r="BP15" s="1087"/>
      <c r="BQ15" s="1084"/>
      <c r="BR15" s="1080"/>
      <c r="BS15" s="1084"/>
      <c r="BT15" s="1108">
        <f>CU56*(1+$BU$53)</f>
        <v>6.8732754417621857E-4</v>
      </c>
      <c r="BU15" s="1084">
        <f>BT15*G11</f>
        <v>4.6239666611959784E-3</v>
      </c>
      <c r="BW15" s="1023" t="s">
        <v>276</v>
      </c>
      <c r="BX15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BY15" s="1023" t="s">
        <v>982</v>
      </c>
      <c r="BZ15" s="1023" t="s">
        <v>983</v>
      </c>
      <c r="CA15" s="1024" t="s">
        <v>275</v>
      </c>
      <c r="CB15" s="1023" t="s">
        <v>275</v>
      </c>
      <c r="CC15" s="1024"/>
      <c r="CD15" s="1023"/>
      <c r="CE15" s="80"/>
      <c r="CF15" s="244" t="s">
        <v>62</v>
      </c>
      <c r="CG15" s="347">
        <v>8010.7993972868508</v>
      </c>
      <c r="CH15" s="347">
        <v>38588.997221862926</v>
      </c>
      <c r="CI15" s="1069">
        <v>37368.747662299225</v>
      </c>
      <c r="CJ15" s="1133">
        <v>83968.544281448994</v>
      </c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</row>
    <row r="16" spans="2:140" ht="12" customHeight="1" thickBot="1">
      <c r="B16" s="906" t="s">
        <v>948</v>
      </c>
      <c r="C16" s="907" t="str">
        <f>BY8</f>
        <v>R-BLD_Att_B2</v>
      </c>
      <c r="D16" s="908" t="str">
        <f>BZ8</f>
        <v>Residential Building Attached _ B2</v>
      </c>
      <c r="E16" s="908" t="str">
        <f>COMM!O10</f>
        <v>RSDSH_Att-AB</v>
      </c>
      <c r="F16" s="908" t="s">
        <v>949</v>
      </c>
      <c r="G16" s="910">
        <f>CH10/1000</f>
        <v>14.58448055403824</v>
      </c>
      <c r="H16" s="910">
        <f>G16*$CH$26</f>
        <v>14.58448055403824</v>
      </c>
      <c r="I16" s="910">
        <f>DwellingStocks!J36/1000</f>
        <v>0.21083910687442345</v>
      </c>
      <c r="J16" s="910">
        <f>I16*$CH$28</f>
        <v>0.21083910687442345</v>
      </c>
      <c r="K16" s="910">
        <f>DwellingStocks!M36/1000</f>
        <v>5.8919997429588635</v>
      </c>
      <c r="L16" s="910">
        <f>K16*$CH$28</f>
        <v>5.8919997429588635</v>
      </c>
      <c r="M16" s="910">
        <f>DwellingStocks!P36/1000</f>
        <v>0.55186288026592623</v>
      </c>
      <c r="N16" s="910">
        <f>M16*$CH$28</f>
        <v>0.55186288026592623</v>
      </c>
      <c r="O16" s="910">
        <f>DwellingStocks!S36/1000</f>
        <v>0.26658086496251027</v>
      </c>
      <c r="P16" s="910">
        <f>O16*$CH$28</f>
        <v>0.26658086496251027</v>
      </c>
      <c r="Q16" s="910">
        <f>DwellingStocks!V36/1000</f>
        <v>0.21479459621323369</v>
      </c>
      <c r="R16" s="910">
        <f>Q16*$CH$28</f>
        <v>0.21479459621323369</v>
      </c>
      <c r="S16" s="910">
        <f>DwellingStocks!Y36/1000</f>
        <v>0.10125692698795652</v>
      </c>
      <c r="T16" s="910">
        <f>S16*$CH$28</f>
        <v>0.10125692698795652</v>
      </c>
      <c r="U16" s="910">
        <f>DwellingStocks!AB36/1000</f>
        <v>0.54001920516504787</v>
      </c>
      <c r="V16" s="910">
        <f>U16*$CH$28</f>
        <v>0.54001920516504787</v>
      </c>
      <c r="W16" s="910">
        <f>DwellingStocks!AE36/1000</f>
        <v>0.54454842402348613</v>
      </c>
      <c r="X16" s="910">
        <f>W16*$CH$28</f>
        <v>0.54454842402348613</v>
      </c>
      <c r="Y16" s="910">
        <f>DwellingStocks!AH36/1000</f>
        <v>0.13998046258185126</v>
      </c>
      <c r="Z16" s="910">
        <f>Y16*$CH$28</f>
        <v>0.13998046258185126</v>
      </c>
      <c r="AA16" s="910">
        <f>DwellingStocks!AK36/1000</f>
        <v>0.21723826620046782</v>
      </c>
      <c r="AB16" s="910">
        <f>AA16*$CH$28</f>
        <v>0.21723826620046782</v>
      </c>
      <c r="AC16" s="910">
        <f>DwellingStocks!AN36/1000</f>
        <v>0.15475245570657969</v>
      </c>
      <c r="AD16" s="910">
        <f>AC16*$CH$28</f>
        <v>0.15475245570657969</v>
      </c>
      <c r="AE16" s="910">
        <f>DwellingStocks!AQ36/1000</f>
        <v>0.30731608357439172</v>
      </c>
      <c r="AF16" s="910">
        <f>AE16*$CH$28</f>
        <v>0.30731608357439172</v>
      </c>
      <c r="AG16" s="910">
        <f>DwellingStocks!AT36/1000</f>
        <v>0.18258512181326186</v>
      </c>
      <c r="AH16" s="910">
        <f>AG16*$CH$28</f>
        <v>0.18258512181326186</v>
      </c>
      <c r="AI16" s="910">
        <f>DwellingStocks!AW36/1000</f>
        <v>2.5236103893537374</v>
      </c>
      <c r="AJ16" s="910">
        <f>AI16*$CH$28</f>
        <v>2.5236103893537374</v>
      </c>
      <c r="AK16" s="910">
        <f>DwellingStocks!AZ36/1000</f>
        <v>0.25901856839800019</v>
      </c>
      <c r="AL16" s="910">
        <f>AK16*$CH$28</f>
        <v>0.25901856839800019</v>
      </c>
      <c r="AM16" s="910">
        <f>DwellingStocks!BC36/1000</f>
        <v>0.48326404412742552</v>
      </c>
      <c r="AN16" s="910">
        <f>AM16*$CH$28</f>
        <v>0.48326404412742552</v>
      </c>
      <c r="AO16" s="910">
        <f>DwellingStocks!BF36/1000</f>
        <v>0.29026550422612168</v>
      </c>
      <c r="AP16" s="910">
        <f>AO16*$CH$28</f>
        <v>0.29026550422612168</v>
      </c>
      <c r="AQ16" s="910">
        <f>DwellingStocks!BI36/1000</f>
        <v>0.38724133955726936</v>
      </c>
      <c r="AR16" s="910">
        <f>AQ16*$CH$28</f>
        <v>0.38724133955726936</v>
      </c>
      <c r="AS16" s="910">
        <f>DwellingStocks!BL36/1000</f>
        <v>0.44302238074130235</v>
      </c>
      <c r="AT16" s="910">
        <f>AS16*$CH$28</f>
        <v>0.44302238074130235</v>
      </c>
      <c r="AU16" s="910">
        <f>DwellingStocks!BO36/1000</f>
        <v>3.6503724167469748E-2</v>
      </c>
      <c r="AV16" s="910">
        <f>AU16*$CH$28</f>
        <v>3.6503724167469748E-2</v>
      </c>
      <c r="AW16" s="910">
        <f>DwellingStocks!BR36/1000</f>
        <v>0.23413853569319326</v>
      </c>
      <c r="AX16" s="910">
        <f>AW16*$CH$28</f>
        <v>0.23413853569319326</v>
      </c>
      <c r="AY16" s="910">
        <f>DwellingStocks!BU36/1000</f>
        <v>1.8891328600516826E-2</v>
      </c>
      <c r="AZ16" s="910">
        <f>AY16*$CH$28</f>
        <v>1.8891328600516826E-2</v>
      </c>
      <c r="BA16" s="910">
        <f>DwellingStocks!BX36/1000</f>
        <v>0.12175721828241773</v>
      </c>
      <c r="BB16" s="910">
        <f>BA16*$CH$28</f>
        <v>0.12175721828241773</v>
      </c>
      <c r="BC16" s="910">
        <f>DwellingStocks!CA36/1000</f>
        <v>0.17703385636047164</v>
      </c>
      <c r="BD16" s="910">
        <f>BC16*$CH$28</f>
        <v>0.17703385636047164</v>
      </c>
      <c r="BE16" s="910">
        <f>DwellingStocks!CD36/1000</f>
        <v>0.15030280094227022</v>
      </c>
      <c r="BF16" s="910">
        <f>BE16*$CH$28</f>
        <v>0.15030280094227022</v>
      </c>
      <c r="BG16" s="910">
        <f>DwellingStocks!CG36/1000</f>
        <v>0.13565672626005182</v>
      </c>
      <c r="BH16" s="910">
        <f>BG16*$CH$28</f>
        <v>0.13565672626005182</v>
      </c>
      <c r="BI16" s="910">
        <v>1</v>
      </c>
      <c r="BJ16" s="908">
        <v>100</v>
      </c>
      <c r="BK16" s="908">
        <v>1</v>
      </c>
      <c r="BL16" s="1019">
        <f>BN16</f>
        <v>2.2020740768316175E-2</v>
      </c>
      <c r="BN16" s="1101">
        <f>CR57*DwellingStocks!X20*(1+BO53)</f>
        <v>2.2020740768316175E-2</v>
      </c>
      <c r="BO16" s="1102">
        <f>BN16*G16</f>
        <v>0.32116106552102436</v>
      </c>
      <c r="BP16" s="1103"/>
      <c r="BQ16" s="1104"/>
      <c r="BR16" s="1102"/>
      <c r="BS16" s="1104"/>
      <c r="BT16" s="1109"/>
      <c r="BU16" s="1104"/>
      <c r="BW16" s="417" t="s">
        <v>276</v>
      </c>
      <c r="B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6" s="417" t="s">
        <v>984</v>
      </c>
      <c r="BZ16" s="417" t="s">
        <v>985</v>
      </c>
      <c r="CA16" s="417" t="s">
        <v>275</v>
      </c>
      <c r="CB16" s="1020" t="s">
        <v>275</v>
      </c>
      <c r="CC16" s="417"/>
      <c r="CD16" s="417"/>
      <c r="CE16" s="80"/>
      <c r="CF16" s="260" t="s">
        <v>64</v>
      </c>
      <c r="CG16" s="351">
        <v>8658.126308421115</v>
      </c>
      <c r="CH16" s="351">
        <v>38905.107366988203</v>
      </c>
      <c r="CI16" s="1071">
        <v>66469.176419880765</v>
      </c>
      <c r="CJ16" s="1134">
        <v>114032.41009529008</v>
      </c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</row>
    <row r="17" spans="2:140" ht="12" customHeight="1" thickBot="1">
      <c r="B17" s="911"/>
      <c r="C17" s="490"/>
      <c r="D17" s="489"/>
      <c r="E17" s="489" t="s">
        <v>950</v>
      </c>
      <c r="F17" s="489"/>
      <c r="G17" s="1021"/>
      <c r="H17" s="1021"/>
      <c r="I17" s="1021"/>
      <c r="J17" s="1021"/>
      <c r="K17" s="1021"/>
      <c r="L17" s="1021"/>
      <c r="M17" s="1021"/>
      <c r="N17" s="1021"/>
      <c r="O17" s="1021"/>
      <c r="P17" s="1021"/>
      <c r="Q17" s="1021"/>
      <c r="R17" s="1021"/>
      <c r="S17" s="1021"/>
      <c r="T17" s="1021"/>
      <c r="U17" s="1021"/>
      <c r="V17" s="1021"/>
      <c r="W17" s="1021"/>
      <c r="X17" s="1021"/>
      <c r="Y17" s="1021"/>
      <c r="Z17" s="1021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  <c r="BC17" s="1021"/>
      <c r="BD17" s="1021"/>
      <c r="BE17" s="1021"/>
      <c r="BF17" s="1021"/>
      <c r="BG17" s="1021"/>
      <c r="BH17" s="1021"/>
      <c r="BI17" s="1021"/>
      <c r="BJ17" s="489"/>
      <c r="BK17" s="489"/>
      <c r="BL17" s="1022">
        <v>0</v>
      </c>
      <c r="BN17" s="1083"/>
      <c r="BO17" s="1080"/>
      <c r="BP17" s="1087"/>
      <c r="BQ17" s="1084"/>
      <c r="BR17" s="1080"/>
      <c r="BS17" s="1084"/>
      <c r="BT17" s="1108"/>
      <c r="BU17" s="1084"/>
      <c r="BW17" s="1023" t="s">
        <v>276</v>
      </c>
      <c r="BX17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BY17" s="1023" t="s">
        <v>986</v>
      </c>
      <c r="BZ17" s="1023" t="s">
        <v>987</v>
      </c>
      <c r="CA17" s="1024" t="s">
        <v>275</v>
      </c>
      <c r="CB17" s="1023" t="s">
        <v>275</v>
      </c>
      <c r="CC17" s="1024"/>
      <c r="CD17" s="1023"/>
      <c r="CE17" s="80"/>
      <c r="CF17" s="261" t="s">
        <v>218</v>
      </c>
      <c r="CG17" s="352">
        <v>211739.48952455298</v>
      </c>
      <c r="CH17" s="352">
        <v>776104.35365928081</v>
      </c>
      <c r="CI17" s="1124">
        <v>729499.43220136687</v>
      </c>
      <c r="CJ17" s="1135">
        <f>SUM(CJ8:CJ16)</f>
        <v>1717343.2753852005</v>
      </c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</row>
    <row r="18" spans="2:140" ht="12" customHeight="1" thickBot="1">
      <c r="B18" s="912"/>
      <c r="C18" s="328"/>
      <c r="D18" s="328"/>
      <c r="E18" s="328" t="s">
        <v>951</v>
      </c>
      <c r="F18" s="328"/>
      <c r="G18" s="1025"/>
      <c r="H18" s="1025"/>
      <c r="I18" s="1025"/>
      <c r="J18" s="1025"/>
      <c r="K18" s="1025"/>
      <c r="L18" s="1025"/>
      <c r="M18" s="1025"/>
      <c r="N18" s="1025"/>
      <c r="O18" s="1025"/>
      <c r="P18" s="1025"/>
      <c r="Q18" s="1025"/>
      <c r="R18" s="1025"/>
      <c r="S18" s="1025"/>
      <c r="T18" s="1025"/>
      <c r="U18" s="1025"/>
      <c r="V18" s="1025"/>
      <c r="W18" s="1025"/>
      <c r="X18" s="1025"/>
      <c r="Y18" s="1025"/>
      <c r="Z18" s="1025"/>
      <c r="AA18" s="1025"/>
      <c r="AB18" s="1025"/>
      <c r="AC18" s="1025"/>
      <c r="AD18" s="1025"/>
      <c r="AE18" s="1025"/>
      <c r="AF18" s="1025"/>
      <c r="AG18" s="1025"/>
      <c r="AH18" s="1025"/>
      <c r="AI18" s="1025"/>
      <c r="AJ18" s="1025"/>
      <c r="AK18" s="1025"/>
      <c r="AL18" s="1025"/>
      <c r="AM18" s="1025"/>
      <c r="AN18" s="1025"/>
      <c r="AO18" s="1025"/>
      <c r="AP18" s="1025"/>
      <c r="AQ18" s="1025"/>
      <c r="AR18" s="1025"/>
      <c r="AS18" s="1025"/>
      <c r="AT18" s="1025"/>
      <c r="AU18" s="1025"/>
      <c r="AV18" s="1025"/>
      <c r="AW18" s="1025"/>
      <c r="AX18" s="1025"/>
      <c r="AY18" s="1025"/>
      <c r="AZ18" s="1025"/>
      <c r="BA18" s="1025"/>
      <c r="BB18" s="1025"/>
      <c r="BC18" s="1025"/>
      <c r="BD18" s="1025"/>
      <c r="BE18" s="1025"/>
      <c r="BF18" s="1025"/>
      <c r="BG18" s="1025"/>
      <c r="BH18" s="1025"/>
      <c r="BI18" s="1025"/>
      <c r="BJ18" s="328"/>
      <c r="BK18" s="328"/>
      <c r="BL18" s="1026">
        <f>BP18</f>
        <v>8.3034190923224459E-3</v>
      </c>
      <c r="BN18" s="1083"/>
      <c r="BO18" s="1080"/>
      <c r="BP18" s="1087">
        <f>CS57*(1+BQ53)</f>
        <v>8.3034190923224459E-3</v>
      </c>
      <c r="BQ18" s="1084">
        <f>BP18*G16</f>
        <v>0.12110105428400657</v>
      </c>
      <c r="BR18" s="1080"/>
      <c r="BS18" s="1084"/>
      <c r="BT18" s="1108"/>
      <c r="BU18" s="1084"/>
      <c r="BW18" s="417" t="s">
        <v>276</v>
      </c>
      <c r="B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8" s="417" t="s">
        <v>988</v>
      </c>
      <c r="BZ18" s="417" t="s">
        <v>989</v>
      </c>
      <c r="CA18" s="417" t="s">
        <v>275</v>
      </c>
      <c r="CB18" s="1020" t="s">
        <v>275</v>
      </c>
      <c r="CC18" s="417"/>
      <c r="CD18" s="417"/>
      <c r="CE18" s="80"/>
      <c r="CF18" s="1030" t="s">
        <v>888</v>
      </c>
      <c r="CG18" s="416">
        <v>0.74286208971025169</v>
      </c>
      <c r="CH18" s="416">
        <v>0.69963472197389465</v>
      </c>
      <c r="CI18" s="416">
        <v>0.71303848954914961</v>
      </c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</row>
    <row r="19" spans="2:140" ht="12" customHeight="1">
      <c r="B19" s="911"/>
      <c r="C19" s="490"/>
      <c r="D19" s="489"/>
      <c r="E19" s="489" t="s">
        <v>952</v>
      </c>
      <c r="F19" s="489"/>
      <c r="G19" s="1021"/>
      <c r="H19" s="1021"/>
      <c r="I19" s="1021"/>
      <c r="J19" s="1021"/>
      <c r="K19" s="1021"/>
      <c r="L19" s="1021"/>
      <c r="M19" s="1021"/>
      <c r="N19" s="1021"/>
      <c r="O19" s="1021"/>
      <c r="P19" s="1021"/>
      <c r="Q19" s="1021"/>
      <c r="R19" s="1021"/>
      <c r="S19" s="1021"/>
      <c r="T19" s="1021"/>
      <c r="U19" s="1021"/>
      <c r="V19" s="1021"/>
      <c r="W19" s="1021"/>
      <c r="X19" s="1021"/>
      <c r="Y19" s="1021"/>
      <c r="Z19" s="1021"/>
      <c r="AA19" s="1021"/>
      <c r="AB19" s="1021"/>
      <c r="AC19" s="1021"/>
      <c r="AD19" s="1021"/>
      <c r="AE19" s="1021"/>
      <c r="AF19" s="1021"/>
      <c r="AG19" s="1021"/>
      <c r="AH19" s="1021"/>
      <c r="AI19" s="1021"/>
      <c r="AJ19" s="1021"/>
      <c r="AK19" s="1021"/>
      <c r="AL19" s="1021"/>
      <c r="AM19" s="1021"/>
      <c r="AN19" s="1021"/>
      <c r="AO19" s="1021"/>
      <c r="AP19" s="1021"/>
      <c r="AQ19" s="1021"/>
      <c r="AR19" s="1021"/>
      <c r="AS19" s="1021"/>
      <c r="AT19" s="1021"/>
      <c r="AU19" s="1021"/>
      <c r="AV19" s="1021"/>
      <c r="AW19" s="1021"/>
      <c r="AX19" s="1021"/>
      <c r="AY19" s="1021"/>
      <c r="AZ19" s="1021"/>
      <c r="BA19" s="1021"/>
      <c r="BB19" s="1021"/>
      <c r="BC19" s="1021"/>
      <c r="BD19" s="1021"/>
      <c r="BE19" s="1021"/>
      <c r="BF19" s="1021"/>
      <c r="BG19" s="1021"/>
      <c r="BH19" s="1021"/>
      <c r="BI19" s="1021"/>
      <c r="BJ19" s="489"/>
      <c r="BK19" s="489"/>
      <c r="BL19" s="1022">
        <f>BR19</f>
        <v>2.3881334764618376E-3</v>
      </c>
      <c r="BN19" s="1083"/>
      <c r="BO19" s="1080"/>
      <c r="BP19" s="1087"/>
      <c r="BQ19" s="1084"/>
      <c r="BR19" s="1080">
        <f>CT57*(1+BS53)</f>
        <v>2.3881334764618376E-3</v>
      </c>
      <c r="BS19" s="1084">
        <f>BR19*G16</f>
        <v>3.482968624790541E-2</v>
      </c>
      <c r="BT19" s="1108"/>
      <c r="BU19" s="1084"/>
      <c r="BW19" s="1023" t="s">
        <v>276</v>
      </c>
      <c r="BX19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BY19" s="1023" t="s">
        <v>990</v>
      </c>
      <c r="BZ19" s="1023" t="s">
        <v>991</v>
      </c>
      <c r="CA19" s="1024" t="s">
        <v>275</v>
      </c>
      <c r="CB19" s="1023" t="s">
        <v>275</v>
      </c>
      <c r="CC19" s="1024"/>
      <c r="CD19" s="1023"/>
      <c r="CE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</row>
    <row r="20" spans="2:140" ht="12" customHeight="1" thickBot="1">
      <c r="B20" s="913"/>
      <c r="C20" s="914"/>
      <c r="D20" s="914"/>
      <c r="E20" s="914" t="s">
        <v>953</v>
      </c>
      <c r="F20" s="914"/>
      <c r="G20" s="916"/>
      <c r="H20" s="916"/>
      <c r="I20" s="916"/>
      <c r="J20" s="916"/>
      <c r="K20" s="916"/>
      <c r="L20" s="916"/>
      <c r="M20" s="916"/>
      <c r="N20" s="916"/>
      <c r="O20" s="916"/>
      <c r="P20" s="916"/>
      <c r="Q20" s="916"/>
      <c r="R20" s="916"/>
      <c r="S20" s="916"/>
      <c r="T20" s="916"/>
      <c r="U20" s="916"/>
      <c r="V20" s="916"/>
      <c r="W20" s="916"/>
      <c r="X20" s="916"/>
      <c r="Y20" s="916"/>
      <c r="Z20" s="916"/>
      <c r="AA20" s="916"/>
      <c r="AB20" s="916"/>
      <c r="AC20" s="916"/>
      <c r="AD20" s="916"/>
      <c r="AE20" s="916"/>
      <c r="AF20" s="916"/>
      <c r="AG20" s="916"/>
      <c r="AH20" s="916"/>
      <c r="AI20" s="916"/>
      <c r="AJ20" s="916"/>
      <c r="AK20" s="916"/>
      <c r="AL20" s="916"/>
      <c r="AM20" s="916"/>
      <c r="AN20" s="916"/>
      <c r="AO20" s="916"/>
      <c r="AP20" s="916"/>
      <c r="AQ20" s="916"/>
      <c r="AR20" s="916"/>
      <c r="AS20" s="916"/>
      <c r="AT20" s="916"/>
      <c r="AU20" s="916"/>
      <c r="AV20" s="916"/>
      <c r="AW20" s="916"/>
      <c r="AX20" s="916"/>
      <c r="AY20" s="916"/>
      <c r="AZ20" s="916"/>
      <c r="BA20" s="916"/>
      <c r="BB20" s="916"/>
      <c r="BC20" s="916"/>
      <c r="BD20" s="916"/>
      <c r="BE20" s="916"/>
      <c r="BF20" s="916"/>
      <c r="BG20" s="916"/>
      <c r="BH20" s="916"/>
      <c r="BI20" s="916"/>
      <c r="BJ20" s="914"/>
      <c r="BK20" s="914"/>
      <c r="BL20" s="1027">
        <f>BT20</f>
        <v>6.5594066846464739E-4</v>
      </c>
      <c r="BN20" s="1105"/>
      <c r="BO20" s="1085"/>
      <c r="BP20" s="1106"/>
      <c r="BQ20" s="1086"/>
      <c r="BR20" s="1085"/>
      <c r="BS20" s="1086"/>
      <c r="BT20" s="1107">
        <f>CU57*(1+$BU$53)</f>
        <v>6.5594066846464739E-4</v>
      </c>
      <c r="BU20" s="1086">
        <f>BT20*G16</f>
        <v>9.5665539238254937E-3</v>
      </c>
      <c r="BW20" s="417" t="s">
        <v>276</v>
      </c>
      <c r="B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0" s="417" t="s">
        <v>992</v>
      </c>
      <c r="BZ20" s="417" t="s">
        <v>993</v>
      </c>
      <c r="CA20" s="417" t="s">
        <v>275</v>
      </c>
      <c r="CB20" s="1020" t="s">
        <v>275</v>
      </c>
      <c r="CC20" s="417"/>
      <c r="CD20" s="417"/>
      <c r="CE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</row>
    <row r="21" spans="2:140" ht="12" customHeight="1">
      <c r="B21" s="906" t="s">
        <v>948</v>
      </c>
      <c r="C21" s="907" t="str">
        <f>BY9</f>
        <v>R-BLD_Att_B3</v>
      </c>
      <c r="D21" s="908" t="str">
        <f>BZ9</f>
        <v>Residential Building Attached _ B3</v>
      </c>
      <c r="E21" s="908" t="str">
        <f>COMM!O10</f>
        <v>RSDSH_Att-AB</v>
      </c>
      <c r="F21" s="908" t="s">
        <v>949</v>
      </c>
      <c r="G21" s="910">
        <f>CH11/1000</f>
        <v>49.42092705173571</v>
      </c>
      <c r="H21" s="910">
        <f>G21*$CH$29</f>
        <v>48.206735717890069</v>
      </c>
      <c r="I21" s="910">
        <f>DwellingStocks!J37/1000</f>
        <v>0.58775011299924884</v>
      </c>
      <c r="J21" s="910">
        <f>I21*$CH$29</f>
        <v>0.57331005417713454</v>
      </c>
      <c r="K21" s="910">
        <f>DwellingStocks!M37/1000</f>
        <v>16.753257889821253</v>
      </c>
      <c r="L21" s="910">
        <f>K21*$CH$29</f>
        <v>16.341657748807961</v>
      </c>
      <c r="M21" s="910">
        <f>DwellingStocks!P37/1000</f>
        <v>2.0576079575477917</v>
      </c>
      <c r="N21" s="910">
        <f>M21*$CH$29</f>
        <v>2.0070558959101983</v>
      </c>
      <c r="O21" s="910">
        <f>DwellingStocks!S37/1000</f>
        <v>0.98265209347494653</v>
      </c>
      <c r="P21" s="910">
        <f>O21*$CH$29</f>
        <v>0.95850993898169823</v>
      </c>
      <c r="Q21" s="910">
        <f>DwellingStocks!V37/1000</f>
        <v>1.0632332512555067</v>
      </c>
      <c r="R21" s="910">
        <f>Q21*$CH$29</f>
        <v>1.0371113495319813</v>
      </c>
      <c r="S21" s="910">
        <f>DwellingStocks!Y37/1000</f>
        <v>0.35356926964647112</v>
      </c>
      <c r="T21" s="910">
        <f>S21*$CH$29</f>
        <v>0.34488265106747384</v>
      </c>
      <c r="U21" s="910">
        <f>DwellingStocks!AB37/1000</f>
        <v>2.1000746867529636</v>
      </c>
      <c r="V21" s="910">
        <f>U21*$CH$29</f>
        <v>2.0484792870467881</v>
      </c>
      <c r="W21" s="910">
        <f>DwellingStocks!AE37/1000</f>
        <v>2.0556315151883742</v>
      </c>
      <c r="X21" s="910">
        <f>W21*$CH$29</f>
        <v>2.0051280115064447</v>
      </c>
      <c r="Y21" s="910">
        <f>DwellingStocks!AH37/1000</f>
        <v>0.39345859752736573</v>
      </c>
      <c r="Z21" s="910">
        <f>Y21*$CH$29</f>
        <v>0.38379196341415539</v>
      </c>
      <c r="AA21" s="910">
        <f>DwellingStocks!AK37/1000</f>
        <v>0.96279999580047337</v>
      </c>
      <c r="AB21" s="910">
        <f>AA21*$CH$29</f>
        <v>0.93914557487259853</v>
      </c>
      <c r="AC21" s="910">
        <f>DwellingStocks!AN37/1000</f>
        <v>0.58572972482490393</v>
      </c>
      <c r="AD21" s="910">
        <f>AC21*$CH$29</f>
        <v>0.57133930363523888</v>
      </c>
      <c r="AE21" s="910">
        <f>DwellingStocks!AQ37/1000</f>
        <v>1.2499822725160652</v>
      </c>
      <c r="AF21" s="910">
        <f>AE21*$CH$29</f>
        <v>1.2192722528282338</v>
      </c>
      <c r="AG21" s="910">
        <f>DwellingStocks!AT37/1000</f>
        <v>0.75968452468732162</v>
      </c>
      <c r="AH21" s="910">
        <f>AG21*$CH$29</f>
        <v>0.74102031862404028</v>
      </c>
      <c r="AI21" s="910">
        <f>DwellingStocks!AW37/1000</f>
        <v>9.4990443010522707</v>
      </c>
      <c r="AJ21" s="910">
        <f>AI21*$CH$29</f>
        <v>9.2656683213164062</v>
      </c>
      <c r="AK21" s="910">
        <f>DwellingStocks!AZ37/1000</f>
        <v>1.078736155445789</v>
      </c>
      <c r="AL21" s="910">
        <f>AK21*$CH$29</f>
        <v>1.0522333727262925</v>
      </c>
      <c r="AM21" s="910">
        <f>DwellingStocks!BC37/1000</f>
        <v>1.6388239863776981</v>
      </c>
      <c r="AN21" s="910">
        <f>AM21*$CH$29</f>
        <v>1.5985607618559259</v>
      </c>
      <c r="AO21" s="910">
        <f>DwellingStocks!BF37/1000</f>
        <v>1.0766825098620092</v>
      </c>
      <c r="AP21" s="910">
        <f>AO21*$CH$29</f>
        <v>1.0502301818551085</v>
      </c>
      <c r="AQ21" s="910">
        <f>DwellingStocks!BI37/1000</f>
        <v>1.2112343269257055</v>
      </c>
      <c r="AR21" s="910">
        <f>AQ21*$CH$29</f>
        <v>1.1814762808763064</v>
      </c>
      <c r="AS21" s="910">
        <f>DwellingStocks!BL37/1000</f>
        <v>1.3542926158604225</v>
      </c>
      <c r="AT21" s="910">
        <f>AS21*$CH$29</f>
        <v>1.3210198616697235</v>
      </c>
      <c r="AU21" s="910">
        <f>DwellingStocks!BO37/1000</f>
        <v>0.21641493613571353</v>
      </c>
      <c r="AV21" s="910">
        <f>AU21*$CH$29</f>
        <v>0.21109797517106663</v>
      </c>
      <c r="AW21" s="910">
        <f>DwellingStocks!BR37/1000</f>
        <v>0.5268117053096848</v>
      </c>
      <c r="AX21" s="910">
        <f>AW21*$CH$29</f>
        <v>0.51386880348014496</v>
      </c>
      <c r="AY21" s="910">
        <f>DwellingStocks!BU37/1000</f>
        <v>0.16844768002127503</v>
      </c>
      <c r="AZ21" s="910">
        <f>AY21*$CH$29</f>
        <v>0.16430919607349057</v>
      </c>
      <c r="BA21" s="910">
        <f>DwellingStocks!BX37/1000</f>
        <v>0.61630196908384283</v>
      </c>
      <c r="BB21" s="910">
        <f>BA21*$CH$29</f>
        <v>0.6011604378634704</v>
      </c>
      <c r="BC21" s="910">
        <f>DwellingStocks!CA37/1000</f>
        <v>0.78112306797646691</v>
      </c>
      <c r="BD21" s="910">
        <f>BC21*$CH$29</f>
        <v>0.7619321519742015</v>
      </c>
      <c r="BE21" s="910">
        <f>DwellingStocks!CD37/1000</f>
        <v>0.80495500060193603</v>
      </c>
      <c r="BF21" s="910">
        <f>BE21*$CH$29</f>
        <v>0.78517857299985094</v>
      </c>
      <c r="BG21" s="910">
        <f>DwellingStocks!CG37/1000</f>
        <v>0.54262690504020727</v>
      </c>
      <c r="BH21" s="910">
        <f>BG21*$CH$29</f>
        <v>0.52929544962413244</v>
      </c>
      <c r="BI21" s="910">
        <v>1</v>
      </c>
      <c r="BJ21" s="908">
        <v>100</v>
      </c>
      <c r="BK21" s="908">
        <v>1</v>
      </c>
      <c r="BL21" s="1019">
        <f>BN21</f>
        <v>2.6341835741075181E-2</v>
      </c>
      <c r="BN21" s="1083">
        <f>CR58*DwellingStocks!X21*(1+BO53)</f>
        <v>2.6341835741075181E-2</v>
      </c>
      <c r="BO21" s="1080">
        <f>BN21*G21</f>
        <v>1.301837942568481</v>
      </c>
      <c r="BP21" s="1087"/>
      <c r="BQ21" s="1084"/>
      <c r="BR21" s="1080"/>
      <c r="BS21" s="1084"/>
      <c r="BT21" s="1108"/>
      <c r="BU21" s="1084"/>
      <c r="BW21" s="1023" t="s">
        <v>276</v>
      </c>
      <c r="BX21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BY21" s="1023" t="s">
        <v>994</v>
      </c>
      <c r="BZ21" s="1023" t="s">
        <v>995</v>
      </c>
      <c r="CA21" s="1024" t="s">
        <v>275</v>
      </c>
      <c r="CB21" s="1023" t="s">
        <v>275</v>
      </c>
      <c r="CC21" s="1024"/>
      <c r="CD21" s="1023"/>
      <c r="CE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</row>
    <row r="22" spans="2:140" ht="12" customHeight="1">
      <c r="B22" s="911"/>
      <c r="C22" s="490"/>
      <c r="D22" s="489"/>
      <c r="E22" s="489" t="s">
        <v>950</v>
      </c>
      <c r="F22" s="489"/>
      <c r="G22" s="1021"/>
      <c r="H22" s="1021"/>
      <c r="I22" s="1021"/>
      <c r="J22" s="1021"/>
      <c r="K22" s="1021"/>
      <c r="L22" s="1021"/>
      <c r="M22" s="1021"/>
      <c r="N22" s="1021"/>
      <c r="O22" s="1021"/>
      <c r="P22" s="1021"/>
      <c r="Q22" s="1021"/>
      <c r="R22" s="1021"/>
      <c r="S22" s="1021"/>
      <c r="T22" s="1021"/>
      <c r="U22" s="1021"/>
      <c r="V22" s="1021"/>
      <c r="W22" s="1021"/>
      <c r="X22" s="1021"/>
      <c r="Y22" s="1021"/>
      <c r="Z22" s="1021"/>
      <c r="AA22" s="1021"/>
      <c r="AB22" s="1021"/>
      <c r="AC22" s="1021"/>
      <c r="AD22" s="1021"/>
      <c r="AE22" s="1021"/>
      <c r="AF22" s="1021"/>
      <c r="AG22" s="1021"/>
      <c r="AH22" s="1021"/>
      <c r="AI22" s="1021"/>
      <c r="AJ22" s="1021"/>
      <c r="AK22" s="1021"/>
      <c r="AL22" s="1021"/>
      <c r="AM22" s="1021"/>
      <c r="AN22" s="1021"/>
      <c r="AO22" s="1021"/>
      <c r="AP22" s="1021"/>
      <c r="AQ22" s="1021"/>
      <c r="AR22" s="1021"/>
      <c r="AS22" s="1021"/>
      <c r="AT22" s="1021"/>
      <c r="AU22" s="1021"/>
      <c r="AV22" s="1021"/>
      <c r="AW22" s="1021"/>
      <c r="AX22" s="1021"/>
      <c r="AY22" s="1021"/>
      <c r="AZ22" s="1021"/>
      <c r="BA22" s="1021"/>
      <c r="BB22" s="1021"/>
      <c r="BC22" s="1021"/>
      <c r="BD22" s="1021"/>
      <c r="BE22" s="1021"/>
      <c r="BF22" s="1021"/>
      <c r="BG22" s="1021"/>
      <c r="BH22" s="1021"/>
      <c r="BI22" s="1021"/>
      <c r="BJ22" s="489"/>
      <c r="BK22" s="489"/>
      <c r="BL22" s="1022">
        <v>0</v>
      </c>
      <c r="BN22" s="1083"/>
      <c r="BO22" s="1080"/>
      <c r="BP22" s="1087"/>
      <c r="BQ22" s="1084"/>
      <c r="BR22" s="1080"/>
      <c r="BS22" s="1084"/>
      <c r="BT22" s="1108"/>
      <c r="BU22" s="1084"/>
      <c r="BW22" s="417" t="s">
        <v>276</v>
      </c>
      <c r="B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2" s="417" t="s">
        <v>996</v>
      </c>
      <c r="BZ22" s="417" t="s">
        <v>997</v>
      </c>
      <c r="CA22" s="417" t="s">
        <v>275</v>
      </c>
      <c r="CB22" s="1020" t="s">
        <v>275</v>
      </c>
      <c r="CC22" s="417"/>
      <c r="CD22" s="417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</row>
    <row r="23" spans="2:140" ht="12" customHeight="1" thickBot="1">
      <c r="B23" s="912"/>
      <c r="C23" s="328"/>
      <c r="D23" s="328"/>
      <c r="E23" s="328" t="s">
        <v>951</v>
      </c>
      <c r="F23" s="328"/>
      <c r="G23" s="1025"/>
      <c r="H23" s="1025"/>
      <c r="I23" s="1025"/>
      <c r="J23" s="1025"/>
      <c r="K23" s="1025"/>
      <c r="L23" s="1025"/>
      <c r="M23" s="1025"/>
      <c r="N23" s="1025"/>
      <c r="O23" s="1025"/>
      <c r="P23" s="1025"/>
      <c r="Q23" s="1025"/>
      <c r="R23" s="1025"/>
      <c r="S23" s="1025"/>
      <c r="T23" s="1025"/>
      <c r="U23" s="1025"/>
      <c r="V23" s="1025"/>
      <c r="W23" s="1025"/>
      <c r="X23" s="1025"/>
      <c r="Y23" s="1025"/>
      <c r="Z23" s="1025"/>
      <c r="AA23" s="1025"/>
      <c r="AB23" s="1025"/>
      <c r="AC23" s="1025"/>
      <c r="AD23" s="1025"/>
      <c r="AE23" s="1025"/>
      <c r="AF23" s="1025"/>
      <c r="AG23" s="1025"/>
      <c r="AH23" s="1025"/>
      <c r="AI23" s="1025"/>
      <c r="AJ23" s="1025"/>
      <c r="AK23" s="1025"/>
      <c r="AL23" s="1025"/>
      <c r="AM23" s="1025"/>
      <c r="AN23" s="1025"/>
      <c r="AO23" s="1025"/>
      <c r="AP23" s="1025"/>
      <c r="AQ23" s="1025"/>
      <c r="AR23" s="1025"/>
      <c r="AS23" s="1025"/>
      <c r="AT23" s="1025"/>
      <c r="AU23" s="1025"/>
      <c r="AV23" s="1025"/>
      <c r="AW23" s="1025"/>
      <c r="AX23" s="1025"/>
      <c r="AY23" s="1025"/>
      <c r="AZ23" s="1025"/>
      <c r="BA23" s="1025"/>
      <c r="BB23" s="1025"/>
      <c r="BC23" s="1025"/>
      <c r="BD23" s="1025"/>
      <c r="BE23" s="1025"/>
      <c r="BF23" s="1025"/>
      <c r="BG23" s="1025"/>
      <c r="BH23" s="1025"/>
      <c r="BI23" s="1025"/>
      <c r="BJ23" s="328"/>
      <c r="BK23" s="328"/>
      <c r="BL23" s="1026">
        <f>BP23</f>
        <v>9.2480595950961333E-3</v>
      </c>
      <c r="BN23" s="1083"/>
      <c r="BO23" s="1080"/>
      <c r="BP23" s="1087">
        <f>CS58*(1+BQ53)</f>
        <v>9.2480595950961333E-3</v>
      </c>
      <c r="BQ23" s="1084">
        <f>BP23*G21</f>
        <v>0.45704767861935047</v>
      </c>
      <c r="BR23" s="1080"/>
      <c r="BS23" s="1084"/>
      <c r="BT23" s="1108"/>
      <c r="BU23" s="1084"/>
      <c r="BW23" s="1031" t="s">
        <v>276</v>
      </c>
      <c r="BX23" s="1031" t="str">
        <f>_xlfn.TEXTJOIN(",",TRUE,Regions!$C$3:'Regions'!$AD$3)</f>
        <v>IE,IE-CW,IE-D,IE-KE,IE-KK,IE-LS,IE-LD,IE-LH,IE-MH,IE-OY,IE-WH,IE-WX,IE-WW,IE-CE,IE-CO,IE-KY,IE-LK,IE-TA,IE-WD,IE-G,IE-LM,IE-MO,IE-RN,IE-SO,IE-CN,IE-DL,IE-MN</v>
      </c>
      <c r="BY23" s="1031" t="s">
        <v>998</v>
      </c>
      <c r="BZ23" s="1031" t="s">
        <v>999</v>
      </c>
      <c r="CA23" s="1032" t="s">
        <v>275</v>
      </c>
      <c r="CB23" s="1031" t="s">
        <v>275</v>
      </c>
      <c r="CC23" s="1032"/>
      <c r="CD23" s="1031"/>
      <c r="CE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</row>
    <row r="24" spans="2:140" ht="17.25" customHeight="1" thickBot="1">
      <c r="B24" s="911"/>
      <c r="C24" s="490"/>
      <c r="D24" s="489"/>
      <c r="E24" s="489" t="s">
        <v>952</v>
      </c>
      <c r="F24" s="489"/>
      <c r="G24" s="1021"/>
      <c r="H24" s="1021"/>
      <c r="I24" s="1021"/>
      <c r="J24" s="1021"/>
      <c r="K24" s="1021"/>
      <c r="L24" s="1021"/>
      <c r="M24" s="1021"/>
      <c r="N24" s="1021"/>
      <c r="O24" s="1021"/>
      <c r="P24" s="1021"/>
      <c r="Q24" s="1021"/>
      <c r="R24" s="1021"/>
      <c r="S24" s="1021"/>
      <c r="T24" s="1021"/>
      <c r="U24" s="1021"/>
      <c r="V24" s="1021"/>
      <c r="W24" s="1021"/>
      <c r="X24" s="1021"/>
      <c r="Y24" s="1021"/>
      <c r="Z24" s="1021"/>
      <c r="AA24" s="1021"/>
      <c r="AB24" s="1021"/>
      <c r="AC24" s="1021"/>
      <c r="AD24" s="1021"/>
      <c r="AE24" s="1021"/>
      <c r="AF24" s="1021"/>
      <c r="AG24" s="1021"/>
      <c r="AH24" s="1021"/>
      <c r="AI24" s="1021"/>
      <c r="AJ24" s="1021"/>
      <c r="AK24" s="1021"/>
      <c r="AL24" s="1021"/>
      <c r="AM24" s="1021"/>
      <c r="AN24" s="1021"/>
      <c r="AO24" s="1021"/>
      <c r="AP24" s="1021"/>
      <c r="AQ24" s="1021"/>
      <c r="AR24" s="1021"/>
      <c r="AS24" s="1021"/>
      <c r="AT24" s="1021"/>
      <c r="AU24" s="1021"/>
      <c r="AV24" s="1021"/>
      <c r="AW24" s="1021"/>
      <c r="AX24" s="1021"/>
      <c r="AY24" s="1021"/>
      <c r="AZ24" s="1021"/>
      <c r="BA24" s="1021"/>
      <c r="BB24" s="1021"/>
      <c r="BC24" s="1021"/>
      <c r="BD24" s="1021"/>
      <c r="BE24" s="1021"/>
      <c r="BF24" s="1021"/>
      <c r="BG24" s="1021"/>
      <c r="BH24" s="1021"/>
      <c r="BI24" s="1021"/>
      <c r="BJ24" s="489"/>
      <c r="BK24" s="489"/>
      <c r="BL24" s="1022">
        <f>BR24</f>
        <v>2.4507102977072682E-3</v>
      </c>
      <c r="BN24" s="1083"/>
      <c r="BO24" s="1080"/>
      <c r="BP24" s="1087"/>
      <c r="BQ24" s="1084"/>
      <c r="BR24" s="1080">
        <f>CT58*(1+BS53)</f>
        <v>2.4507102977072682E-3</v>
      </c>
      <c r="BS24" s="1084">
        <f>BR24*G21</f>
        <v>0.12111637484792841</v>
      </c>
      <c r="BT24" s="1108"/>
      <c r="BU24" s="1084"/>
      <c r="BW24" s="417" t="s">
        <v>276</v>
      </c>
      <c r="B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4" s="417" t="s">
        <v>1000</v>
      </c>
      <c r="BZ24" s="417" t="s">
        <v>1001</v>
      </c>
      <c r="CA24" s="417" t="s">
        <v>275</v>
      </c>
      <c r="CB24" s="1020" t="s">
        <v>275</v>
      </c>
      <c r="CC24" s="417"/>
      <c r="CD24" s="417"/>
      <c r="CE24" s="80"/>
      <c r="CF24" s="1225" t="s">
        <v>1117</v>
      </c>
      <c r="CG24" s="1226"/>
      <c r="CH24" s="1226"/>
      <c r="CI24" s="1226"/>
      <c r="CJ24" s="1226"/>
      <c r="CK24" s="1236" t="s">
        <v>1118</v>
      </c>
      <c r="CL24" s="1238" t="s">
        <v>1122</v>
      </c>
      <c r="CM24" s="1239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</row>
    <row r="25" spans="2:140" ht="15.75" thickBot="1">
      <c r="B25" s="913"/>
      <c r="C25" s="914"/>
      <c r="D25" s="914"/>
      <c r="E25" s="914" t="s">
        <v>953</v>
      </c>
      <c r="F25" s="914"/>
      <c r="G25" s="916"/>
      <c r="H25" s="916"/>
      <c r="I25" s="916"/>
      <c r="J25" s="916"/>
      <c r="K25" s="916"/>
      <c r="L25" s="916"/>
      <c r="M25" s="916"/>
      <c r="N25" s="916"/>
      <c r="O25" s="916"/>
      <c r="P25" s="916"/>
      <c r="Q25" s="916"/>
      <c r="R25" s="916"/>
      <c r="S25" s="916"/>
      <c r="T25" s="916"/>
      <c r="U25" s="916"/>
      <c r="V25" s="916"/>
      <c r="W25" s="916"/>
      <c r="X25" s="916"/>
      <c r="Y25" s="916"/>
      <c r="Z25" s="916"/>
      <c r="AA25" s="916"/>
      <c r="AB25" s="916"/>
      <c r="AC25" s="916"/>
      <c r="AD25" s="916"/>
      <c r="AE25" s="916"/>
      <c r="AF25" s="916"/>
      <c r="AG25" s="916"/>
      <c r="AH25" s="916"/>
      <c r="AI25" s="916"/>
      <c r="AJ25" s="916"/>
      <c r="AK25" s="916"/>
      <c r="AL25" s="916"/>
      <c r="AM25" s="916"/>
      <c r="AN25" s="916"/>
      <c r="AO25" s="916"/>
      <c r="AP25" s="916"/>
      <c r="AQ25" s="916"/>
      <c r="AR25" s="916"/>
      <c r="AS25" s="916"/>
      <c r="AT25" s="916"/>
      <c r="AU25" s="916"/>
      <c r="AV25" s="916"/>
      <c r="AW25" s="916"/>
      <c r="AX25" s="916"/>
      <c r="AY25" s="916"/>
      <c r="AZ25" s="916"/>
      <c r="BA25" s="916"/>
      <c r="BB25" s="916"/>
      <c r="BC25" s="916"/>
      <c r="BD25" s="916"/>
      <c r="BE25" s="916"/>
      <c r="BF25" s="916"/>
      <c r="BG25" s="916"/>
      <c r="BH25" s="916"/>
      <c r="BI25" s="916"/>
      <c r="BJ25" s="914"/>
      <c r="BK25" s="914"/>
      <c r="BL25" s="1027">
        <f>BT25</f>
        <v>6.4102886625561225E-4</v>
      </c>
      <c r="BN25" s="1083"/>
      <c r="BO25" s="1080"/>
      <c r="BP25" s="1087"/>
      <c r="BQ25" s="1084"/>
      <c r="BR25" s="1080"/>
      <c r="BS25" s="1084"/>
      <c r="BT25" s="1108">
        <f>CU58*(1+$BU$53)</f>
        <v>6.4102886625561225E-4</v>
      </c>
      <c r="BU25" s="1084">
        <f>BT25*G21</f>
        <v>3.1680240837275463E-2</v>
      </c>
      <c r="BW25" s="1023" t="s">
        <v>276</v>
      </c>
      <c r="BX25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BY25" s="1023" t="s">
        <v>1002</v>
      </c>
      <c r="BZ25" s="1023" t="s">
        <v>1003</v>
      </c>
      <c r="CA25" s="1024" t="s">
        <v>275</v>
      </c>
      <c r="CB25" s="1023" t="s">
        <v>275</v>
      </c>
      <c r="CC25" s="1024"/>
      <c r="CD25" s="1023"/>
      <c r="CE25" s="80"/>
      <c r="CF25" s="257" t="s">
        <v>889</v>
      </c>
      <c r="CG25" s="257" t="s">
        <v>889</v>
      </c>
      <c r="CH25" s="1231" t="s">
        <v>890</v>
      </c>
      <c r="CI25" s="1232"/>
      <c r="CJ25" s="1232"/>
      <c r="CK25" s="1237"/>
      <c r="CL25" s="1240"/>
      <c r="CM25" s="1241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</row>
    <row r="26" spans="2:140" ht="15">
      <c r="B26" s="906" t="s">
        <v>948</v>
      </c>
      <c r="C26" s="907" t="str">
        <f>BY10</f>
        <v>R-BLD_Att_C</v>
      </c>
      <c r="D26" s="908" t="str">
        <f>BZ10</f>
        <v>Residential Building Attached _ C</v>
      </c>
      <c r="E26" s="908" t="str">
        <f>COMM!O13</f>
        <v>RSDSH_Att-C</v>
      </c>
      <c r="F26" s="908" t="s">
        <v>949</v>
      </c>
      <c r="G26" s="910">
        <f>CH12/1000</f>
        <v>293.67295873330869</v>
      </c>
      <c r="H26" s="910">
        <f>G26*$CH$30</f>
        <v>287.89783537353549</v>
      </c>
      <c r="I26" s="910">
        <f>DwellingStocks!J38/1000</f>
        <v>3.9741727542357075</v>
      </c>
      <c r="J26" s="910">
        <f>I26*$CH$30</f>
        <v>3.896020043111891</v>
      </c>
      <c r="K26" s="910">
        <f>DwellingStocks!M38/1000</f>
        <v>99.526965485677621</v>
      </c>
      <c r="L26" s="910">
        <f>K26*$CH$30</f>
        <v>97.569752585372257</v>
      </c>
      <c r="M26" s="910">
        <f>DwellingStocks!P38/1000</f>
        <v>14.284477268340218</v>
      </c>
      <c r="N26" s="910">
        <f>M26*$CH$30</f>
        <v>14.003570852201795</v>
      </c>
      <c r="O26" s="910">
        <f>DwellingStocks!S38/1000</f>
        <v>5.0825490458545755</v>
      </c>
      <c r="P26" s="910">
        <f>O26*$CH$30</f>
        <v>4.982599946528194</v>
      </c>
      <c r="Q26" s="910">
        <f>DwellingStocks!V38/1000</f>
        <v>5.0566227858532091</v>
      </c>
      <c r="R26" s="910">
        <f>Q26*$CH$30</f>
        <v>4.9571835303694867</v>
      </c>
      <c r="S26" s="910">
        <f>DwellingStocks!Y38/1000</f>
        <v>1.9371612097532012</v>
      </c>
      <c r="T26" s="910">
        <f>S26*$CH$30</f>
        <v>1.899066640194103</v>
      </c>
      <c r="U26" s="910">
        <f>DwellingStocks!AB38/1000</f>
        <v>10.782545631058266</v>
      </c>
      <c r="V26" s="910">
        <f>U26*$CH$30</f>
        <v>10.570505232717421</v>
      </c>
      <c r="W26" s="910">
        <f>DwellingStocks!AE38/1000</f>
        <v>11.294337683450085</v>
      </c>
      <c r="X26" s="910">
        <f>W26*$CH$30</f>
        <v>11.072232816627489</v>
      </c>
      <c r="Y26" s="910">
        <f>DwellingStocks!AH38/1000</f>
        <v>3.6981324911826925</v>
      </c>
      <c r="Z26" s="910">
        <f>Y26*$CH$30</f>
        <v>3.6254081537786473</v>
      </c>
      <c r="AA26" s="910">
        <f>DwellingStocks!AK38/1000</f>
        <v>5.0920649597389653</v>
      </c>
      <c r="AB26" s="910">
        <f>AA26*$CH$30</f>
        <v>4.9919287285200173</v>
      </c>
      <c r="AC26" s="910">
        <f>DwellingStocks!AN38/1000</f>
        <v>6.9738445361965118</v>
      </c>
      <c r="AD26" s="910">
        <f>AC26*$CH$30</f>
        <v>6.8367028236529688</v>
      </c>
      <c r="AE26" s="910">
        <f>DwellingStocks!AQ38/1000</f>
        <v>7.9349703376848568</v>
      </c>
      <c r="AF26" s="910">
        <f>AE26*$CH$30</f>
        <v>7.7789279402032205</v>
      </c>
      <c r="AG26" s="910">
        <f>DwellingStocks!AT38/1000</f>
        <v>5.7171966267777616</v>
      </c>
      <c r="AH26" s="910">
        <f>AG26*$CH$30</f>
        <v>5.6047670863320418</v>
      </c>
      <c r="AI26" s="910">
        <f>DwellingStocks!AW38/1000</f>
        <v>37.779503584921137</v>
      </c>
      <c r="AJ26" s="910">
        <f>AI26*$CH$30</f>
        <v>37.036563905983762</v>
      </c>
      <c r="AK26" s="910">
        <f>DwellingStocks!AZ38/1000</f>
        <v>5.8065868480281102</v>
      </c>
      <c r="AL26" s="910">
        <f>AK26*$CH$30</f>
        <v>5.6923994352978431</v>
      </c>
      <c r="AM26" s="910">
        <f>DwellingStocks!BC38/1000</f>
        <v>13.074429275474635</v>
      </c>
      <c r="AN26" s="910">
        <f>AM26*$CH$30</f>
        <v>12.817318636993734</v>
      </c>
      <c r="AO26" s="910">
        <f>DwellingStocks!BF38/1000</f>
        <v>8.2776296408670156</v>
      </c>
      <c r="AP26" s="910">
        <f>AO26*$CH$30</f>
        <v>8.114848796118098</v>
      </c>
      <c r="AQ26" s="910">
        <f>DwellingStocks!BI38/1000</f>
        <v>8.5882702567564273</v>
      </c>
      <c r="AR26" s="910">
        <f>AQ26*$CH$30</f>
        <v>8.4193806170913721</v>
      </c>
      <c r="AS26" s="910">
        <f>DwellingStocks!BL38/1000</f>
        <v>12.037280700924709</v>
      </c>
      <c r="AT26" s="910">
        <f>AS26*$CH$30</f>
        <v>11.800565746766512</v>
      </c>
      <c r="AU26" s="910">
        <f>DwellingStocks!BO38/1000</f>
        <v>1.2763266414268888</v>
      </c>
      <c r="AV26" s="910">
        <f>AU26*$CH$30</f>
        <v>1.2512274840737632</v>
      </c>
      <c r="AW26" s="910">
        <f>DwellingStocks!BR38/1000</f>
        <v>5.2339718499749246</v>
      </c>
      <c r="AX26" s="910">
        <f>AW26*$CH$30</f>
        <v>5.1310449981954411</v>
      </c>
      <c r="AY26" s="910">
        <f>DwellingStocks!BU38/1000</f>
        <v>2.7612825304422093</v>
      </c>
      <c r="AZ26" s="910">
        <f>AY26*$CH$30</f>
        <v>2.7069814898790159</v>
      </c>
      <c r="BA26" s="910">
        <f>DwellingStocks!BX38/1000</f>
        <v>3.4828577130908873</v>
      </c>
      <c r="BB26" s="910">
        <f>BA26*$CH$30</f>
        <v>3.4143667869109819</v>
      </c>
      <c r="BC26" s="910">
        <f>DwellingStocks!CA38/1000</f>
        <v>3.7782751975879605</v>
      </c>
      <c r="BD26" s="910">
        <f>BC26*$CH$30</f>
        <v>3.7039748416840408</v>
      </c>
      <c r="BE26" s="910">
        <f>DwellingStocks!CD38/1000</f>
        <v>7.7055235949737195</v>
      </c>
      <c r="BF26" s="910">
        <f>BE26*$CH$30</f>
        <v>7.5539933025540211</v>
      </c>
      <c r="BG26" s="910">
        <f>DwellingStocks!CG38/1000</f>
        <v>2.5159800830364278</v>
      </c>
      <c r="BH26" s="910">
        <f>BG26*$CH$30</f>
        <v>2.4665029523774118</v>
      </c>
      <c r="BI26" s="910">
        <v>1</v>
      </c>
      <c r="BJ26" s="908">
        <v>100</v>
      </c>
      <c r="BK26" s="908">
        <v>1</v>
      </c>
      <c r="BL26" s="1019">
        <f>BN26</f>
        <v>2.2419471808582819E-2</v>
      </c>
      <c r="BN26" s="1101">
        <f>CR59*DwellingStocks!X22*(1+BO53)</f>
        <v>2.2419471808582819E-2</v>
      </c>
      <c r="BO26" s="1102">
        <f>BN26*G26</f>
        <v>6.58399261926452</v>
      </c>
      <c r="BP26" s="1103"/>
      <c r="BQ26" s="1104"/>
      <c r="BR26" s="1102"/>
      <c r="BS26" s="1104"/>
      <c r="BT26" s="1109"/>
      <c r="BU26" s="1104"/>
      <c r="BW26" s="417" t="s">
        <v>276</v>
      </c>
      <c r="B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6" s="417" t="s">
        <v>1004</v>
      </c>
      <c r="BZ26" s="417" t="s">
        <v>1005</v>
      </c>
      <c r="CA26" s="417" t="s">
        <v>275</v>
      </c>
      <c r="CB26" s="1020" t="s">
        <v>275</v>
      </c>
      <c r="CC26" s="417"/>
      <c r="CD26" s="417"/>
      <c r="CF26" s="1049" t="s">
        <v>48</v>
      </c>
      <c r="CG26" s="1175">
        <f>IFERROR(($CG$35*CK26)/(CJ8/$CJ$17),0)</f>
        <v>0</v>
      </c>
      <c r="CH26" s="1218">
        <f>$CL$26*(1-CG26)^($CL$28-$CL$27)/100</f>
        <v>1</v>
      </c>
      <c r="CI26" s="1219"/>
      <c r="CJ26" s="1220"/>
      <c r="CK26" s="1168">
        <v>0</v>
      </c>
      <c r="CL26" s="1172">
        <v>100</v>
      </c>
      <c r="CM26" s="377" t="s">
        <v>1119</v>
      </c>
      <c r="CN26" s="80"/>
      <c r="CO26" s="80"/>
    </row>
    <row r="27" spans="2:140" ht="15">
      <c r="B27" s="911"/>
      <c r="C27" s="490"/>
      <c r="D27" s="489"/>
      <c r="E27" s="489" t="s">
        <v>950</v>
      </c>
      <c r="F27" s="489"/>
      <c r="G27" s="1021"/>
      <c r="H27" s="1021"/>
      <c r="I27" s="1021"/>
      <c r="J27" s="1021"/>
      <c r="K27" s="1021"/>
      <c r="L27" s="1021"/>
      <c r="M27" s="1021"/>
      <c r="N27" s="1021"/>
      <c r="O27" s="1021"/>
      <c r="P27" s="1021"/>
      <c r="Q27" s="1021"/>
      <c r="R27" s="1021"/>
      <c r="S27" s="1021"/>
      <c r="T27" s="1021"/>
      <c r="U27" s="1021"/>
      <c r="V27" s="1021"/>
      <c r="W27" s="1021"/>
      <c r="X27" s="1021"/>
      <c r="Y27" s="1021"/>
      <c r="Z27" s="1021"/>
      <c r="AA27" s="1021"/>
      <c r="AB27" s="1021"/>
      <c r="AC27" s="1021"/>
      <c r="AD27" s="1021"/>
      <c r="AE27" s="1021"/>
      <c r="AF27" s="1021"/>
      <c r="AG27" s="1021"/>
      <c r="AH27" s="1021"/>
      <c r="AI27" s="1021"/>
      <c r="AJ27" s="1021"/>
      <c r="AK27" s="1021"/>
      <c r="AL27" s="1021"/>
      <c r="AM27" s="1021"/>
      <c r="AN27" s="1021"/>
      <c r="AO27" s="1021"/>
      <c r="AP27" s="1021"/>
      <c r="AQ27" s="1021"/>
      <c r="AR27" s="1021"/>
      <c r="AS27" s="1021"/>
      <c r="AT27" s="1021"/>
      <c r="AU27" s="1021"/>
      <c r="AV27" s="1021"/>
      <c r="AW27" s="1021"/>
      <c r="AX27" s="1021"/>
      <c r="AY27" s="1021"/>
      <c r="AZ27" s="1021"/>
      <c r="BA27" s="1021"/>
      <c r="BB27" s="1021"/>
      <c r="BC27" s="1021"/>
      <c r="BD27" s="1021"/>
      <c r="BE27" s="1021"/>
      <c r="BF27" s="1021"/>
      <c r="BG27" s="1021"/>
      <c r="BH27" s="1021"/>
      <c r="BI27" s="1021"/>
      <c r="BJ27" s="489"/>
      <c r="BK27" s="489"/>
      <c r="BL27" s="1022">
        <v>0</v>
      </c>
      <c r="BN27" s="1083"/>
      <c r="BO27" s="1080"/>
      <c r="BP27" s="1087"/>
      <c r="BQ27" s="1084"/>
      <c r="BR27" s="1080"/>
      <c r="BS27" s="1084"/>
      <c r="BT27" s="1108"/>
      <c r="BU27" s="1084"/>
      <c r="BW27" s="1023" t="s">
        <v>276</v>
      </c>
      <c r="BX27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BY27" s="1023" t="s">
        <v>1006</v>
      </c>
      <c r="BZ27" s="1023" t="s">
        <v>1007</v>
      </c>
      <c r="CA27" s="1024" t="s">
        <v>275</v>
      </c>
      <c r="CB27" s="1023" t="s">
        <v>275</v>
      </c>
      <c r="CC27" s="1024"/>
      <c r="CD27" s="1023"/>
      <c r="CF27" s="1050" t="s">
        <v>50</v>
      </c>
      <c r="CG27" s="1175">
        <f t="shared" ref="CG27:CG31" si="0">IFERROR(($CG$35*CK27)/(CJ9/$CJ$17),0)</f>
        <v>0</v>
      </c>
      <c r="CH27" s="1218">
        <f t="shared" ref="CH27:CH32" si="1">$CL$26*(1-CG27)^($CL$28-$CL$27)/100</f>
        <v>1</v>
      </c>
      <c r="CI27" s="1219"/>
      <c r="CJ27" s="1220"/>
      <c r="CK27" s="1168">
        <v>0</v>
      </c>
      <c r="CL27" s="1172">
        <v>2018</v>
      </c>
      <c r="CM27" s="377" t="s">
        <v>1120</v>
      </c>
      <c r="CN27" s="80"/>
      <c r="CO27" s="80"/>
    </row>
    <row r="28" spans="2:140" ht="15.75" thickBot="1">
      <c r="B28" s="912"/>
      <c r="C28" s="328"/>
      <c r="D28" s="328"/>
      <c r="E28" s="328" t="s">
        <v>951</v>
      </c>
      <c r="F28" s="328"/>
      <c r="G28" s="1025"/>
      <c r="H28" s="1025"/>
      <c r="I28" s="1025"/>
      <c r="J28" s="1025"/>
      <c r="K28" s="1025"/>
      <c r="L28" s="1025"/>
      <c r="M28" s="1025"/>
      <c r="N28" s="1025"/>
      <c r="O28" s="1025"/>
      <c r="P28" s="1025"/>
      <c r="Q28" s="1025"/>
      <c r="R28" s="1025"/>
      <c r="S28" s="1025"/>
      <c r="T28" s="1025"/>
      <c r="U28" s="1025"/>
      <c r="V28" s="1025"/>
      <c r="W28" s="1025"/>
      <c r="X28" s="1025"/>
      <c r="Y28" s="1025"/>
      <c r="Z28" s="1025"/>
      <c r="AA28" s="1025"/>
      <c r="AB28" s="1025"/>
      <c r="AC28" s="1025"/>
      <c r="AD28" s="1025"/>
      <c r="AE28" s="1025"/>
      <c r="AF28" s="1025"/>
      <c r="AG28" s="1025"/>
      <c r="AH28" s="1025"/>
      <c r="AI28" s="1025"/>
      <c r="AJ28" s="1025"/>
      <c r="AK28" s="1025"/>
      <c r="AL28" s="1025"/>
      <c r="AM28" s="1025"/>
      <c r="AN28" s="1025"/>
      <c r="AO28" s="1025"/>
      <c r="AP28" s="1025"/>
      <c r="AQ28" s="1025"/>
      <c r="AR28" s="1025"/>
      <c r="AS28" s="1025"/>
      <c r="AT28" s="1025"/>
      <c r="AU28" s="1025"/>
      <c r="AV28" s="1025"/>
      <c r="AW28" s="1025"/>
      <c r="AX28" s="1025"/>
      <c r="AY28" s="1025"/>
      <c r="AZ28" s="1025"/>
      <c r="BA28" s="1025"/>
      <c r="BB28" s="1025"/>
      <c r="BC28" s="1025"/>
      <c r="BD28" s="1025"/>
      <c r="BE28" s="1025"/>
      <c r="BF28" s="1025"/>
      <c r="BG28" s="1025"/>
      <c r="BH28" s="1025"/>
      <c r="BI28" s="1025"/>
      <c r="BJ28" s="328"/>
      <c r="BK28" s="328"/>
      <c r="BL28" s="1026">
        <f>BP28</f>
        <v>1.0386627294257844E-2</v>
      </c>
      <c r="BN28" s="1083"/>
      <c r="BO28" s="1080"/>
      <c r="BP28" s="1087">
        <f>CS59*(1+BQ53)</f>
        <v>1.0386627294257844E-2</v>
      </c>
      <c r="BQ28" s="1084">
        <f>BP28*G26</f>
        <v>3.0502715687648418</v>
      </c>
      <c r="BR28" s="1080"/>
      <c r="BS28" s="1084"/>
      <c r="BT28" s="1108"/>
      <c r="BU28" s="1084"/>
      <c r="BW28" s="417" t="s">
        <v>276</v>
      </c>
      <c r="B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8" s="417" t="s">
        <v>1008</v>
      </c>
      <c r="BZ28" s="417" t="s">
        <v>1009</v>
      </c>
      <c r="CA28" s="417" t="s">
        <v>275</v>
      </c>
      <c r="CB28" s="1020" t="s">
        <v>275</v>
      </c>
      <c r="CC28" s="417"/>
      <c r="CD28" s="417"/>
      <c r="CF28" s="1051" t="s">
        <v>52</v>
      </c>
      <c r="CG28" s="1175">
        <f t="shared" si="0"/>
        <v>0</v>
      </c>
      <c r="CH28" s="1218">
        <f t="shared" si="1"/>
        <v>1</v>
      </c>
      <c r="CI28" s="1219"/>
      <c r="CJ28" s="1220"/>
      <c r="CK28" s="1168">
        <v>0</v>
      </c>
      <c r="CL28" s="1173">
        <v>2070</v>
      </c>
      <c r="CM28" s="1171" t="s">
        <v>1121</v>
      </c>
      <c r="CN28" s="80"/>
      <c r="CO28" s="80"/>
    </row>
    <row r="29" spans="2:140" ht="15">
      <c r="B29" s="911"/>
      <c r="C29" s="490"/>
      <c r="D29" s="489"/>
      <c r="E29" s="489" t="s">
        <v>952</v>
      </c>
      <c r="F29" s="489"/>
      <c r="G29" s="1021"/>
      <c r="H29" s="1021"/>
      <c r="I29" s="1021"/>
      <c r="J29" s="1021"/>
      <c r="K29" s="1021"/>
      <c r="L29" s="1021"/>
      <c r="M29" s="1021"/>
      <c r="N29" s="1021"/>
      <c r="O29" s="1021"/>
      <c r="P29" s="1021"/>
      <c r="Q29" s="1021"/>
      <c r="R29" s="1021"/>
      <c r="S29" s="1021"/>
      <c r="T29" s="1021"/>
      <c r="U29" s="1021"/>
      <c r="V29" s="1021"/>
      <c r="W29" s="1021"/>
      <c r="X29" s="1021"/>
      <c r="Y29" s="1021"/>
      <c r="Z29" s="1021"/>
      <c r="AA29" s="1021"/>
      <c r="AB29" s="1021"/>
      <c r="AC29" s="1021"/>
      <c r="AD29" s="1021"/>
      <c r="AE29" s="1021"/>
      <c r="AF29" s="1021"/>
      <c r="AG29" s="1021"/>
      <c r="AH29" s="1021"/>
      <c r="AI29" s="1021"/>
      <c r="AJ29" s="1021"/>
      <c r="AK29" s="1021"/>
      <c r="AL29" s="1021"/>
      <c r="AM29" s="1021"/>
      <c r="AN29" s="1021"/>
      <c r="AO29" s="1021"/>
      <c r="AP29" s="1021"/>
      <c r="AQ29" s="1021"/>
      <c r="AR29" s="1021"/>
      <c r="AS29" s="1021"/>
      <c r="AT29" s="1021"/>
      <c r="AU29" s="1021"/>
      <c r="AV29" s="1021"/>
      <c r="AW29" s="1021"/>
      <c r="AX29" s="1021"/>
      <c r="AY29" s="1021"/>
      <c r="AZ29" s="1021"/>
      <c r="BA29" s="1021"/>
      <c r="BB29" s="1021"/>
      <c r="BC29" s="1021"/>
      <c r="BD29" s="1021"/>
      <c r="BE29" s="1021"/>
      <c r="BF29" s="1021"/>
      <c r="BG29" s="1021"/>
      <c r="BH29" s="1021"/>
      <c r="BI29" s="1021"/>
      <c r="BJ29" s="489"/>
      <c r="BK29" s="489"/>
      <c r="BL29" s="1022">
        <f>BR29</f>
        <v>2.4263218012973123E-3</v>
      </c>
      <c r="BN29" s="1083"/>
      <c r="BO29" s="1080"/>
      <c r="BP29" s="1087"/>
      <c r="BQ29" s="1084"/>
      <c r="BR29" s="1080">
        <f>CT59*(1+BS53)</f>
        <v>2.4263218012973123E-3</v>
      </c>
      <c r="BS29" s="1084">
        <f>BR29*G26</f>
        <v>0.71254510222611278</v>
      </c>
      <c r="BT29" s="1108"/>
      <c r="BU29" s="1084"/>
      <c r="BW29" s="1023" t="s">
        <v>276</v>
      </c>
      <c r="BX29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BY29" s="1023" t="s">
        <v>1010</v>
      </c>
      <c r="BZ29" s="1023" t="s">
        <v>1011</v>
      </c>
      <c r="CA29" s="1024" t="s">
        <v>275</v>
      </c>
      <c r="CB29" s="1023" t="s">
        <v>275</v>
      </c>
      <c r="CC29" s="1024"/>
      <c r="CD29" s="1023"/>
      <c r="CF29" s="1050" t="s">
        <v>54</v>
      </c>
      <c r="CG29" s="1175">
        <f t="shared" si="0"/>
        <v>4.7825487930972541E-4</v>
      </c>
      <c r="CH29" s="1218">
        <f t="shared" si="1"/>
        <v>0.97543163582150982</v>
      </c>
      <c r="CI29" s="1219"/>
      <c r="CJ29" s="1220"/>
      <c r="CK29" s="1168">
        <v>0.01</v>
      </c>
      <c r="CN29" s="80"/>
      <c r="CO29" s="80"/>
    </row>
    <row r="30" spans="2:140" ht="15.75" thickBot="1">
      <c r="B30" s="913"/>
      <c r="C30" s="914"/>
      <c r="D30" s="914"/>
      <c r="E30" s="914" t="s">
        <v>953</v>
      </c>
      <c r="F30" s="914"/>
      <c r="G30" s="916"/>
      <c r="H30" s="916"/>
      <c r="I30" s="916"/>
      <c r="J30" s="916"/>
      <c r="K30" s="916"/>
      <c r="L30" s="916"/>
      <c r="M30" s="916"/>
      <c r="N30" s="916"/>
      <c r="O30" s="916"/>
      <c r="P30" s="916"/>
      <c r="Q30" s="916"/>
      <c r="R30" s="916"/>
      <c r="S30" s="916"/>
      <c r="T30" s="916"/>
      <c r="U30" s="916"/>
      <c r="V30" s="916"/>
      <c r="W30" s="916"/>
      <c r="X30" s="916"/>
      <c r="Y30" s="916"/>
      <c r="Z30" s="916"/>
      <c r="AA30" s="916"/>
      <c r="AB30" s="916"/>
      <c r="AC30" s="916"/>
      <c r="AD30" s="916"/>
      <c r="AE30" s="916"/>
      <c r="AF30" s="916"/>
      <c r="AG30" s="916"/>
      <c r="AH30" s="916"/>
      <c r="AI30" s="916"/>
      <c r="AJ30" s="916"/>
      <c r="AK30" s="916"/>
      <c r="AL30" s="916"/>
      <c r="AM30" s="916"/>
      <c r="AN30" s="916"/>
      <c r="AO30" s="916"/>
      <c r="AP30" s="916"/>
      <c r="AQ30" s="916"/>
      <c r="AR30" s="916"/>
      <c r="AS30" s="916"/>
      <c r="AT30" s="916"/>
      <c r="AU30" s="916"/>
      <c r="AV30" s="916"/>
      <c r="AW30" s="916"/>
      <c r="AX30" s="916"/>
      <c r="AY30" s="916"/>
      <c r="AZ30" s="916"/>
      <c r="BA30" s="916"/>
      <c r="BB30" s="916"/>
      <c r="BC30" s="916"/>
      <c r="BD30" s="916"/>
      <c r="BE30" s="916"/>
      <c r="BF30" s="916"/>
      <c r="BG30" s="916"/>
      <c r="BH30" s="916"/>
      <c r="BI30" s="916"/>
      <c r="BJ30" s="914"/>
      <c r="BK30" s="914"/>
      <c r="BL30" s="1027">
        <f>BT30</f>
        <v>6.36860796032292E-4</v>
      </c>
      <c r="BN30" s="1105"/>
      <c r="BO30" s="1085"/>
      <c r="BP30" s="1106"/>
      <c r="BQ30" s="1086"/>
      <c r="BR30" s="1085"/>
      <c r="BS30" s="1086"/>
      <c r="BT30" s="1107">
        <f>CU59*(1+$BU$53)</f>
        <v>6.36860796032292E-4</v>
      </c>
      <c r="BU30" s="1086">
        <f>BT30*G26</f>
        <v>0.18702879427205341</v>
      </c>
      <c r="BW30" s="417" t="s">
        <v>276</v>
      </c>
      <c r="B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0" s="417" t="s">
        <v>1012</v>
      </c>
      <c r="BZ30" s="417" t="s">
        <v>1013</v>
      </c>
      <c r="CA30" s="417" t="s">
        <v>275</v>
      </c>
      <c r="CB30" s="1020" t="s">
        <v>275</v>
      </c>
      <c r="CC30" s="417"/>
      <c r="CD30" s="417"/>
      <c r="CF30" s="1051" t="s">
        <v>56</v>
      </c>
      <c r="CG30" s="1175">
        <f t="shared" si="0"/>
        <v>3.8187099184060013E-4</v>
      </c>
      <c r="CH30" s="1218">
        <f t="shared" si="1"/>
        <v>0.98033484804088578</v>
      </c>
      <c r="CI30" s="1219"/>
      <c r="CJ30" s="1220"/>
      <c r="CK30" s="1168">
        <v>0.04</v>
      </c>
      <c r="CN30" s="80"/>
      <c r="CO30" s="80"/>
    </row>
    <row r="31" spans="2:140" ht="15">
      <c r="B31" s="906" t="s">
        <v>948</v>
      </c>
      <c r="C31" s="907" t="str">
        <f>BY11</f>
        <v>R-BLD_Att_D</v>
      </c>
      <c r="D31" s="908" t="str">
        <f>BZ11</f>
        <v>Residential Building Attached _ D</v>
      </c>
      <c r="E31" s="908" t="str">
        <f>COMM!O16</f>
        <v>RSDSH_Att-D</v>
      </c>
      <c r="F31" s="908" t="s">
        <v>949</v>
      </c>
      <c r="G31" s="910">
        <f>CH13/1000</f>
        <v>175.92034461876051</v>
      </c>
      <c r="H31" s="910">
        <f>G31*$CH$31</f>
        <v>170.37413843742618</v>
      </c>
      <c r="I31" s="910">
        <f>DwellingStocks!J39/1000</f>
        <v>2.0852854131963521</v>
      </c>
      <c r="J31" s="910">
        <f>I31*$CH$31</f>
        <v>2.0195430292010301</v>
      </c>
      <c r="K31" s="910">
        <f>DwellingStocks!M39/1000</f>
        <v>72.928311473642054</v>
      </c>
      <c r="L31" s="910">
        <f>K31*$CH$31</f>
        <v>70.629114909617968</v>
      </c>
      <c r="M31" s="910">
        <f>DwellingStocks!P39/1000</f>
        <v>8.0275948112854785</v>
      </c>
      <c r="N31" s="910">
        <f>M31*$CH$31</f>
        <v>7.7745104050442073</v>
      </c>
      <c r="O31" s="910">
        <f>DwellingStocks!S39/1000</f>
        <v>2.9615772005324135</v>
      </c>
      <c r="P31" s="910">
        <f>O31*$CH$31</f>
        <v>2.8682081373254964</v>
      </c>
      <c r="Q31" s="910">
        <f>DwellingStocks!V39/1000</f>
        <v>1.8740828519604638</v>
      </c>
      <c r="R31" s="910">
        <f>Q31*$CH$31</f>
        <v>1.8149990096658113</v>
      </c>
      <c r="S31" s="910">
        <f>DwellingStocks!Y39/1000</f>
        <v>1.1968236780051911</v>
      </c>
      <c r="T31" s="910">
        <f>S31*$CH$31</f>
        <v>1.1590916527792026</v>
      </c>
      <c r="U31" s="910">
        <f>DwellingStocks!AB39/1000</f>
        <v>4.2796116589506346</v>
      </c>
      <c r="V31" s="910">
        <f>U31*$CH$31</f>
        <v>4.1446891820306391</v>
      </c>
      <c r="W31" s="910">
        <f>DwellingStocks!AE39/1000</f>
        <v>3.3758899449433222</v>
      </c>
      <c r="X31" s="910">
        <f>W31*$CH$31</f>
        <v>3.2694589251501043</v>
      </c>
      <c r="Y31" s="910">
        <f>DwellingStocks!AH39/1000</f>
        <v>1.7440808986549579</v>
      </c>
      <c r="Z31" s="910">
        <f>Y31*$CH$31</f>
        <v>1.6890956024299544</v>
      </c>
      <c r="AA31" s="910">
        <f>DwellingStocks!AK39/1000</f>
        <v>2.8449523341613268</v>
      </c>
      <c r="AB31" s="910">
        <f>AA31*$CH$31</f>
        <v>2.755260080229462</v>
      </c>
      <c r="AC31" s="910">
        <f>DwellingStocks!AN39/1000</f>
        <v>5.0435988521144415</v>
      </c>
      <c r="AD31" s="910">
        <f>AC31*$CH$31</f>
        <v>4.8845903008841214</v>
      </c>
      <c r="AE31" s="910">
        <f>DwellingStocks!AQ39/1000</f>
        <v>4.8359120791678158</v>
      </c>
      <c r="AF31" s="910">
        <f>AE31*$CH$31</f>
        <v>4.6834512280707248</v>
      </c>
      <c r="AG31" s="910">
        <f>DwellingStocks!AT39/1000</f>
        <v>4.4488821198963535</v>
      </c>
      <c r="AH31" s="910">
        <f>AG31*$CH$31</f>
        <v>4.3086230863725783</v>
      </c>
      <c r="AI31" s="910">
        <f>DwellingStocks!AW39/1000</f>
        <v>17.241029420483791</v>
      </c>
      <c r="AJ31" s="910">
        <f>AI31*$CH$31</f>
        <v>16.697474869407401</v>
      </c>
      <c r="AK31" s="910">
        <f>DwellingStocks!AZ39/1000</f>
        <v>4.0193587260819088</v>
      </c>
      <c r="AL31" s="910">
        <f>AK31*$CH$31</f>
        <v>3.8926411923031679</v>
      </c>
      <c r="AM31" s="910">
        <f>DwellingStocks!BC39/1000</f>
        <v>8.1020696377689809</v>
      </c>
      <c r="AN31" s="910">
        <f>AM31*$CH$31</f>
        <v>7.8466372782884655</v>
      </c>
      <c r="AO31" s="910">
        <f>DwellingStocks!BF39/1000</f>
        <v>5.4542913352257276</v>
      </c>
      <c r="AP31" s="910">
        <f>AO31*$CH$31</f>
        <v>5.282334962676642</v>
      </c>
      <c r="AQ31" s="910">
        <f>DwellingStocks!BI39/1000</f>
        <v>5.5646050026791185</v>
      </c>
      <c r="AR31" s="910">
        <f>AQ31*$CH$31</f>
        <v>5.3891707927847188</v>
      </c>
      <c r="AS31" s="910">
        <f>DwellingStocks!BL39/1000</f>
        <v>6.7320482767450569</v>
      </c>
      <c r="AT31" s="910">
        <f>AS31*$CH$31</f>
        <v>6.5198083118539083</v>
      </c>
      <c r="AU31" s="910">
        <f>DwellingStocks!BO39/1000</f>
        <v>0.46933359643889677</v>
      </c>
      <c r="AV31" s="910">
        <f>AU31*$CH$31</f>
        <v>0.45453700824826809</v>
      </c>
      <c r="AW31" s="910">
        <f>DwellingStocks!BR39/1000</f>
        <v>3.1511144595375593</v>
      </c>
      <c r="AX31" s="910">
        <f>AW31*$CH$31</f>
        <v>3.0517698923616976</v>
      </c>
      <c r="AY31" s="910">
        <f>DwellingStocks!BU39/1000</f>
        <v>0.93197221095882998</v>
      </c>
      <c r="AZ31" s="910">
        <f>AY31*$CH$31</f>
        <v>0.90259010595867606</v>
      </c>
      <c r="BA31" s="910">
        <f>DwellingStocks!BX39/1000</f>
        <v>2.1164711523659769</v>
      </c>
      <c r="BB31" s="910">
        <f>BA31*$CH$31</f>
        <v>2.0497455816918948</v>
      </c>
      <c r="BC31" s="910">
        <f>DwellingStocks!CA39/1000</f>
        <v>1.2951424228476607</v>
      </c>
      <c r="BD31" s="910">
        <f>BC31*$CH$31</f>
        <v>1.2543107218475709</v>
      </c>
      <c r="BE31" s="910">
        <f>DwellingStocks!CD39/1000</f>
        <v>3.5087353864412187</v>
      </c>
      <c r="BF31" s="910">
        <f>BE31*$CH$31</f>
        <v>3.3981161744841302</v>
      </c>
      <c r="BG31" s="910">
        <f>DwellingStocks!CG39/1000</f>
        <v>1.6875696746750446</v>
      </c>
      <c r="BH31" s="910">
        <f>BG31*$CH$31</f>
        <v>1.6343659967184192</v>
      </c>
      <c r="BI31" s="910">
        <v>1</v>
      </c>
      <c r="BJ31" s="908">
        <v>100</v>
      </c>
      <c r="BK31" s="908">
        <v>1</v>
      </c>
      <c r="BL31" s="1019">
        <f>BN31</f>
        <v>3.19791387227054E-2</v>
      </c>
      <c r="BN31" s="1083">
        <f>CR60*DwellingStocks!X23*(1+BO53)</f>
        <v>3.19791387227054E-2</v>
      </c>
      <c r="BO31" s="1080">
        <f>BN31*G31</f>
        <v>5.6257811047094828</v>
      </c>
      <c r="BP31" s="1087"/>
      <c r="BQ31" s="1084"/>
      <c r="BR31" s="1080"/>
      <c r="BS31" s="1084"/>
      <c r="BT31" s="1108"/>
      <c r="BU31" s="1084"/>
      <c r="BW31" s="1023" t="s">
        <v>276</v>
      </c>
      <c r="BX31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BY31" s="1023" t="s">
        <v>1014</v>
      </c>
      <c r="BZ31" s="1023" t="s">
        <v>1015</v>
      </c>
      <c r="CA31" s="1024" t="s">
        <v>275</v>
      </c>
      <c r="CB31" s="1023" t="s">
        <v>275</v>
      </c>
      <c r="CC31" s="1024"/>
      <c r="CD31" s="1023"/>
      <c r="CE31" s="80"/>
      <c r="CF31" s="1050" t="s">
        <v>58</v>
      </c>
      <c r="CG31" s="1175">
        <f t="shared" si="0"/>
        <v>6.1585782114715281E-4</v>
      </c>
      <c r="CH31" s="1218">
        <f t="shared" si="1"/>
        <v>0.96847319624484829</v>
      </c>
      <c r="CI31" s="1219"/>
      <c r="CJ31" s="1220"/>
      <c r="CK31" s="1168">
        <v>0.04</v>
      </c>
      <c r="CN31" s="80"/>
      <c r="CO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</row>
    <row r="32" spans="2:140" ht="15">
      <c r="B32" s="911"/>
      <c r="C32" s="490"/>
      <c r="D32" s="489"/>
      <c r="E32" s="489" t="s">
        <v>950</v>
      </c>
      <c r="F32" s="489"/>
      <c r="G32" s="1021"/>
      <c r="H32" s="1021"/>
      <c r="I32" s="1021"/>
      <c r="J32" s="1021"/>
      <c r="K32" s="1021"/>
      <c r="L32" s="1021"/>
      <c r="M32" s="1021"/>
      <c r="N32" s="1021"/>
      <c r="O32" s="1021"/>
      <c r="P32" s="1021"/>
      <c r="Q32" s="1021"/>
      <c r="R32" s="1021"/>
      <c r="S32" s="1021"/>
      <c r="T32" s="1021"/>
      <c r="U32" s="1021"/>
      <c r="V32" s="1021"/>
      <c r="W32" s="1021"/>
      <c r="X32" s="1021"/>
      <c r="Y32" s="1021"/>
      <c r="Z32" s="1021"/>
      <c r="AA32" s="1021"/>
      <c r="AB32" s="1021"/>
      <c r="AC32" s="1021"/>
      <c r="AD32" s="1021"/>
      <c r="AE32" s="1021"/>
      <c r="AF32" s="1021"/>
      <c r="AG32" s="1021"/>
      <c r="AH32" s="1021"/>
      <c r="AI32" s="1021"/>
      <c r="AJ32" s="1021"/>
      <c r="AK32" s="1021"/>
      <c r="AL32" s="1021"/>
      <c r="AM32" s="1021"/>
      <c r="AN32" s="1021"/>
      <c r="AO32" s="1021"/>
      <c r="AP32" s="1021"/>
      <c r="AQ32" s="1021"/>
      <c r="AR32" s="1021"/>
      <c r="AS32" s="1021"/>
      <c r="AT32" s="1021"/>
      <c r="AU32" s="1021"/>
      <c r="AV32" s="1021"/>
      <c r="AW32" s="1021"/>
      <c r="AX32" s="1021"/>
      <c r="AY32" s="1021"/>
      <c r="AZ32" s="1021"/>
      <c r="BA32" s="1021"/>
      <c r="BB32" s="1021"/>
      <c r="BC32" s="1021"/>
      <c r="BD32" s="1021"/>
      <c r="BE32" s="1021"/>
      <c r="BF32" s="1021"/>
      <c r="BG32" s="1021"/>
      <c r="BH32" s="1021"/>
      <c r="BI32" s="1021"/>
      <c r="BJ32" s="489"/>
      <c r="BK32" s="489"/>
      <c r="BL32" s="1022">
        <v>0</v>
      </c>
      <c r="BN32" s="1083"/>
      <c r="BO32" s="1080"/>
      <c r="BP32" s="1087"/>
      <c r="BQ32" s="1084"/>
      <c r="BR32" s="1080"/>
      <c r="BS32" s="1084"/>
      <c r="BT32" s="1108"/>
      <c r="BU32" s="1084"/>
      <c r="BW32" s="417" t="s">
        <v>276</v>
      </c>
      <c r="B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2" s="417" t="s">
        <v>1016</v>
      </c>
      <c r="BZ32" s="417" t="s">
        <v>1017</v>
      </c>
      <c r="CA32" s="417" t="s">
        <v>275</v>
      </c>
      <c r="CB32" s="1020" t="s">
        <v>275</v>
      </c>
      <c r="CC32" s="417"/>
      <c r="CD32" s="417"/>
      <c r="CE32" s="80"/>
      <c r="CF32" s="1051" t="s">
        <v>60</v>
      </c>
      <c r="CG32" s="1175">
        <f>IFERROR(($CG$35*CK32)/(CJ14/$CJ$17),0)</f>
        <v>3.9118799378527807E-3</v>
      </c>
      <c r="CH32" s="1218">
        <f t="shared" si="1"/>
        <v>0.81561188331174039</v>
      </c>
      <c r="CI32" s="1219"/>
      <c r="CJ32" s="1220"/>
      <c r="CK32" s="1168">
        <v>0.12</v>
      </c>
      <c r="CN32" s="80"/>
      <c r="CO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</row>
    <row r="33" spans="2:140" ht="15">
      <c r="B33" s="912"/>
      <c r="C33" s="328"/>
      <c r="D33" s="328"/>
      <c r="E33" s="328" t="s">
        <v>951</v>
      </c>
      <c r="F33" s="328"/>
      <c r="G33" s="1025"/>
      <c r="H33" s="1025"/>
      <c r="I33" s="1025"/>
      <c r="J33" s="1025"/>
      <c r="K33" s="1025"/>
      <c r="L33" s="1025"/>
      <c r="M33" s="1025"/>
      <c r="N33" s="1025"/>
      <c r="O33" s="1025"/>
      <c r="P33" s="1025"/>
      <c r="Q33" s="1025"/>
      <c r="R33" s="1025"/>
      <c r="S33" s="1025"/>
      <c r="T33" s="1025"/>
      <c r="U33" s="1025"/>
      <c r="V33" s="1025"/>
      <c r="W33" s="1025"/>
      <c r="X33" s="1025"/>
      <c r="Y33" s="1025"/>
      <c r="Z33" s="1025"/>
      <c r="AA33" s="1025"/>
      <c r="AB33" s="1025"/>
      <c r="AC33" s="1025"/>
      <c r="AD33" s="1025"/>
      <c r="AE33" s="1025"/>
      <c r="AF33" s="1025"/>
      <c r="AG33" s="1025"/>
      <c r="AH33" s="1025"/>
      <c r="AI33" s="1025"/>
      <c r="AJ33" s="1025"/>
      <c r="AK33" s="1025"/>
      <c r="AL33" s="1025"/>
      <c r="AM33" s="1025"/>
      <c r="AN33" s="1025"/>
      <c r="AO33" s="1025"/>
      <c r="AP33" s="1025"/>
      <c r="AQ33" s="1025"/>
      <c r="AR33" s="1025"/>
      <c r="AS33" s="1025"/>
      <c r="AT33" s="1025"/>
      <c r="AU33" s="1025"/>
      <c r="AV33" s="1025"/>
      <c r="AW33" s="1025"/>
      <c r="AX33" s="1025"/>
      <c r="AY33" s="1025"/>
      <c r="AZ33" s="1025"/>
      <c r="BA33" s="1025"/>
      <c r="BB33" s="1025"/>
      <c r="BC33" s="1025"/>
      <c r="BD33" s="1025"/>
      <c r="BE33" s="1025"/>
      <c r="BF33" s="1025"/>
      <c r="BG33" s="1025"/>
      <c r="BH33" s="1025"/>
      <c r="BI33" s="1025"/>
      <c r="BJ33" s="328"/>
      <c r="BK33" s="328"/>
      <c r="BL33" s="1026">
        <f>BP33</f>
        <v>1.1023092034737307E-2</v>
      </c>
      <c r="BN33" s="1083"/>
      <c r="BO33" s="1080"/>
      <c r="BP33" s="1087">
        <f>CS60*(1+BQ53)</f>
        <v>1.1023092034737307E-2</v>
      </c>
      <c r="BQ33" s="1084">
        <f>BP33*G31</f>
        <v>1.9391861495153011</v>
      </c>
      <c r="BR33" s="1080"/>
      <c r="BS33" s="1084"/>
      <c r="BT33" s="1108"/>
      <c r="BU33" s="1084"/>
      <c r="BW33" s="80"/>
      <c r="BX33" s="80"/>
      <c r="BY33" s="80"/>
      <c r="BZ33" s="80"/>
      <c r="CA33" s="80"/>
      <c r="CB33" s="80"/>
      <c r="CC33" s="80"/>
      <c r="CD33" s="80"/>
      <c r="CE33" s="80"/>
      <c r="CF33" s="1050" t="s">
        <v>62</v>
      </c>
      <c r="CG33" s="1175">
        <f t="shared" ref="CG33" si="2">IFERROR(($CG$35*CK33)/(CJ15/$CJ$17),0)</f>
        <v>1.7179866147117095E-2</v>
      </c>
      <c r="CH33" s="1218">
        <f>$CL$26*(1-CG33)^($CL$28-$CL$27)/100</f>
        <v>0.40611621312446222</v>
      </c>
      <c r="CI33" s="1219"/>
      <c r="CJ33" s="1220"/>
      <c r="CK33" s="1169">
        <v>0.24</v>
      </c>
      <c r="CN33" s="80"/>
      <c r="CO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</row>
    <row r="34" spans="2:140" ht="15.75" thickBot="1">
      <c r="B34" s="911"/>
      <c r="C34" s="490"/>
      <c r="D34" s="489"/>
      <c r="E34" s="489" t="s">
        <v>952</v>
      </c>
      <c r="F34" s="489"/>
      <c r="G34" s="1021"/>
      <c r="H34" s="1021"/>
      <c r="I34" s="1021"/>
      <c r="J34" s="1021"/>
      <c r="K34" s="1021"/>
      <c r="L34" s="1021"/>
      <c r="M34" s="1021"/>
      <c r="N34" s="1021"/>
      <c r="O34" s="1021"/>
      <c r="P34" s="1021"/>
      <c r="Q34" s="1021"/>
      <c r="R34" s="1021"/>
      <c r="S34" s="1021"/>
      <c r="T34" s="1021"/>
      <c r="U34" s="1021"/>
      <c r="V34" s="1021"/>
      <c r="W34" s="1021"/>
      <c r="X34" s="1021"/>
      <c r="Y34" s="1021"/>
      <c r="Z34" s="1021"/>
      <c r="AA34" s="1021"/>
      <c r="AB34" s="1021"/>
      <c r="AC34" s="1021"/>
      <c r="AD34" s="1021"/>
      <c r="AE34" s="1021"/>
      <c r="AF34" s="1021"/>
      <c r="AG34" s="1021"/>
      <c r="AH34" s="1021"/>
      <c r="AI34" s="1021"/>
      <c r="AJ34" s="1021"/>
      <c r="AK34" s="1021"/>
      <c r="AL34" s="1021"/>
      <c r="AM34" s="1021"/>
      <c r="AN34" s="1021"/>
      <c r="AO34" s="1021"/>
      <c r="AP34" s="1021"/>
      <c r="AQ34" s="1021"/>
      <c r="AR34" s="1021"/>
      <c r="AS34" s="1021"/>
      <c r="AT34" s="1021"/>
      <c r="AU34" s="1021"/>
      <c r="AV34" s="1021"/>
      <c r="AW34" s="1021"/>
      <c r="AX34" s="1021"/>
      <c r="AY34" s="1021"/>
      <c r="AZ34" s="1021"/>
      <c r="BA34" s="1021"/>
      <c r="BB34" s="1021"/>
      <c r="BC34" s="1021"/>
      <c r="BD34" s="1021"/>
      <c r="BE34" s="1021"/>
      <c r="BF34" s="1021"/>
      <c r="BG34" s="1021"/>
      <c r="BH34" s="1021"/>
      <c r="BI34" s="1021"/>
      <c r="BJ34" s="489"/>
      <c r="BK34" s="489"/>
      <c r="BL34" s="1022">
        <f>BR34</f>
        <v>2.3682748947116503E-3</v>
      </c>
      <c r="BN34" s="1083"/>
      <c r="BO34" s="1080"/>
      <c r="BP34" s="1087"/>
      <c r="BQ34" s="1084"/>
      <c r="BR34" s="1080">
        <f>CT60*(1+BS53)</f>
        <v>2.3682748947116503E-3</v>
      </c>
      <c r="BS34" s="1084">
        <f>BR34*G31</f>
        <v>0.41662773562963229</v>
      </c>
      <c r="BT34" s="1108"/>
      <c r="BU34" s="1084"/>
      <c r="CD34" s="80"/>
      <c r="CE34" s="80"/>
      <c r="CF34" s="1174" t="s">
        <v>64</v>
      </c>
      <c r="CG34" s="1175">
        <f>IFERROR(($CG$35*CK34)/(CJ16/$CJ$17),0)</f>
        <v>2.899075624512347E-2</v>
      </c>
      <c r="CH34" s="1218">
        <f>$CL$26*(1-CG34)^($CL$28-$CL$27)/100</f>
        <v>0.21657830151277452</v>
      </c>
      <c r="CI34" s="1219"/>
      <c r="CJ34" s="1220"/>
      <c r="CK34" s="1170">
        <v>0.55000000000000004</v>
      </c>
      <c r="CN34" s="80"/>
      <c r="CO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</row>
    <row r="35" spans="2:140" ht="15.75" thickBot="1">
      <c r="B35" s="913"/>
      <c r="C35" s="914"/>
      <c r="D35" s="914"/>
      <c r="E35" s="914" t="s">
        <v>953</v>
      </c>
      <c r="F35" s="914"/>
      <c r="G35" s="916"/>
      <c r="H35" s="916"/>
      <c r="I35" s="916"/>
      <c r="J35" s="916"/>
      <c r="K35" s="916"/>
      <c r="L35" s="916"/>
      <c r="M35" s="916"/>
      <c r="N35" s="916"/>
      <c r="O35" s="916"/>
      <c r="P35" s="916"/>
      <c r="Q35" s="916"/>
      <c r="R35" s="916"/>
      <c r="S35" s="916"/>
      <c r="T35" s="916"/>
      <c r="U35" s="916"/>
      <c r="V35" s="916"/>
      <c r="W35" s="916"/>
      <c r="X35" s="916"/>
      <c r="Y35" s="916"/>
      <c r="Z35" s="916"/>
      <c r="AA35" s="916"/>
      <c r="AB35" s="916"/>
      <c r="AC35" s="916"/>
      <c r="AD35" s="916"/>
      <c r="AE35" s="916"/>
      <c r="AF35" s="916"/>
      <c r="AG35" s="916"/>
      <c r="AH35" s="916"/>
      <c r="AI35" s="916"/>
      <c r="AJ35" s="916"/>
      <c r="AK35" s="916"/>
      <c r="AL35" s="916"/>
      <c r="AM35" s="916"/>
      <c r="AN35" s="916"/>
      <c r="AO35" s="916"/>
      <c r="AP35" s="916"/>
      <c r="AQ35" s="916"/>
      <c r="AR35" s="916"/>
      <c r="AS35" s="916"/>
      <c r="AT35" s="916"/>
      <c r="AU35" s="916"/>
      <c r="AV35" s="916"/>
      <c r="AW35" s="916"/>
      <c r="AX35" s="916"/>
      <c r="AY35" s="916"/>
      <c r="AZ35" s="916"/>
      <c r="BA35" s="916"/>
      <c r="BB35" s="916"/>
      <c r="BC35" s="916"/>
      <c r="BD35" s="916"/>
      <c r="BE35" s="916"/>
      <c r="BF35" s="916"/>
      <c r="BG35" s="916"/>
      <c r="BH35" s="916"/>
      <c r="BI35" s="916"/>
      <c r="BJ35" s="914"/>
      <c r="BK35" s="914"/>
      <c r="BL35" s="1027">
        <f>BT35</f>
        <v>5.939934277693807E-4</v>
      </c>
      <c r="BN35" s="1083"/>
      <c r="BO35" s="1080"/>
      <c r="BP35" s="1087"/>
      <c r="BQ35" s="1084"/>
      <c r="BR35" s="1080"/>
      <c r="BS35" s="1084"/>
      <c r="BT35" s="1108">
        <f>CU60*(1+$BU$53)</f>
        <v>5.939934277693807E-4</v>
      </c>
      <c r="BU35" s="1084">
        <f>BT35*G31</f>
        <v>0.10449552851446828</v>
      </c>
      <c r="CD35" s="80"/>
      <c r="CE35" s="80"/>
      <c r="CF35" s="1166" t="s">
        <v>657</v>
      </c>
      <c r="CG35" s="1167">
        <v>3.5000000000000001E-3</v>
      </c>
      <c r="CH35" s="1233">
        <f>CL26*(1-CG35)^(CL28-CL27)/100</f>
        <v>0.833335259728061</v>
      </c>
      <c r="CI35" s="1234"/>
      <c r="CJ35" s="1235"/>
      <c r="CK35" s="1033">
        <f>SUM(CK26:CK34)</f>
        <v>1</v>
      </c>
      <c r="CN35" s="80"/>
      <c r="CO35" s="80"/>
      <c r="CW35" s="80"/>
      <c r="CX35" s="80"/>
      <c r="CY35" s="80"/>
      <c r="CZ35" s="80"/>
      <c r="DA35" s="80"/>
      <c r="DB35" s="80"/>
      <c r="DC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</row>
    <row r="36" spans="2:140">
      <c r="B36" s="906" t="s">
        <v>948</v>
      </c>
      <c r="C36" s="907" t="str">
        <f>BY12</f>
        <v>R-BLD_Att_E</v>
      </c>
      <c r="D36" s="908" t="str">
        <f>BZ12</f>
        <v>Residential Building Attached _ E</v>
      </c>
      <c r="E36" s="908" t="str">
        <f>COMM!O19</f>
        <v>RSDSH_Att-E</v>
      </c>
      <c r="F36" s="908" t="s">
        <v>949</v>
      </c>
      <c r="G36" s="910">
        <f>CH14/1000</f>
        <v>85.755437936808192</v>
      </c>
      <c r="H36" s="910">
        <f>G36*$CH$32</f>
        <v>69.943154239863205</v>
      </c>
      <c r="I36" s="910">
        <f>DwellingStocks!J40/1000</f>
        <v>0.73938097753222465</v>
      </c>
      <c r="J36" s="910">
        <f>I36*$CH$32</f>
        <v>0.60304791156993331</v>
      </c>
      <c r="K36" s="910">
        <f>DwellingStocks!M40/1000</f>
        <v>37.887420760937346</v>
      </c>
      <c r="L36" s="910">
        <f>K36*$CH$32</f>
        <v>30.901430600652439</v>
      </c>
      <c r="M36" s="910">
        <f>DwellingStocks!P40/1000</f>
        <v>2.5034839270341691</v>
      </c>
      <c r="N36" s="910">
        <f>M36*$CH$32</f>
        <v>2.0418712405690105</v>
      </c>
      <c r="O36" s="910">
        <f>DwellingStocks!S40/1000</f>
        <v>1.3834963137835385</v>
      </c>
      <c r="P36" s="910">
        <f>O36*$CH$32</f>
        <v>1.1283960340398425</v>
      </c>
      <c r="Q36" s="910">
        <f>DwellingStocks!V40/1000</f>
        <v>1.469553029092207</v>
      </c>
      <c r="R36" s="910">
        <f>Q36*$CH$32</f>
        <v>1.1985849136843678</v>
      </c>
      <c r="S36" s="910">
        <f>DwellingStocks!Y40/1000</f>
        <v>0.49134508833500218</v>
      </c>
      <c r="T36" s="910">
        <f>S36*$CH$32</f>
        <v>0.40074689285288456</v>
      </c>
      <c r="U36" s="910">
        <f>DwellingStocks!AB40/1000</f>
        <v>1.7206017317721194</v>
      </c>
      <c r="V36" s="910">
        <f>U36*$CH$32</f>
        <v>1.4033432188801003</v>
      </c>
      <c r="W36" s="910">
        <f>DwellingStocks!AE40/1000</f>
        <v>1.1821820487347479</v>
      </c>
      <c r="X36" s="910">
        <f>W36*$CH$32</f>
        <v>0.96420172718587938</v>
      </c>
      <c r="Y36" s="910">
        <f>DwellingStocks!AH40/1000</f>
        <v>2.0561994976550313</v>
      </c>
      <c r="Z36" s="910">
        <f>Y36*$CH$32</f>
        <v>1.6770607447470747</v>
      </c>
      <c r="AA36" s="910">
        <f>DwellingStocks!AK40/1000</f>
        <v>1.4042281527198239</v>
      </c>
      <c r="AB36" s="910">
        <f>AA36*$CH$32</f>
        <v>1.1453051682391817</v>
      </c>
      <c r="AC36" s="910">
        <f>DwellingStocks!AN40/1000</f>
        <v>2.2064704974938141</v>
      </c>
      <c r="AD36" s="910">
        <f>AC36*$CH$32</f>
        <v>1.7996235579327224</v>
      </c>
      <c r="AE36" s="910">
        <f>DwellingStocks!AQ40/1000</f>
        <v>2.6001012464215392</v>
      </c>
      <c r="AF36" s="910">
        <f>AE36*$CH$32</f>
        <v>2.1206734743950753</v>
      </c>
      <c r="AG36" s="910">
        <f>DwellingStocks!AT40/1000</f>
        <v>1.9155135547373452</v>
      </c>
      <c r="AH36" s="910">
        <f>AG36*$CH$32</f>
        <v>1.5623156178884927</v>
      </c>
      <c r="AI36" s="910">
        <f>DwellingStocks!AW40/1000</f>
        <v>8.5212818341814511</v>
      </c>
      <c r="AJ36" s="910">
        <f>AI36*$CH$32</f>
        <v>6.9500587250068548</v>
      </c>
      <c r="AK36" s="910">
        <f>DwellingStocks!AZ40/1000</f>
        <v>2.0508176062571075</v>
      </c>
      <c r="AL36" s="910">
        <f>AK36*$CH$32</f>
        <v>1.6726712101682348</v>
      </c>
      <c r="AM36" s="910">
        <f>DwellingStocks!BC40/1000</f>
        <v>3.3992858614133197</v>
      </c>
      <c r="AN36" s="910">
        <f>AM36*$CH$32</f>
        <v>2.7724979433422896</v>
      </c>
      <c r="AO36" s="910">
        <f>DwellingStocks!BF40/1000</f>
        <v>3.0697264662053212</v>
      </c>
      <c r="AP36" s="910">
        <f>AO36*$CH$32</f>
        <v>2.5037053843536157</v>
      </c>
      <c r="AQ36" s="910">
        <f>DwellingStocks!BI40/1000</f>
        <v>2.0935787490219497</v>
      </c>
      <c r="AR36" s="910">
        <f>AQ36*$CH$32</f>
        <v>1.7075477063512299</v>
      </c>
      <c r="AS36" s="910">
        <f>DwellingStocks!BL40/1000</f>
        <v>2.8489019288239619</v>
      </c>
      <c r="AT36" s="910">
        <f>AS36*$CH$32</f>
        <v>2.3235982675385611</v>
      </c>
      <c r="AU36" s="910">
        <f>DwellingStocks!BO40/1000</f>
        <v>0.29463720220886297</v>
      </c>
      <c r="AV36" s="910">
        <f>AU36*$CH$32</f>
        <v>0.24030960338727281</v>
      </c>
      <c r="AW36" s="910">
        <f>DwellingStocks!BR40/1000</f>
        <v>1.2080898056947402</v>
      </c>
      <c r="AX36" s="910">
        <f>AW36*$CH$32</f>
        <v>0.98533240163240154</v>
      </c>
      <c r="AY36" s="910">
        <f>DwellingStocks!BU40/1000</f>
        <v>0.65175083671783041</v>
      </c>
      <c r="AZ36" s="910">
        <f>AY36*$CH$32</f>
        <v>0.53157572738543224</v>
      </c>
      <c r="BA36" s="910">
        <f>DwellingStocks!BX40/1000</f>
        <v>1.1439165816409864</v>
      </c>
      <c r="BB36" s="910">
        <f>BA36*$CH$32</f>
        <v>0.9329919575037332</v>
      </c>
      <c r="BC36" s="910">
        <f>DwellingStocks!CA40/1000</f>
        <v>0.68484149697340346</v>
      </c>
      <c r="BD36" s="910">
        <f>BC36*$CH$32</f>
        <v>0.5585648631165091</v>
      </c>
      <c r="BE36" s="910">
        <f>DwellingStocks!CD40/1000</f>
        <v>1.564819160921191</v>
      </c>
      <c r="BF36" s="910">
        <f>BE36*$CH$32</f>
        <v>1.2762851028812299</v>
      </c>
      <c r="BG36" s="910">
        <f>DwellingStocks!CG40/1000</f>
        <v>0.66381358049918682</v>
      </c>
      <c r="BH36" s="910">
        <f>BG36*$CH$32</f>
        <v>0.54141424455885134</v>
      </c>
      <c r="BI36" s="910">
        <v>1</v>
      </c>
      <c r="BJ36" s="908">
        <v>100</v>
      </c>
      <c r="BK36" s="908">
        <v>1</v>
      </c>
      <c r="BL36" s="1019">
        <f>BN36</f>
        <v>4.3604385678145181E-2</v>
      </c>
      <c r="BN36" s="1101">
        <f>CR61*DwellingStocks!X24*(1+BO53)</f>
        <v>4.3604385678145181E-2</v>
      </c>
      <c r="BO36" s="1102">
        <f>BN36*G36</f>
        <v>3.7393131897948271</v>
      </c>
      <c r="BP36" s="1103"/>
      <c r="BQ36" s="1104"/>
      <c r="BR36" s="1102"/>
      <c r="BS36" s="1104"/>
      <c r="BT36" s="1109"/>
      <c r="BU36" s="1104"/>
      <c r="CD36" s="80"/>
      <c r="CE36" s="80"/>
      <c r="CV36" s="226"/>
      <c r="CW36" s="51"/>
      <c r="CX36" s="80"/>
      <c r="CY36" s="80"/>
      <c r="CZ36" s="80"/>
      <c r="DA36" s="80"/>
      <c r="DB36" s="80"/>
      <c r="DC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</row>
    <row r="37" spans="2:140" ht="13.5" thickBot="1">
      <c r="B37" s="911"/>
      <c r="C37" s="490"/>
      <c r="D37" s="489"/>
      <c r="E37" s="489" t="s">
        <v>950</v>
      </c>
      <c r="F37" s="489"/>
      <c r="G37" s="1021"/>
      <c r="H37" s="1021"/>
      <c r="I37" s="1021"/>
      <c r="J37" s="1021"/>
      <c r="K37" s="1021"/>
      <c r="L37" s="1021"/>
      <c r="M37" s="1021"/>
      <c r="N37" s="1021"/>
      <c r="O37" s="1021"/>
      <c r="P37" s="1021"/>
      <c r="Q37" s="1021"/>
      <c r="R37" s="1021"/>
      <c r="S37" s="1021"/>
      <c r="T37" s="1021"/>
      <c r="U37" s="1021"/>
      <c r="V37" s="1021"/>
      <c r="W37" s="1021"/>
      <c r="X37" s="1021"/>
      <c r="Y37" s="1021"/>
      <c r="Z37" s="1021"/>
      <c r="AA37" s="1021"/>
      <c r="AB37" s="1021"/>
      <c r="AC37" s="1021"/>
      <c r="AD37" s="1021"/>
      <c r="AE37" s="1021"/>
      <c r="AF37" s="1021"/>
      <c r="AG37" s="1021"/>
      <c r="AH37" s="1021"/>
      <c r="AI37" s="1021"/>
      <c r="AJ37" s="1021"/>
      <c r="AK37" s="1021"/>
      <c r="AL37" s="1021"/>
      <c r="AM37" s="1021"/>
      <c r="AN37" s="1021"/>
      <c r="AO37" s="1021"/>
      <c r="AP37" s="1021"/>
      <c r="AQ37" s="1021"/>
      <c r="AR37" s="1021"/>
      <c r="AS37" s="1021"/>
      <c r="AT37" s="1021"/>
      <c r="AU37" s="1021"/>
      <c r="AV37" s="1021"/>
      <c r="AW37" s="1021"/>
      <c r="AX37" s="1021"/>
      <c r="AY37" s="1021"/>
      <c r="AZ37" s="1021"/>
      <c r="BA37" s="1021"/>
      <c r="BB37" s="1021"/>
      <c r="BC37" s="1021"/>
      <c r="BD37" s="1021"/>
      <c r="BE37" s="1021"/>
      <c r="BF37" s="1021"/>
      <c r="BG37" s="1021"/>
      <c r="BH37" s="1021"/>
      <c r="BI37" s="1021"/>
      <c r="BJ37" s="489"/>
      <c r="BK37" s="489"/>
      <c r="BL37" s="1022">
        <v>0</v>
      </c>
      <c r="BN37" s="1083"/>
      <c r="BO37" s="1080"/>
      <c r="BP37" s="1087"/>
      <c r="BQ37" s="1084"/>
      <c r="BR37" s="1080"/>
      <c r="BS37" s="1084"/>
      <c r="BT37" s="1108"/>
      <c r="BU37" s="1084"/>
      <c r="CC37" s="80"/>
      <c r="CD37" s="80"/>
      <c r="CE37" s="80"/>
      <c r="CF37" s="473" t="s">
        <v>1115</v>
      </c>
      <c r="CV37" s="226"/>
      <c r="CW37" s="51"/>
      <c r="CX37" s="80"/>
      <c r="CY37" s="80"/>
      <c r="CZ37" s="80"/>
      <c r="DA37" s="80"/>
      <c r="DB37" s="80"/>
      <c r="DC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</row>
    <row r="38" spans="2:140" ht="16.5" thickBot="1">
      <c r="B38" s="912"/>
      <c r="C38" s="328"/>
      <c r="D38" s="328"/>
      <c r="E38" s="328" t="s">
        <v>951</v>
      </c>
      <c r="F38" s="328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  <c r="BC38" s="1025"/>
      <c r="BD38" s="1025"/>
      <c r="BE38" s="1025"/>
      <c r="BF38" s="1025"/>
      <c r="BG38" s="1025"/>
      <c r="BH38" s="1025"/>
      <c r="BI38" s="1025"/>
      <c r="BJ38" s="328"/>
      <c r="BK38" s="328"/>
      <c r="BL38" s="1026">
        <f>BP38</f>
        <v>1.1496235636776254E-2</v>
      </c>
      <c r="BN38" s="1083"/>
      <c r="BO38" s="1080"/>
      <c r="BP38" s="1087">
        <f>CS61*(1+BQ53)</f>
        <v>1.1496235636776254E-2</v>
      </c>
      <c r="BQ38" s="1084">
        <f>BP38*G36</f>
        <v>0.98586472165648864</v>
      </c>
      <c r="BR38" s="1080"/>
      <c r="BS38" s="1084"/>
      <c r="BT38" s="1108"/>
      <c r="BU38" s="1084"/>
      <c r="CC38" s="80"/>
      <c r="CD38" s="80"/>
      <c r="CE38" s="80"/>
      <c r="CF38" s="1223" t="s">
        <v>295</v>
      </c>
      <c r="CG38" s="1224"/>
      <c r="CH38" s="1224"/>
      <c r="CI38" s="1224"/>
      <c r="CJ38" s="1224"/>
      <c r="CK38" s="1224"/>
      <c r="CL38" s="1224"/>
      <c r="CM38" s="1224"/>
      <c r="CN38" s="1224"/>
      <c r="CO38" s="1224"/>
      <c r="CP38" s="1224"/>
      <c r="CQ38" s="1224"/>
      <c r="CR38" s="1221" t="s">
        <v>898</v>
      </c>
      <c r="CS38" s="1222"/>
      <c r="CT38" s="1222"/>
      <c r="CU38" s="1222"/>
      <c r="CV38" s="226"/>
      <c r="CW38" s="51"/>
      <c r="CX38" s="80"/>
      <c r="CY38" s="80"/>
      <c r="CZ38" s="80"/>
      <c r="DA38" s="80"/>
      <c r="DB38" s="80"/>
      <c r="DC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</row>
    <row r="39" spans="2:140" ht="16.5" thickBot="1">
      <c r="B39" s="911"/>
      <c r="C39" s="490"/>
      <c r="D39" s="489"/>
      <c r="E39" s="489" t="s">
        <v>952</v>
      </c>
      <c r="F39" s="489"/>
      <c r="G39" s="1021"/>
      <c r="H39" s="1021"/>
      <c r="I39" s="1021"/>
      <c r="J39" s="1021"/>
      <c r="K39" s="1021"/>
      <c r="L39" s="1021"/>
      <c r="M39" s="1021"/>
      <c r="N39" s="1021"/>
      <c r="O39" s="1021"/>
      <c r="P39" s="1021"/>
      <c r="Q39" s="1021"/>
      <c r="R39" s="1021"/>
      <c r="S39" s="1021"/>
      <c r="T39" s="1021"/>
      <c r="U39" s="1021"/>
      <c r="V39" s="1021"/>
      <c r="W39" s="1021"/>
      <c r="X39" s="1021"/>
      <c r="Y39" s="1021"/>
      <c r="Z39" s="1021"/>
      <c r="AA39" s="1021"/>
      <c r="AB39" s="1021"/>
      <c r="AC39" s="1021"/>
      <c r="AD39" s="1021"/>
      <c r="AE39" s="1021"/>
      <c r="AF39" s="1021"/>
      <c r="AG39" s="1021"/>
      <c r="AH39" s="1021"/>
      <c r="AI39" s="1021"/>
      <c r="AJ39" s="1021"/>
      <c r="AK39" s="1021"/>
      <c r="AL39" s="1021"/>
      <c r="AM39" s="1021"/>
      <c r="AN39" s="1021"/>
      <c r="AO39" s="1021"/>
      <c r="AP39" s="1021"/>
      <c r="AQ39" s="1021"/>
      <c r="AR39" s="1021"/>
      <c r="AS39" s="1021"/>
      <c r="AT39" s="1021"/>
      <c r="AU39" s="1021"/>
      <c r="AV39" s="1021"/>
      <c r="AW39" s="1021"/>
      <c r="AX39" s="1021"/>
      <c r="AY39" s="1021"/>
      <c r="AZ39" s="1021"/>
      <c r="BA39" s="1021"/>
      <c r="BB39" s="1021"/>
      <c r="BC39" s="1021"/>
      <c r="BD39" s="1021"/>
      <c r="BE39" s="1021"/>
      <c r="BF39" s="1021"/>
      <c r="BG39" s="1021"/>
      <c r="BH39" s="1021"/>
      <c r="BI39" s="1021"/>
      <c r="BJ39" s="489"/>
      <c r="BK39" s="489"/>
      <c r="BL39" s="1022">
        <f>BR39</f>
        <v>2.295742737408916E-3</v>
      </c>
      <c r="BN39" s="1083"/>
      <c r="BO39" s="1080"/>
      <c r="BP39" s="1087"/>
      <c r="BQ39" s="1084"/>
      <c r="BR39" s="1080">
        <f>CT61*(1+BS53)</f>
        <v>2.295742737408916E-3</v>
      </c>
      <c r="BS39" s="1084">
        <f>BR39*G36</f>
        <v>0.19687242383674844</v>
      </c>
      <c r="BT39" s="1108"/>
      <c r="BU39" s="1084"/>
      <c r="BW39" s="1223" t="s">
        <v>604</v>
      </c>
      <c r="BX39" s="1224"/>
      <c r="BY39" s="1224"/>
      <c r="BZ39" s="1224"/>
      <c r="CA39" s="1229"/>
      <c r="CB39" s="80"/>
      <c r="CE39" s="80"/>
      <c r="CF39" s="1159"/>
      <c r="CG39" s="1160" t="s">
        <v>287</v>
      </c>
      <c r="CH39" s="1160" t="s">
        <v>396</v>
      </c>
      <c r="CI39" s="1161" t="s">
        <v>397</v>
      </c>
      <c r="CJ39" s="1159" t="s">
        <v>893</v>
      </c>
      <c r="CK39" s="1159" t="s">
        <v>894</v>
      </c>
      <c r="CL39" s="1160" t="s">
        <v>895</v>
      </c>
      <c r="CM39" s="1160" t="s">
        <v>415</v>
      </c>
      <c r="CN39" s="1161" t="s">
        <v>892</v>
      </c>
      <c r="CO39" s="1159" t="s">
        <v>896</v>
      </c>
      <c r="CP39" s="1160" t="s">
        <v>897</v>
      </c>
      <c r="CQ39" s="1162" t="s">
        <v>218</v>
      </c>
      <c r="CR39" s="1165" t="s">
        <v>219</v>
      </c>
      <c r="CS39" s="1165" t="s">
        <v>891</v>
      </c>
      <c r="CT39" s="1165" t="s">
        <v>221</v>
      </c>
      <c r="CU39" s="1165" t="s">
        <v>892</v>
      </c>
      <c r="CV39" s="226"/>
      <c r="CW39" s="51"/>
      <c r="CX39" s="80"/>
      <c r="CY39" s="80"/>
      <c r="CZ39" s="80"/>
      <c r="DA39" s="80"/>
      <c r="DB39" s="80"/>
      <c r="DC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</row>
    <row r="40" spans="2:140" ht="13.5" thickBot="1">
      <c r="B40" s="913"/>
      <c r="C40" s="914"/>
      <c r="D40" s="914"/>
      <c r="E40" s="914" t="s">
        <v>953</v>
      </c>
      <c r="F40" s="914"/>
      <c r="G40" s="916"/>
      <c r="H40" s="916"/>
      <c r="I40" s="916"/>
      <c r="J40" s="916"/>
      <c r="K40" s="916"/>
      <c r="L40" s="916"/>
      <c r="M40" s="916"/>
      <c r="N40" s="916"/>
      <c r="O40" s="916"/>
      <c r="P40" s="916"/>
      <c r="Q40" s="916"/>
      <c r="R40" s="916"/>
      <c r="S40" s="916"/>
      <c r="T40" s="916"/>
      <c r="U40" s="916"/>
      <c r="V40" s="916"/>
      <c r="W40" s="916"/>
      <c r="X40" s="916"/>
      <c r="Y40" s="916"/>
      <c r="Z40" s="916"/>
      <c r="AA40" s="916"/>
      <c r="AB40" s="916"/>
      <c r="AC40" s="916"/>
      <c r="AD40" s="916"/>
      <c r="AE40" s="916"/>
      <c r="AF40" s="916"/>
      <c r="AG40" s="916"/>
      <c r="AH40" s="916"/>
      <c r="AI40" s="916"/>
      <c r="AJ40" s="916"/>
      <c r="AK40" s="916"/>
      <c r="AL40" s="916"/>
      <c r="AM40" s="916"/>
      <c r="AN40" s="916"/>
      <c r="AO40" s="916"/>
      <c r="AP40" s="916"/>
      <c r="AQ40" s="916"/>
      <c r="AR40" s="916"/>
      <c r="AS40" s="916"/>
      <c r="AT40" s="916"/>
      <c r="AU40" s="916"/>
      <c r="AV40" s="916"/>
      <c r="AW40" s="916"/>
      <c r="AX40" s="916"/>
      <c r="AY40" s="916"/>
      <c r="AZ40" s="916"/>
      <c r="BA40" s="916"/>
      <c r="BB40" s="916"/>
      <c r="BC40" s="916"/>
      <c r="BD40" s="916"/>
      <c r="BE40" s="916"/>
      <c r="BF40" s="916"/>
      <c r="BG40" s="916"/>
      <c r="BH40" s="916"/>
      <c r="BI40" s="916"/>
      <c r="BJ40" s="914"/>
      <c r="BK40" s="914"/>
      <c r="BL40" s="1027">
        <f>BT40</f>
        <v>5.4061275343101451E-4</v>
      </c>
      <c r="BN40" s="1105"/>
      <c r="BO40" s="1085"/>
      <c r="BP40" s="1106"/>
      <c r="BQ40" s="1086"/>
      <c r="BR40" s="1085"/>
      <c r="BS40" s="1086"/>
      <c r="BT40" s="1107">
        <f>CU61*(1+$BU$53)</f>
        <v>5.4061275343101451E-4</v>
      </c>
      <c r="BU40" s="1086">
        <f>BT40*G36</f>
        <v>4.6360483424700352E-2</v>
      </c>
      <c r="BW40" s="885"/>
      <c r="BX40" s="886" t="s">
        <v>833</v>
      </c>
      <c r="BY40" s="886" t="s">
        <v>832</v>
      </c>
      <c r="BZ40" s="887" t="s">
        <v>834</v>
      </c>
      <c r="CA40" s="885" t="s">
        <v>835</v>
      </c>
      <c r="CB40" s="80"/>
      <c r="CC40" s="80"/>
      <c r="CD40" s="80"/>
      <c r="CE40" s="80"/>
      <c r="CF40" s="1155" t="s">
        <v>48</v>
      </c>
      <c r="CG40" s="1156">
        <v>6419</v>
      </c>
      <c r="CH40" s="1156">
        <v>535137</v>
      </c>
      <c r="CI40" s="1156">
        <v>52</v>
      </c>
      <c r="CJ40" s="1157">
        <v>-505747</v>
      </c>
      <c r="CK40" s="1155">
        <v>11249</v>
      </c>
      <c r="CL40" s="1156">
        <v>2509515</v>
      </c>
      <c r="CM40" s="1156">
        <v>1893006</v>
      </c>
      <c r="CN40" s="1156">
        <v>5793778</v>
      </c>
      <c r="CO40" s="1156">
        <v>31852</v>
      </c>
      <c r="CP40" s="1156">
        <v>9733652</v>
      </c>
      <c r="CQ40" s="1156">
        <v>9418.8988568067343</v>
      </c>
      <c r="CR40" s="1158">
        <f>((CQ40/CG40)*$CG$18*(CJ40+CK40)*0.0000000036)/(CQ40/1000)</f>
        <v>-2.0601927769047266E-4</v>
      </c>
      <c r="CS40" s="1158">
        <f>((CQ40/CG40)*(CN40+CO40)*0.0000000036)/(CQ40/1000)</f>
        <v>3.2672173235706492E-3</v>
      </c>
      <c r="CT40" s="1158">
        <f>((CQ40/CG40)*(CL40)*0.0000000036)/(CQ40/1000)</f>
        <v>1.4074238978033962E-3</v>
      </c>
      <c r="CU40" s="1158">
        <f>((CQ40/CG40)*(CM40)*0.0000000036)/(CQ40/1000)</f>
        <v>1.0616640598224022E-3</v>
      </c>
      <c r="CV40" s="226"/>
      <c r="CW40" s="51"/>
      <c r="CX40" s="80"/>
      <c r="CY40" s="80"/>
      <c r="CZ40" s="80"/>
      <c r="DA40" s="80"/>
      <c r="DB40" s="80"/>
      <c r="DC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</row>
    <row r="41" spans="2:140">
      <c r="B41" s="906" t="s">
        <v>948</v>
      </c>
      <c r="C41" s="907" t="str">
        <f>BY13</f>
        <v>R-BLD_Att_F</v>
      </c>
      <c r="D41" s="908" t="str">
        <f>BZ13</f>
        <v>Residential Building Attached _ F</v>
      </c>
      <c r="E41" s="908" t="str">
        <f>COMM!O22</f>
        <v>RSDSH_Att-F</v>
      </c>
      <c r="F41" s="908" t="s">
        <v>949</v>
      </c>
      <c r="G41" s="910">
        <f>CH15/1000</f>
        <v>38.588997221862925</v>
      </c>
      <c r="H41" s="910">
        <f>G41*$CH$33</f>
        <v>15.671617420013364</v>
      </c>
      <c r="I41" s="910">
        <f>DwellingStocks!J41/1000</f>
        <v>0.37257869570959756</v>
      </c>
      <c r="J41" s="910">
        <f>I41*$CH$33</f>
        <v>0.15131024899243309</v>
      </c>
      <c r="K41" s="910">
        <f>DwellingStocks!M41/1000</f>
        <v>17.538434579705495</v>
      </c>
      <c r="L41" s="910">
        <f>K41*$CH$33</f>
        <v>7.1226426356411148</v>
      </c>
      <c r="M41" s="910">
        <f>DwellingStocks!P41/1000</f>
        <v>0.88444249685002763</v>
      </c>
      <c r="N41" s="910">
        <f>M41*$CH$33</f>
        <v>0.35918643754707735</v>
      </c>
      <c r="O41" s="910">
        <f>DwellingStocks!S41/1000</f>
        <v>0.6304540164076885</v>
      </c>
      <c r="P41" s="910">
        <f>O41*$CH$33</f>
        <v>0.25603759769259804</v>
      </c>
      <c r="Q41" s="910">
        <f>DwellingStocks!V41/1000</f>
        <v>0.66228333832413722</v>
      </c>
      <c r="R41" s="910">
        <f>Q41*$CH$33</f>
        <v>0.26896400137562565</v>
      </c>
      <c r="S41" s="910">
        <f>DwellingStocks!Y41/1000</f>
        <v>0.23239294718547399</v>
      </c>
      <c r="T41" s="910">
        <f>S41*$CH$33</f>
        <v>9.437854366779784E-2</v>
      </c>
      <c r="U41" s="910">
        <f>DwellingStocks!AB41/1000</f>
        <v>0.77516270290958822</v>
      </c>
      <c r="V41" s="910">
        <f>U41*$CH$33</f>
        <v>0.31480614146096453</v>
      </c>
      <c r="W41" s="910">
        <f>DwellingStocks!AE41/1000</f>
        <v>0.58023108428713355</v>
      </c>
      <c r="X41" s="910">
        <f>W41*$CH$33</f>
        <v>0.23564125068779132</v>
      </c>
      <c r="Y41" s="910">
        <f>DwellingStocks!AH41/1000</f>
        <v>0.99310463318205289</v>
      </c>
      <c r="Z41" s="910">
        <f>Y41*$CH$33</f>
        <v>0.40331589286425346</v>
      </c>
      <c r="AA41" s="910">
        <f>DwellingStocks!AK41/1000</f>
        <v>0.63433573730536608</v>
      </c>
      <c r="AB41" s="910">
        <f>AA41*$CH$33</f>
        <v>0.25761402748396894</v>
      </c>
      <c r="AC41" s="910">
        <f>DwellingStocks!AN41/1000</f>
        <v>0.90022665093827547</v>
      </c>
      <c r="AD41" s="910">
        <f>AC41*$CH$33</f>
        <v>0.36559663843276952</v>
      </c>
      <c r="AE41" s="910">
        <f>DwellingStocks!AQ41/1000</f>
        <v>1.046255880034165</v>
      </c>
      <c r="AF41" s="910">
        <f>AE41*$CH$33</f>
        <v>0.42490147595867672</v>
      </c>
      <c r="AG41" s="910">
        <f>DwellingStocks!AT41/1000</f>
        <v>0.71403824423400608</v>
      </c>
      <c r="AH41" s="910">
        <f>AG41*$CH$33</f>
        <v>0.28998250777435441</v>
      </c>
      <c r="AI41" s="910">
        <f>DwellingStocks!AW41/1000</f>
        <v>3.7526414231299081</v>
      </c>
      <c r="AJ41" s="910">
        <f>AI41*$CH$33</f>
        <v>1.524008523975511</v>
      </c>
      <c r="AK41" s="910">
        <f>DwellingStocks!AZ41/1000</f>
        <v>0.78619753701981232</v>
      </c>
      <c r="AL41" s="910">
        <f>AK41*$CH$33</f>
        <v>0.31928756650226536</v>
      </c>
      <c r="AM41" s="910">
        <f>DwellingStocks!BC41/1000</f>
        <v>1.4021232300703876</v>
      </c>
      <c r="AN41" s="910">
        <f>AM41*$CH$33</f>
        <v>0.56942497653002488</v>
      </c>
      <c r="AO41" s="910">
        <f>DwellingStocks!BF41/1000</f>
        <v>1.4817041436659</v>
      </c>
      <c r="AP41" s="910">
        <f>AO41*$CH$33</f>
        <v>0.60174407579641942</v>
      </c>
      <c r="AQ41" s="910">
        <f>DwellingStocks!BI41/1000</f>
        <v>0.92478182917101326</v>
      </c>
      <c r="AR41" s="910">
        <f>AQ41*$CH$33</f>
        <v>0.37556889442924524</v>
      </c>
      <c r="AS41" s="910">
        <f>DwellingStocks!BL41/1000</f>
        <v>1.2880757475645694</v>
      </c>
      <c r="AT41" s="910">
        <f>AS41*$CH$33</f>
        <v>0.5231084448183837</v>
      </c>
      <c r="AU41" s="910">
        <f>DwellingStocks!BO41/1000</f>
        <v>0.21902234500481851</v>
      </c>
      <c r="AV41" s="910">
        <f>AU41*$CH$33</f>
        <v>8.8948525342996368E-2</v>
      </c>
      <c r="AW41" s="910">
        <f>DwellingStocks!BR41/1000</f>
        <v>0.63900308699600672</v>
      </c>
      <c r="AX41" s="910">
        <f>AW41*$CH$33</f>
        <v>0.25950951386565951</v>
      </c>
      <c r="AY41" s="910">
        <f>DwellingStocks!BU41/1000</f>
        <v>0.34476674695943205</v>
      </c>
      <c r="AZ41" s="910">
        <f>AY41*$CH$33</f>
        <v>0.14001536568640424</v>
      </c>
      <c r="BA41" s="910">
        <f>DwellingStocks!BX41/1000</f>
        <v>0.47800981992356589</v>
      </c>
      <c r="BB41" s="910">
        <f>BA41*$CH$33</f>
        <v>0.19412753790366469</v>
      </c>
      <c r="BC41" s="910">
        <f>DwellingStocks!CA41/1000</f>
        <v>0.30747985578397702</v>
      </c>
      <c r="BD41" s="910">
        <f>BC41*$CH$33</f>
        <v>0.12487255464304452</v>
      </c>
      <c r="BE41" s="910">
        <f>DwellingStocks!CD41/1000</f>
        <v>0.70642316442867004</v>
      </c>
      <c r="BF41" s="910">
        <f>BE41*$CH$33</f>
        <v>0.28688990040117079</v>
      </c>
      <c r="BG41" s="910">
        <f>DwellingStocks!CG41/1000</f>
        <v>0.29482728507184597</v>
      </c>
      <c r="BH41" s="910">
        <f>BG41*$CH$33</f>
        <v>0.11973414053914437</v>
      </c>
      <c r="BI41" s="910">
        <v>1</v>
      </c>
      <c r="BJ41" s="908">
        <v>100</v>
      </c>
      <c r="BK41" s="908">
        <v>1</v>
      </c>
      <c r="BL41" s="1019">
        <f>BN41</f>
        <v>5.5698508613813459E-2</v>
      </c>
      <c r="BN41" s="1083">
        <f>CR62*DwellingStocks!X25*(1+BO53)</f>
        <v>5.5698508613813459E-2</v>
      </c>
      <c r="BO41" s="1080">
        <f>BN41*G41</f>
        <v>2.149349594160356</v>
      </c>
      <c r="BP41" s="1087"/>
      <c r="BQ41" s="1084"/>
      <c r="BR41" s="1080"/>
      <c r="BS41" s="1084"/>
      <c r="BT41" s="1108"/>
      <c r="BU41" s="1084"/>
      <c r="BW41" s="888" t="s">
        <v>42</v>
      </c>
      <c r="BX41" s="897">
        <v>37772</v>
      </c>
      <c r="BY41" s="889">
        <f>BX41/SUM(BX41+BZ41)</f>
        <v>0.58696834548025667</v>
      </c>
      <c r="BZ41" s="897">
        <v>26579</v>
      </c>
      <c r="CA41" s="890">
        <f>BZ41/SUM(BX41+BZ41)</f>
        <v>0.41303165451974327</v>
      </c>
      <c r="CB41" s="80"/>
      <c r="CC41" s="80"/>
      <c r="CD41" s="80"/>
      <c r="CE41" s="80"/>
      <c r="CF41" s="1151" t="s">
        <v>50</v>
      </c>
      <c r="CG41" s="1152">
        <v>3209</v>
      </c>
      <c r="CH41" s="1152">
        <v>264012</v>
      </c>
      <c r="CI41" s="1152">
        <v>91</v>
      </c>
      <c r="CJ41" s="1153">
        <v>5149071</v>
      </c>
      <c r="CK41" s="1151">
        <v>157450</v>
      </c>
      <c r="CL41" s="1152">
        <v>1694468</v>
      </c>
      <c r="CM41" s="1152">
        <v>638663</v>
      </c>
      <c r="CN41" s="1152">
        <v>6968385</v>
      </c>
      <c r="CO41" s="1152">
        <v>83330</v>
      </c>
      <c r="CP41" s="1152">
        <v>14691367</v>
      </c>
      <c r="CQ41" s="1152">
        <v>7459.2913438514906</v>
      </c>
      <c r="CR41" s="1154">
        <f>((CQ41/CG41)*$CG$18*(CJ41+CK41)*0.0000000036)/(CQ41/1000)</f>
        <v>4.4223271439528837E-3</v>
      </c>
      <c r="CS41" s="1154">
        <f t="shared" ref="CS41:CS42" si="3">((CQ41/CG41)*(CN41+CO41)*0.0000000036)/(CQ41/1000)</f>
        <v>7.9109298846992832E-3</v>
      </c>
      <c r="CT41" s="1154">
        <f t="shared" ref="CT41:CT42" si="4">((CQ41/CG41)*(CL41)*0.0000000036)/(CQ41/1000)</f>
        <v>1.90093013399813E-3</v>
      </c>
      <c r="CU41" s="1154">
        <f t="shared" ref="CU41:CU42" si="5">((CQ41/CG41)*(CM41)*0.0000000036)/(CQ41/1000)</f>
        <v>7.1648077282642571E-4</v>
      </c>
      <c r="CV41" s="226"/>
      <c r="CW41" s="51"/>
      <c r="CX41" s="80"/>
      <c r="CY41" s="80"/>
      <c r="CZ41" s="80"/>
      <c r="DA41" s="80"/>
      <c r="DB41" s="80"/>
      <c r="DC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</row>
    <row r="42" spans="2:140">
      <c r="B42" s="911"/>
      <c r="C42" s="490"/>
      <c r="D42" s="489"/>
      <c r="E42" s="489" t="s">
        <v>950</v>
      </c>
      <c r="F42" s="489"/>
      <c r="G42" s="1021"/>
      <c r="H42" s="1021"/>
      <c r="I42" s="1021"/>
      <c r="J42" s="1021"/>
      <c r="K42" s="1021"/>
      <c r="L42" s="1021"/>
      <c r="M42" s="1021"/>
      <c r="N42" s="1021"/>
      <c r="O42" s="1021"/>
      <c r="P42" s="1021"/>
      <c r="Q42" s="1021"/>
      <c r="R42" s="1021"/>
      <c r="S42" s="1021"/>
      <c r="T42" s="1021"/>
      <c r="U42" s="1021"/>
      <c r="V42" s="1021"/>
      <c r="W42" s="1021"/>
      <c r="X42" s="1021"/>
      <c r="Y42" s="1021"/>
      <c r="Z42" s="1021"/>
      <c r="AA42" s="1021"/>
      <c r="AB42" s="1021"/>
      <c r="AC42" s="1021"/>
      <c r="AD42" s="1021"/>
      <c r="AE42" s="1021"/>
      <c r="AF42" s="1021"/>
      <c r="AG42" s="1021"/>
      <c r="AH42" s="1021"/>
      <c r="AI42" s="1021"/>
      <c r="AJ42" s="1021"/>
      <c r="AK42" s="1021"/>
      <c r="AL42" s="1021"/>
      <c r="AM42" s="1021"/>
      <c r="AN42" s="1021"/>
      <c r="AO42" s="1021"/>
      <c r="AP42" s="1021"/>
      <c r="AQ42" s="1021"/>
      <c r="AR42" s="1021"/>
      <c r="AS42" s="1021"/>
      <c r="AT42" s="1021"/>
      <c r="AU42" s="1021"/>
      <c r="AV42" s="1021"/>
      <c r="AW42" s="1021"/>
      <c r="AX42" s="1021"/>
      <c r="AY42" s="1021"/>
      <c r="AZ42" s="1021"/>
      <c r="BA42" s="1021"/>
      <c r="BB42" s="1021"/>
      <c r="BC42" s="1021"/>
      <c r="BD42" s="1021"/>
      <c r="BE42" s="1021"/>
      <c r="BF42" s="1021"/>
      <c r="BG42" s="1021"/>
      <c r="BH42" s="1021"/>
      <c r="BI42" s="1021"/>
      <c r="BJ42" s="489"/>
      <c r="BK42" s="489"/>
      <c r="BL42" s="1022">
        <v>0</v>
      </c>
      <c r="BN42" s="1083"/>
      <c r="BO42" s="1080"/>
      <c r="BP42" s="1087"/>
      <c r="BQ42" s="1084"/>
      <c r="BR42" s="1080"/>
      <c r="BS42" s="1084"/>
      <c r="BT42" s="1108"/>
      <c r="BU42" s="1084"/>
      <c r="BW42" s="891" t="s">
        <v>44</v>
      </c>
      <c r="BX42" s="898">
        <v>12745</v>
      </c>
      <c r="BY42" s="892">
        <f t="shared" ref="BY42:BY43" si="6">BX42/SUM(BX42+BZ42)</f>
        <v>0.36680481206469812</v>
      </c>
      <c r="BZ42" s="898">
        <v>22001</v>
      </c>
      <c r="CA42" s="893">
        <f t="shared" ref="CA42:CA43" si="7">BZ42/SUM(BX42+BZ42)</f>
        <v>0.63319518793530194</v>
      </c>
      <c r="CB42" s="80"/>
      <c r="CC42" s="80"/>
      <c r="CD42" s="80"/>
      <c r="CE42" s="80"/>
      <c r="CF42" s="1155" t="s">
        <v>52</v>
      </c>
      <c r="CG42" s="1156">
        <v>8665</v>
      </c>
      <c r="CH42" s="1156">
        <v>712223</v>
      </c>
      <c r="CI42" s="1156">
        <v>114</v>
      </c>
      <c r="CJ42" s="1157">
        <v>24443713</v>
      </c>
      <c r="CK42" s="1155">
        <v>1103093</v>
      </c>
      <c r="CL42" s="1156">
        <v>5068146</v>
      </c>
      <c r="CM42" s="1156">
        <v>1589124</v>
      </c>
      <c r="CN42" s="1156">
        <v>23824149</v>
      </c>
      <c r="CO42" s="1156">
        <v>271620</v>
      </c>
      <c r="CP42" s="1156">
        <v>56299844</v>
      </c>
      <c r="CQ42" s="1156">
        <v>14041.847426430093</v>
      </c>
      <c r="CR42" s="1158">
        <f t="shared" ref="CR42:CR48" si="8">((CQ42/CG42)*$CG$18*(CJ42+CK42)*0.0000000036)/(CQ42/1000)</f>
        <v>7.8845831836233844E-3</v>
      </c>
      <c r="CS42" s="1158">
        <f t="shared" si="3"/>
        <v>1.00109369186382E-2</v>
      </c>
      <c r="CT42" s="1158">
        <f t="shared" si="4"/>
        <v>2.1056348066935951E-3</v>
      </c>
      <c r="CU42" s="1158">
        <f t="shared" si="5"/>
        <v>6.6022462781304097E-4</v>
      </c>
      <c r="CV42" s="226"/>
      <c r="CW42" s="51"/>
      <c r="CX42" s="80"/>
      <c r="CY42" s="80"/>
      <c r="CZ42" s="80"/>
      <c r="DA42" s="80"/>
      <c r="DB42" s="80"/>
      <c r="DC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</row>
    <row r="43" spans="2:140">
      <c r="B43" s="912"/>
      <c r="C43" s="328"/>
      <c r="D43" s="328"/>
      <c r="E43" s="328" t="s">
        <v>951</v>
      </c>
      <c r="F43" s="328"/>
      <c r="G43" s="1025"/>
      <c r="H43" s="1025"/>
      <c r="I43" s="1025"/>
      <c r="J43" s="1025"/>
      <c r="K43" s="1025"/>
      <c r="L43" s="1025"/>
      <c r="M43" s="1025"/>
      <c r="N43" s="1025"/>
      <c r="O43" s="1025"/>
      <c r="P43" s="1025"/>
      <c r="Q43" s="1025"/>
      <c r="R43" s="1025"/>
      <c r="S43" s="1025"/>
      <c r="T43" s="1025"/>
      <c r="U43" s="1025"/>
      <c r="V43" s="1025"/>
      <c r="W43" s="1025"/>
      <c r="X43" s="1025"/>
      <c r="Y43" s="1025"/>
      <c r="Z43" s="1025"/>
      <c r="AA43" s="1025"/>
      <c r="AB43" s="1025"/>
      <c r="AC43" s="1025"/>
      <c r="AD43" s="1025"/>
      <c r="AE43" s="1025"/>
      <c r="AF43" s="1025"/>
      <c r="AG43" s="1025"/>
      <c r="AH43" s="1025"/>
      <c r="AI43" s="1025"/>
      <c r="AJ43" s="1025"/>
      <c r="AK43" s="1025"/>
      <c r="AL43" s="1025"/>
      <c r="AM43" s="1025"/>
      <c r="AN43" s="1025"/>
      <c r="AO43" s="1025"/>
      <c r="AP43" s="1025"/>
      <c r="AQ43" s="1025"/>
      <c r="AR43" s="1025"/>
      <c r="AS43" s="1025"/>
      <c r="AT43" s="1025"/>
      <c r="AU43" s="1025"/>
      <c r="AV43" s="1025"/>
      <c r="AW43" s="1025"/>
      <c r="AX43" s="1025"/>
      <c r="AY43" s="1025"/>
      <c r="AZ43" s="1025"/>
      <c r="BA43" s="1025"/>
      <c r="BB43" s="1025"/>
      <c r="BC43" s="1025"/>
      <c r="BD43" s="1025"/>
      <c r="BE43" s="1025"/>
      <c r="BF43" s="1025"/>
      <c r="BG43" s="1025"/>
      <c r="BH43" s="1025"/>
      <c r="BI43" s="1025"/>
      <c r="BJ43" s="328"/>
      <c r="BK43" s="328"/>
      <c r="BL43" s="1026">
        <f>BP43</f>
        <v>1.1934985762501285E-2</v>
      </c>
      <c r="BN43" s="1083"/>
      <c r="BO43" s="1080"/>
      <c r="BP43" s="1087">
        <f>CS62*(1+BQ53)</f>
        <v>1.1934985762501285E-2</v>
      </c>
      <c r="BQ43" s="1084">
        <f>BP43*G41</f>
        <v>0.46055913243213564</v>
      </c>
      <c r="BR43" s="1080"/>
      <c r="BS43" s="1084"/>
      <c r="BT43" s="1108"/>
      <c r="BU43" s="1084"/>
      <c r="BW43" s="894" t="s">
        <v>46</v>
      </c>
      <c r="BX43" s="899">
        <v>6299</v>
      </c>
      <c r="BY43" s="895">
        <f t="shared" si="6"/>
        <v>0.35199776473875383</v>
      </c>
      <c r="BZ43" s="899">
        <v>11596</v>
      </c>
      <c r="CA43" s="896">
        <f t="shared" si="7"/>
        <v>0.64800223526124612</v>
      </c>
      <c r="CB43" s="80"/>
      <c r="CC43" s="80"/>
      <c r="CD43" s="80"/>
      <c r="CE43" s="80"/>
      <c r="CF43" s="1151" t="s">
        <v>54</v>
      </c>
      <c r="CG43" s="1152">
        <v>13570</v>
      </c>
      <c r="CH43" s="1152">
        <v>1073828</v>
      </c>
      <c r="CI43" s="1152">
        <v>138</v>
      </c>
      <c r="CJ43" s="1153">
        <v>50858810</v>
      </c>
      <c r="CK43" s="1151">
        <v>3129098</v>
      </c>
      <c r="CL43" s="1152">
        <v>7944420</v>
      </c>
      <c r="CM43" s="1152">
        <v>2305495</v>
      </c>
      <c r="CN43" s="1152">
        <v>41205233</v>
      </c>
      <c r="CO43" s="1152">
        <v>896605</v>
      </c>
      <c r="CP43" s="1152">
        <v>106339660</v>
      </c>
      <c r="CQ43" s="1152">
        <v>19924.480375055824</v>
      </c>
      <c r="CR43" s="1154">
        <f t="shared" si="8"/>
        <v>1.0639650151914025E-2</v>
      </c>
      <c r="CS43" s="1154">
        <f t="shared" ref="CS43:CS48" si="9">((CQ43/CG43)*(CN43+CO43)*0.0000000036)/(CQ43/1000)</f>
        <v>1.1169242210759026E-2</v>
      </c>
      <c r="CT43" s="1154">
        <f t="shared" ref="CT43:CT48" si="10">((CQ43/CG43)*(CL43)*0.0000000036)/(CQ43/1000)</f>
        <v>2.1075837877671333E-3</v>
      </c>
      <c r="CU43" s="1154">
        <f t="shared" ref="CU43:CU48" si="11">((CQ43/CG43)*(CM43)*0.0000000036)/(CQ43/1000)</f>
        <v>6.1162726602800291E-4</v>
      </c>
      <c r="CV43" s="226"/>
      <c r="CW43" s="51"/>
      <c r="CX43" s="80"/>
      <c r="CY43" s="80"/>
      <c r="CZ43" s="80"/>
      <c r="DA43" s="80"/>
      <c r="DB43" s="80"/>
      <c r="DC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</row>
    <row r="44" spans="2:140">
      <c r="B44" s="911"/>
      <c r="C44" s="490"/>
      <c r="D44" s="489"/>
      <c r="E44" s="489" t="s">
        <v>952</v>
      </c>
      <c r="F44" s="489"/>
      <c r="G44" s="1021"/>
      <c r="H44" s="1021"/>
      <c r="I44" s="1021"/>
      <c r="J44" s="1021"/>
      <c r="K44" s="1021"/>
      <c r="L44" s="1021"/>
      <c r="M44" s="1021"/>
      <c r="N44" s="1021"/>
      <c r="O44" s="1021"/>
      <c r="P44" s="1021"/>
      <c r="Q44" s="1021"/>
      <c r="R44" s="1021"/>
      <c r="S44" s="1021"/>
      <c r="T44" s="1021"/>
      <c r="U44" s="1021"/>
      <c r="V44" s="1021"/>
      <c r="W44" s="1021"/>
      <c r="X44" s="1021"/>
      <c r="Y44" s="1021"/>
      <c r="Z44" s="1021"/>
      <c r="AA44" s="1021"/>
      <c r="AB44" s="1021"/>
      <c r="AC44" s="1021"/>
      <c r="AD44" s="1021"/>
      <c r="AE44" s="1021"/>
      <c r="AF44" s="1021"/>
      <c r="AG44" s="1021"/>
      <c r="AH44" s="1021"/>
      <c r="AI44" s="1021"/>
      <c r="AJ44" s="1021"/>
      <c r="AK44" s="1021"/>
      <c r="AL44" s="1021"/>
      <c r="AM44" s="1021"/>
      <c r="AN44" s="1021"/>
      <c r="AO44" s="1021"/>
      <c r="AP44" s="1021"/>
      <c r="AQ44" s="1021"/>
      <c r="AR44" s="1021"/>
      <c r="AS44" s="1021"/>
      <c r="AT44" s="1021"/>
      <c r="AU44" s="1021"/>
      <c r="AV44" s="1021"/>
      <c r="AW44" s="1021"/>
      <c r="AX44" s="1021"/>
      <c r="AY44" s="1021"/>
      <c r="AZ44" s="1021"/>
      <c r="BA44" s="1021"/>
      <c r="BB44" s="1021"/>
      <c r="BC44" s="1021"/>
      <c r="BD44" s="1021"/>
      <c r="BE44" s="1021"/>
      <c r="BF44" s="1021"/>
      <c r="BG44" s="1021"/>
      <c r="BH44" s="1021"/>
      <c r="BI44" s="1021"/>
      <c r="BJ44" s="489"/>
      <c r="BK44" s="489"/>
      <c r="BL44" s="1022">
        <f>BR44</f>
        <v>2.2969178072260251E-3</v>
      </c>
      <c r="BN44" s="1083"/>
      <c r="BO44" s="1080"/>
      <c r="BP44" s="1087"/>
      <c r="BQ44" s="1084"/>
      <c r="BR44" s="1080">
        <f>CT62*(1+BS53)</f>
        <v>2.2969178072260251E-3</v>
      </c>
      <c r="BS44" s="1084">
        <f>BR44*G41</f>
        <v>8.863575488189257E-2</v>
      </c>
      <c r="BT44" s="1108"/>
      <c r="BU44" s="1084"/>
      <c r="BW44" s="80"/>
      <c r="BX44" s="80"/>
      <c r="BY44" s="80"/>
      <c r="BZ44" s="80"/>
      <c r="CA44" s="80"/>
      <c r="CB44" s="80"/>
      <c r="CC44" s="80"/>
      <c r="CD44" s="80"/>
      <c r="CE44" s="80"/>
      <c r="CF44" s="1155" t="s">
        <v>56</v>
      </c>
      <c r="CG44" s="1156">
        <v>45566</v>
      </c>
      <c r="CH44" s="1156">
        <v>3308771</v>
      </c>
      <c r="CI44" s="1156">
        <v>187</v>
      </c>
      <c r="CJ44" s="1157">
        <v>191371995</v>
      </c>
      <c r="CK44" s="1155">
        <v>20181333</v>
      </c>
      <c r="CL44" s="1156">
        <v>24809831</v>
      </c>
      <c r="CM44" s="1156">
        <v>5185837</v>
      </c>
      <c r="CN44" s="1156">
        <v>135290780</v>
      </c>
      <c r="CO44" s="1156">
        <v>5131131</v>
      </c>
      <c r="CP44" s="1156">
        <v>381970906</v>
      </c>
      <c r="CQ44" s="1156">
        <v>58904.8034364337</v>
      </c>
      <c r="CR44" s="1158">
        <f t="shared" si="8"/>
        <v>1.2416227238810909E-2</v>
      </c>
      <c r="CS44" s="1158">
        <f t="shared" si="9"/>
        <v>1.1094212342536101E-2</v>
      </c>
      <c r="CT44" s="1158">
        <f t="shared" si="10"/>
        <v>1.9601323706272223E-3</v>
      </c>
      <c r="CU44" s="1158">
        <f t="shared" si="11"/>
        <v>4.097136724750911E-4</v>
      </c>
      <c r="CW44" s="80"/>
      <c r="CX44" s="80"/>
      <c r="CY44" s="80"/>
      <c r="CZ44" s="80"/>
      <c r="DA44" s="80"/>
      <c r="DB44" s="80"/>
      <c r="DC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</row>
    <row r="45" spans="2:140" ht="13.5" thickBot="1">
      <c r="B45" s="913"/>
      <c r="C45" s="914"/>
      <c r="D45" s="914"/>
      <c r="E45" s="914" t="s">
        <v>953</v>
      </c>
      <c r="F45" s="914"/>
      <c r="G45" s="916"/>
      <c r="H45" s="916"/>
      <c r="I45" s="916"/>
      <c r="J45" s="916"/>
      <c r="K45" s="916"/>
      <c r="L45" s="916"/>
      <c r="M45" s="916"/>
      <c r="N45" s="916"/>
      <c r="O45" s="916"/>
      <c r="P45" s="916"/>
      <c r="Q45" s="916"/>
      <c r="R45" s="916"/>
      <c r="S45" s="916"/>
      <c r="T45" s="916"/>
      <c r="U45" s="916"/>
      <c r="V45" s="916"/>
      <c r="W45" s="916"/>
      <c r="X45" s="916"/>
      <c r="Y45" s="916"/>
      <c r="Z45" s="916"/>
      <c r="AA45" s="916"/>
      <c r="AB45" s="916"/>
      <c r="AC45" s="916"/>
      <c r="AD45" s="916"/>
      <c r="AE45" s="916"/>
      <c r="AF45" s="916"/>
      <c r="AG45" s="916"/>
      <c r="AH45" s="916"/>
      <c r="AI45" s="916"/>
      <c r="AJ45" s="916"/>
      <c r="AK45" s="916"/>
      <c r="AL45" s="916"/>
      <c r="AM45" s="916"/>
      <c r="AN45" s="916"/>
      <c r="AO45" s="916"/>
      <c r="AP45" s="916"/>
      <c r="AQ45" s="916"/>
      <c r="AR45" s="916"/>
      <c r="AS45" s="916"/>
      <c r="AT45" s="916"/>
      <c r="AU45" s="916"/>
      <c r="AV45" s="916"/>
      <c r="AW45" s="916"/>
      <c r="AX45" s="916"/>
      <c r="AY45" s="916"/>
      <c r="AZ45" s="916"/>
      <c r="BA45" s="916"/>
      <c r="BB45" s="916"/>
      <c r="BC45" s="916"/>
      <c r="BD45" s="916"/>
      <c r="BE45" s="916"/>
      <c r="BF45" s="916"/>
      <c r="BG45" s="916"/>
      <c r="BH45" s="916"/>
      <c r="BI45" s="916"/>
      <c r="BJ45" s="914"/>
      <c r="BK45" s="914"/>
      <c r="BL45" s="1027">
        <f>BT45</f>
        <v>5.3362770936329006E-4</v>
      </c>
      <c r="BN45" s="1083"/>
      <c r="BO45" s="1080"/>
      <c r="BP45" s="1087"/>
      <c r="BQ45" s="1084"/>
      <c r="BR45" s="1080"/>
      <c r="BS45" s="1084"/>
      <c r="BT45" s="1108">
        <f>CU62*(1+$BU$53)</f>
        <v>5.3362770936329006E-4</v>
      </c>
      <c r="BU45" s="1084">
        <f>BT45*G41</f>
        <v>2.0592158194129077E-2</v>
      </c>
      <c r="BW45" s="80"/>
      <c r="BX45" s="80"/>
      <c r="BY45" s="80"/>
      <c r="BZ45" s="80"/>
      <c r="CA45" s="80"/>
      <c r="CB45" s="80"/>
      <c r="CC45" s="80"/>
      <c r="CD45" s="80"/>
      <c r="CE45" s="80"/>
      <c r="CF45" s="1151" t="s">
        <v>58</v>
      </c>
      <c r="CG45" s="1152">
        <v>30979</v>
      </c>
      <c r="CH45" s="1152">
        <v>2017902</v>
      </c>
      <c r="CI45" s="1152">
        <v>261</v>
      </c>
      <c r="CJ45" s="1153">
        <v>133224360</v>
      </c>
      <c r="CK45" s="1151">
        <v>19396995</v>
      </c>
      <c r="CL45" s="1152">
        <v>15123200</v>
      </c>
      <c r="CM45" s="1152">
        <v>1533922</v>
      </c>
      <c r="CN45" s="1152">
        <v>78676858</v>
      </c>
      <c r="CO45" s="1152">
        <v>2505229</v>
      </c>
      <c r="CP45" s="1152">
        <v>250460563</v>
      </c>
      <c r="CQ45" s="1152">
        <v>43739.341649106158</v>
      </c>
      <c r="CR45" s="1154">
        <f>((CQ45/CG45)*$CG$18*(CJ45+CK45)*0.0000000036)/(CQ45/1000)</f>
        <v>1.3175242175504588E-2</v>
      </c>
      <c r="CS45" s="1154">
        <f t="shared" si="9"/>
        <v>9.4339879660415103E-3</v>
      </c>
      <c r="CT45" s="1154">
        <f t="shared" si="10"/>
        <v>1.7574330998418282E-3</v>
      </c>
      <c r="CU45" s="1154">
        <f t="shared" si="11"/>
        <v>1.7825362987830464E-4</v>
      </c>
      <c r="CW45" s="80"/>
      <c r="CX45" s="80"/>
      <c r="CY45" s="80"/>
      <c r="CZ45" s="80"/>
      <c r="DA45" s="80"/>
      <c r="DB45" s="80"/>
      <c r="DC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</row>
    <row r="46" spans="2:140">
      <c r="B46" s="906" t="s">
        <v>948</v>
      </c>
      <c r="C46" s="907" t="str">
        <f>BY14</f>
        <v>R-BLD_Att_G</v>
      </c>
      <c r="D46" s="908" t="str">
        <f>BZ14</f>
        <v>Residential Building Attached _ G</v>
      </c>
      <c r="E46" s="908" t="str">
        <f>COMM!O25</f>
        <v>RSDSH_Att-G</v>
      </c>
      <c r="F46" s="908" t="s">
        <v>949</v>
      </c>
      <c r="G46" s="910">
        <f>CH16/1000</f>
        <v>38.905107366988204</v>
      </c>
      <c r="H46" s="910">
        <f>G46*$CH$34</f>
        <v>8.4260020737144359</v>
      </c>
      <c r="I46" s="910">
        <f>DwellingStocks!J42/1000</f>
        <v>0.34947304016171554</v>
      </c>
      <c r="J46" s="910">
        <f>I46*$CH$34</f>
        <v>7.5688277462729991E-2</v>
      </c>
      <c r="K46" s="910">
        <f>DwellingStocks!M42/1000</f>
        <v>14.876029523440319</v>
      </c>
      <c r="L46" s="910">
        <f>K46*$CH$34</f>
        <v>3.2218252074405931</v>
      </c>
      <c r="M46" s="910">
        <f>DwellingStocks!P42/1000</f>
        <v>0.9538821970159389</v>
      </c>
      <c r="N46" s="910">
        <f>M46*$CH$34</f>
        <v>0.20659018607298579</v>
      </c>
      <c r="O46" s="910">
        <f>DwellingStocks!S42/1000</f>
        <v>0.66547923954144894</v>
      </c>
      <c r="P46" s="910">
        <f>O46*$CH$34</f>
        <v>0.14412836339189983</v>
      </c>
      <c r="Q46" s="910">
        <f>DwellingStocks!V42/1000</f>
        <v>0.73925140196721262</v>
      </c>
      <c r="R46" s="910">
        <f>Q46*$CH$34</f>
        <v>0.16010581302899624</v>
      </c>
      <c r="S46" s="910">
        <f>DwellingStocks!Y42/1000</f>
        <v>0.21247355171243337</v>
      </c>
      <c r="T46" s="910">
        <f>S46*$CH$34</f>
        <v>4.6017160946265484E-2</v>
      </c>
      <c r="U46" s="910">
        <f>DwellingStocks!AB42/1000</f>
        <v>1.1400405442373234</v>
      </c>
      <c r="V46" s="910">
        <f>U46*$CH$34</f>
        <v>0.24690804472661856</v>
      </c>
      <c r="W46" s="910">
        <f>DwellingStocks!AE42/1000</f>
        <v>0.54765126404641207</v>
      </c>
      <c r="X46" s="910">
        <f>W46*$CH$34</f>
        <v>0.11860938058849592</v>
      </c>
      <c r="Y46" s="910">
        <f>DwellingStocks!AH42/1000</f>
        <v>0.95905533147295396</v>
      </c>
      <c r="Z46" s="910">
        <f>Y46*$CH$34</f>
        <v>0.20771057474718332</v>
      </c>
      <c r="AA46" s="910">
        <f>DwellingStocks!AK42/1000</f>
        <v>0.88807003222751246</v>
      </c>
      <c r="AB46" s="910">
        <f>AA46*$CH$34</f>
        <v>0.19233669920422958</v>
      </c>
      <c r="AC46" s="910">
        <f>DwellingStocks!AN42/1000</f>
        <v>1.0682911458454212</v>
      </c>
      <c r="AD46" s="910">
        <f>AC46*$CH$34</f>
        <v>0.23136868188833701</v>
      </c>
      <c r="AE46" s="910">
        <f>DwellingStocks!AQ42/1000</f>
        <v>1.1446660865720322</v>
      </c>
      <c r="AF46" s="910">
        <f>AE46*$CH$34</f>
        <v>0.24790983682904524</v>
      </c>
      <c r="AG46" s="910">
        <f>DwellingStocks!AT42/1000</f>
        <v>0.70262667412067725</v>
      </c>
      <c r="AH46" s="910">
        <f>AG46*$CH$34</f>
        <v>0.15217369167862602</v>
      </c>
      <c r="AI46" s="910">
        <f>DwellingStocks!AW42/1000</f>
        <v>4.4918808301123159</v>
      </c>
      <c r="AJ46" s="910">
        <f>AI46*$CH$34</f>
        <v>0.972843920783517</v>
      </c>
      <c r="AK46" s="910">
        <f>DwellingStocks!AZ42/1000</f>
        <v>0.88066313255320061</v>
      </c>
      <c r="AL46" s="910">
        <f>AK46*$CH$34</f>
        <v>0.19073252545329158</v>
      </c>
      <c r="AM46" s="910">
        <f>DwellingStocks!BC42/1000</f>
        <v>1.4974610346941655</v>
      </c>
      <c r="AN46" s="910">
        <f>AM46*$CH$34</f>
        <v>0.32431756747562429</v>
      </c>
      <c r="AO46" s="910">
        <f>DwellingStocks!BF42/1000</f>
        <v>1.844536023948552</v>
      </c>
      <c r="AP46" s="910">
        <f>AO46*$CH$34</f>
        <v>0.39948647914590379</v>
      </c>
      <c r="AQ46" s="910">
        <f>DwellingStocks!BI42/1000</f>
        <v>1.0467893745109749</v>
      </c>
      <c r="AR46" s="910">
        <f>AQ46*$CH$34</f>
        <v>0.22671186477320657</v>
      </c>
      <c r="AS46" s="910">
        <f>DwellingStocks!BL42/1000</f>
        <v>1.2423545765983852</v>
      </c>
      <c r="AT46" s="910">
        <f>AS46*$CH$34</f>
        <v>0.26906704407630039</v>
      </c>
      <c r="AU46" s="910">
        <f>DwellingStocks!BO42/1000</f>
        <v>0.20728900509384607</v>
      </c>
      <c r="AV46" s="910">
        <f>AU46*$CH$34</f>
        <v>4.4894300645498049E-2</v>
      </c>
      <c r="AW46" s="910">
        <f>DwellingStocks!BR42/1000</f>
        <v>0.90891278786454877</v>
      </c>
      <c r="AX46" s="910">
        <f>AW46*$CH$34</f>
        <v>0.19685078781894472</v>
      </c>
      <c r="AY46" s="910">
        <f>DwellingStocks!BU42/1000</f>
        <v>0.33374680527579725</v>
      </c>
      <c r="AZ46" s="910">
        <f>AY46*$CH$34</f>
        <v>7.2282316221946863E-2</v>
      </c>
      <c r="BA46" s="910">
        <f>DwellingStocks!BX42/1000</f>
        <v>0.58022575625942274</v>
      </c>
      <c r="BB46" s="910">
        <f>BA46*$CH$34</f>
        <v>0.12566430878463086</v>
      </c>
      <c r="BC46" s="910">
        <f>DwellingStocks!CA42/1000</f>
        <v>0.41773778386813043</v>
      </c>
      <c r="BD46" s="910">
        <f>BC46*$CH$34</f>
        <v>9.0472939707870181E-2</v>
      </c>
      <c r="BE46" s="910">
        <f>DwellingStocks!CD42/1000</f>
        <v>0.89179661892413664</v>
      </c>
      <c r="BF46" s="910">
        <f>BE46*$CH$34</f>
        <v>0.19314379702142453</v>
      </c>
      <c r="BG46" s="910">
        <f>DwellingStocks!CG42/1000</f>
        <v>0.31472360492332024</v>
      </c>
      <c r="BH46" s="910">
        <f>BG46*$CH$34</f>
        <v>6.8162303800270177E-2</v>
      </c>
      <c r="BI46" s="910">
        <v>1</v>
      </c>
      <c r="BJ46" s="908">
        <v>100</v>
      </c>
      <c r="BK46" s="908">
        <v>1</v>
      </c>
      <c r="BL46" s="1019">
        <f>BN46</f>
        <v>5.7576644935841491E-2</v>
      </c>
      <c r="BN46" s="1101">
        <f>CR63*DwellingStocks!X26*(1+BO53)</f>
        <v>5.7576644935841491E-2</v>
      </c>
      <c r="BO46" s="1102">
        <f>BN46*G46</f>
        <v>2.2400255530598709</v>
      </c>
      <c r="BP46" s="1103"/>
      <c r="BQ46" s="1104"/>
      <c r="BR46" s="1102"/>
      <c r="BS46" s="1104"/>
      <c r="BT46" s="1109"/>
      <c r="BU46" s="1104"/>
      <c r="BW46" s="80"/>
      <c r="BX46" s="80"/>
      <c r="BY46" s="80"/>
      <c r="BZ46" s="80"/>
      <c r="CA46" s="80"/>
      <c r="CB46" s="80"/>
      <c r="CC46" s="80"/>
      <c r="CD46" s="80"/>
      <c r="CE46" s="80"/>
      <c r="CF46" s="1155" t="s">
        <v>60</v>
      </c>
      <c r="CG46" s="1156">
        <v>15595</v>
      </c>
      <c r="CH46" s="1156">
        <v>931541</v>
      </c>
      <c r="CI46" s="1156">
        <v>337</v>
      </c>
      <c r="CJ46" s="1157">
        <v>83766308</v>
      </c>
      <c r="CK46" s="1155">
        <v>16239436</v>
      </c>
      <c r="CL46" s="1156">
        <v>7086953</v>
      </c>
      <c r="CM46" s="1156">
        <v>575189</v>
      </c>
      <c r="CN46" s="1156">
        <v>37375430</v>
      </c>
      <c r="CO46" s="1156">
        <v>1099500</v>
      </c>
      <c r="CP46" s="1156">
        <v>146142817</v>
      </c>
      <c r="CQ46" s="1156">
        <v>25767.876472761334</v>
      </c>
      <c r="CR46" s="1158">
        <f>((CQ46/CG46)*$CG$18*(CJ46+CK46)*0.0000000036)/(CQ46/1000)</f>
        <v>1.7149452612704487E-2</v>
      </c>
      <c r="CS46" s="1158">
        <f t="shared" si="9"/>
        <v>8.8816766912471947E-3</v>
      </c>
      <c r="CT46" s="1158">
        <f t="shared" si="10"/>
        <v>1.6359750432831035E-3</v>
      </c>
      <c r="CU46" s="1158">
        <f t="shared" si="11"/>
        <v>1.3277848028214173E-4</v>
      </c>
      <c r="CW46" s="80"/>
      <c r="CX46" s="80"/>
      <c r="CY46" s="80"/>
      <c r="CZ46" s="80"/>
      <c r="DA46" s="80"/>
      <c r="DB46" s="80"/>
      <c r="DC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</row>
    <row r="47" spans="2:140">
      <c r="B47" s="911"/>
      <c r="C47" s="490"/>
      <c r="D47" s="489"/>
      <c r="E47" s="489" t="s">
        <v>950</v>
      </c>
      <c r="F47" s="489"/>
      <c r="G47" s="1021"/>
      <c r="H47" s="1021"/>
      <c r="I47" s="1021"/>
      <c r="J47" s="1021"/>
      <c r="K47" s="1021"/>
      <c r="L47" s="1021"/>
      <c r="M47" s="1021"/>
      <c r="N47" s="1021"/>
      <c r="O47" s="1021"/>
      <c r="P47" s="1021"/>
      <c r="Q47" s="1021"/>
      <c r="R47" s="1021"/>
      <c r="S47" s="1021"/>
      <c r="T47" s="1021"/>
      <c r="U47" s="1021"/>
      <c r="V47" s="1021"/>
      <c r="W47" s="1021"/>
      <c r="X47" s="1021"/>
      <c r="Y47" s="1021"/>
      <c r="Z47" s="1021"/>
      <c r="AA47" s="1021"/>
      <c r="AB47" s="1021"/>
      <c r="AC47" s="1021"/>
      <c r="AD47" s="1021"/>
      <c r="AE47" s="1021"/>
      <c r="AF47" s="1021"/>
      <c r="AG47" s="1021"/>
      <c r="AH47" s="1021"/>
      <c r="AI47" s="1021"/>
      <c r="AJ47" s="1021"/>
      <c r="AK47" s="1021"/>
      <c r="AL47" s="1021"/>
      <c r="AM47" s="1021"/>
      <c r="AN47" s="1021"/>
      <c r="AO47" s="1021"/>
      <c r="AP47" s="1021"/>
      <c r="AQ47" s="1021"/>
      <c r="AR47" s="1021"/>
      <c r="AS47" s="1021"/>
      <c r="AT47" s="1021"/>
      <c r="AU47" s="1021"/>
      <c r="AV47" s="1021"/>
      <c r="AW47" s="1021"/>
      <c r="AX47" s="1021"/>
      <c r="AY47" s="1021"/>
      <c r="AZ47" s="1021"/>
      <c r="BA47" s="1021"/>
      <c r="BB47" s="1021"/>
      <c r="BC47" s="1021"/>
      <c r="BD47" s="1021"/>
      <c r="BE47" s="1021"/>
      <c r="BF47" s="1021"/>
      <c r="BG47" s="1021"/>
      <c r="BH47" s="1021"/>
      <c r="BI47" s="1021"/>
      <c r="BJ47" s="489"/>
      <c r="BK47" s="489"/>
      <c r="BL47" s="1022">
        <v>0</v>
      </c>
      <c r="BN47" s="355"/>
      <c r="BO47" s="226"/>
      <c r="BP47" s="355"/>
      <c r="BQ47" s="375"/>
      <c r="BR47" s="1080"/>
      <c r="BS47" s="1084"/>
      <c r="BT47" s="1108"/>
      <c r="BU47" s="375"/>
      <c r="BW47" s="80"/>
      <c r="BX47" s="80"/>
      <c r="BY47" s="80"/>
      <c r="BZ47" s="80"/>
      <c r="CA47" s="80"/>
      <c r="CB47" s="80"/>
      <c r="CC47" s="80"/>
      <c r="CD47" s="80"/>
      <c r="CE47" s="80"/>
      <c r="CF47" s="1151" t="s">
        <v>62</v>
      </c>
      <c r="CG47" s="1152">
        <v>5191</v>
      </c>
      <c r="CH47" s="1152">
        <v>290189</v>
      </c>
      <c r="CI47" s="1152">
        <v>413</v>
      </c>
      <c r="CJ47" s="1153">
        <v>36993288</v>
      </c>
      <c r="CK47" s="1151">
        <v>7041768</v>
      </c>
      <c r="CL47" s="1152">
        <v>2218849</v>
      </c>
      <c r="CM47" s="1152">
        <v>235069</v>
      </c>
      <c r="CN47" s="1152">
        <v>12463794</v>
      </c>
      <c r="CO47" s="1152">
        <v>507628</v>
      </c>
      <c r="CP47" s="1152">
        <v>59460396</v>
      </c>
      <c r="CQ47" s="1152">
        <v>12331.173226884033</v>
      </c>
      <c r="CR47" s="1154">
        <f t="shared" si="8"/>
        <v>2.2686015294626209E-2</v>
      </c>
      <c r="CS47" s="1154">
        <f t="shared" si="9"/>
        <v>8.995784858408783E-3</v>
      </c>
      <c r="CT47" s="1154">
        <f t="shared" si="10"/>
        <v>1.5387895203236371E-3</v>
      </c>
      <c r="CU47" s="1154">
        <f t="shared" si="11"/>
        <v>1.6302223078404931E-4</v>
      </c>
      <c r="CW47" s="80"/>
      <c r="CX47" s="80"/>
      <c r="CY47" s="80"/>
      <c r="CZ47" s="80"/>
      <c r="DA47" s="80"/>
      <c r="DB47" s="80"/>
      <c r="DC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</row>
    <row r="48" spans="2:140" ht="13.5" thickBot="1">
      <c r="B48" s="912"/>
      <c r="C48" s="328"/>
      <c r="D48" s="328"/>
      <c r="E48" s="328" t="s">
        <v>951</v>
      </c>
      <c r="F48" s="328"/>
      <c r="G48" s="1025"/>
      <c r="H48" s="1025"/>
      <c r="I48" s="1025"/>
      <c r="J48" s="1025"/>
      <c r="K48" s="1025"/>
      <c r="L48" s="1025"/>
      <c r="M48" s="1025"/>
      <c r="N48" s="1025"/>
      <c r="O48" s="1025"/>
      <c r="P48" s="1025"/>
      <c r="Q48" s="1025"/>
      <c r="R48" s="1025"/>
      <c r="S48" s="1025"/>
      <c r="T48" s="1025"/>
      <c r="U48" s="1025"/>
      <c r="V48" s="1025"/>
      <c r="W48" s="1025"/>
      <c r="X48" s="1025"/>
      <c r="Y48" s="1025"/>
      <c r="Z48" s="1025"/>
      <c r="AA48" s="1025"/>
      <c r="AB48" s="1025"/>
      <c r="AC48" s="1025"/>
      <c r="AD48" s="1025"/>
      <c r="AE48" s="1025"/>
      <c r="AF48" s="1025"/>
      <c r="AG48" s="1025"/>
      <c r="AH48" s="1025"/>
      <c r="AI48" s="1025"/>
      <c r="AJ48" s="1025"/>
      <c r="AK48" s="1025"/>
      <c r="AL48" s="1025"/>
      <c r="AM48" s="1025"/>
      <c r="AN48" s="1025"/>
      <c r="AO48" s="1025"/>
      <c r="AP48" s="1025"/>
      <c r="AQ48" s="1025"/>
      <c r="AR48" s="1025"/>
      <c r="AS48" s="1025"/>
      <c r="AT48" s="1025"/>
      <c r="AU48" s="1025"/>
      <c r="AV48" s="1025"/>
      <c r="AW48" s="1025"/>
      <c r="AX48" s="1025"/>
      <c r="AY48" s="1025"/>
      <c r="AZ48" s="1025"/>
      <c r="BA48" s="1025"/>
      <c r="BB48" s="1025"/>
      <c r="BC48" s="1025"/>
      <c r="BD48" s="1025"/>
      <c r="BE48" s="1025"/>
      <c r="BF48" s="1025"/>
      <c r="BG48" s="1025"/>
      <c r="BH48" s="1025"/>
      <c r="BI48" s="1025"/>
      <c r="BJ48" s="328"/>
      <c r="BK48" s="328"/>
      <c r="BL48" s="1026">
        <f>BP48</f>
        <v>1.084252669602076E-2</v>
      </c>
      <c r="BN48" s="355"/>
      <c r="BO48" s="226"/>
      <c r="BP48" s="1087">
        <f>CS63*(1+BQ53)</f>
        <v>1.084252669602076E-2</v>
      </c>
      <c r="BQ48" s="1084">
        <f>BP48*G46</f>
        <v>0.42182966523812354</v>
      </c>
      <c r="BR48" s="1080"/>
      <c r="BS48" s="1084"/>
      <c r="BT48" s="1108"/>
      <c r="BU48" s="375"/>
      <c r="BW48" s="80" t="s">
        <v>836</v>
      </c>
      <c r="BY48" s="80"/>
      <c r="BZ48" s="80"/>
      <c r="CA48" s="80"/>
      <c r="CB48" s="80"/>
      <c r="CC48" s="80"/>
      <c r="CD48" s="80"/>
      <c r="CE48" s="80"/>
      <c r="CF48" s="1155" t="s">
        <v>64</v>
      </c>
      <c r="CG48" s="1156">
        <v>5603</v>
      </c>
      <c r="CH48" s="1156">
        <v>294590</v>
      </c>
      <c r="CI48" s="1156">
        <v>602</v>
      </c>
      <c r="CJ48" s="1157">
        <v>59600854</v>
      </c>
      <c r="CK48" s="1155">
        <v>9624009</v>
      </c>
      <c r="CL48" s="1156">
        <v>2310613</v>
      </c>
      <c r="CM48" s="1156">
        <v>213528</v>
      </c>
      <c r="CN48" s="1156">
        <v>12820227</v>
      </c>
      <c r="CO48" s="1156">
        <v>550098</v>
      </c>
      <c r="CP48" s="1156">
        <v>85119330</v>
      </c>
      <c r="CQ48" s="1156">
        <v>15211.172212670604</v>
      </c>
      <c r="CR48" s="1158">
        <f t="shared" si="8"/>
        <v>3.304092361183459E-2</v>
      </c>
      <c r="CS48" s="1158">
        <f t="shared" si="9"/>
        <v>8.5906068177761911E-3</v>
      </c>
      <c r="CT48" s="1158">
        <f t="shared" si="10"/>
        <v>1.4845987506692845E-3</v>
      </c>
      <c r="CU48" s="1158">
        <f t="shared" si="11"/>
        <v>1.3719450294485098E-4</v>
      </c>
    </row>
    <row r="49" spans="2:99" ht="13.5" thickBot="1">
      <c r="B49" s="911"/>
      <c r="C49" s="490"/>
      <c r="D49" s="489"/>
      <c r="E49" s="489" t="s">
        <v>952</v>
      </c>
      <c r="F49" s="489"/>
      <c r="G49" s="1021"/>
      <c r="H49" s="1021"/>
      <c r="I49" s="1021"/>
      <c r="J49" s="1021"/>
      <c r="K49" s="1021"/>
      <c r="L49" s="1021"/>
      <c r="M49" s="1021"/>
      <c r="N49" s="1021"/>
      <c r="O49" s="1021"/>
      <c r="P49" s="1021"/>
      <c r="Q49" s="1021"/>
      <c r="R49" s="1021"/>
      <c r="S49" s="1021"/>
      <c r="T49" s="1021"/>
      <c r="U49" s="1021"/>
      <c r="V49" s="1021"/>
      <c r="W49" s="1021"/>
      <c r="X49" s="1021"/>
      <c r="Y49" s="1021"/>
      <c r="Z49" s="1021"/>
      <c r="AA49" s="1021"/>
      <c r="AB49" s="1021"/>
      <c r="AC49" s="1021"/>
      <c r="AD49" s="1021"/>
      <c r="AE49" s="1021"/>
      <c r="AF49" s="1021"/>
      <c r="AG49" s="1021"/>
      <c r="AH49" s="1021"/>
      <c r="AI49" s="1021"/>
      <c r="AJ49" s="1021"/>
      <c r="AK49" s="1021"/>
      <c r="AL49" s="1021"/>
      <c r="AM49" s="1021"/>
      <c r="AN49" s="1021"/>
      <c r="AO49" s="1021"/>
      <c r="AP49" s="1021"/>
      <c r="AQ49" s="1021"/>
      <c r="AR49" s="1021"/>
      <c r="AS49" s="1021"/>
      <c r="AT49" s="1021"/>
      <c r="AU49" s="1021"/>
      <c r="AV49" s="1021"/>
      <c r="AW49" s="1021"/>
      <c r="AX49" s="1021"/>
      <c r="AY49" s="1021"/>
      <c r="AZ49" s="1021"/>
      <c r="BA49" s="1021"/>
      <c r="BB49" s="1021"/>
      <c r="BC49" s="1021"/>
      <c r="BD49" s="1021"/>
      <c r="BE49" s="1021"/>
      <c r="BF49" s="1021"/>
      <c r="BG49" s="1021"/>
      <c r="BH49" s="1021"/>
      <c r="BI49" s="1021"/>
      <c r="BJ49" s="489"/>
      <c r="BK49" s="489"/>
      <c r="BL49" s="1022">
        <f>BR49</f>
        <v>2.223382448768262E-3</v>
      </c>
      <c r="BN49" s="355"/>
      <c r="BO49" s="226"/>
      <c r="BP49" s="1088"/>
      <c r="BQ49" s="1089"/>
      <c r="BR49" s="1080">
        <f>CT63*(1+BS53)</f>
        <v>2.223382448768262E-3</v>
      </c>
      <c r="BS49" s="1084">
        <f>BR49*G46</f>
        <v>8.650093288720638E-2</v>
      </c>
      <c r="BT49" s="1108"/>
      <c r="BU49" s="375"/>
      <c r="BW49" s="80"/>
      <c r="BX49" s="886" t="s">
        <v>832</v>
      </c>
      <c r="BY49" s="886" t="s">
        <v>835</v>
      </c>
      <c r="BZ49" s="80"/>
      <c r="CA49" s="80"/>
      <c r="CB49" s="80"/>
      <c r="CC49" s="80"/>
      <c r="CD49" s="80"/>
      <c r="CE49" s="80"/>
      <c r="CJ49" s="226"/>
      <c r="CK49" s="226"/>
      <c r="CL49" s="226"/>
      <c r="CM49" s="226"/>
      <c r="CN49" s="226"/>
      <c r="CO49" s="226"/>
      <c r="CP49" s="226"/>
      <c r="CQ49" s="506" t="s">
        <v>1116</v>
      </c>
      <c r="CR49" s="1163">
        <f>AVERAGE(CR40:CR48)</f>
        <v>1.3467600237253401E-2</v>
      </c>
      <c r="CS49" s="1164">
        <f t="shared" ref="CS49:CU49" si="12">AVERAGE(CS40:CS48)</f>
        <v>8.8171772237418834E-3</v>
      </c>
      <c r="CT49" s="1164">
        <f>AVERAGE(CT40:CT48)</f>
        <v>1.7665001567785923E-3</v>
      </c>
      <c r="CU49" s="1164">
        <f t="shared" si="12"/>
        <v>4.5232880476158994E-4</v>
      </c>
    </row>
    <row r="50" spans="2:99" ht="13.5" thickBot="1">
      <c r="B50" s="913"/>
      <c r="C50" s="914"/>
      <c r="D50" s="914"/>
      <c r="E50" s="914" t="s">
        <v>953</v>
      </c>
      <c r="F50" s="914"/>
      <c r="G50" s="916"/>
      <c r="H50" s="916"/>
      <c r="I50" s="916"/>
      <c r="J50" s="916"/>
      <c r="K50" s="916"/>
      <c r="L50" s="916"/>
      <c r="M50" s="916"/>
      <c r="N50" s="916"/>
      <c r="O50" s="916"/>
      <c r="P50" s="916"/>
      <c r="Q50" s="916"/>
      <c r="R50" s="916"/>
      <c r="S50" s="916"/>
      <c r="T50" s="916"/>
      <c r="U50" s="916"/>
      <c r="V50" s="916"/>
      <c r="W50" s="916"/>
      <c r="X50" s="916"/>
      <c r="Y50" s="916"/>
      <c r="Z50" s="916"/>
      <c r="AA50" s="916"/>
      <c r="AB50" s="916"/>
      <c r="AC50" s="916"/>
      <c r="AD50" s="916"/>
      <c r="AE50" s="916"/>
      <c r="AF50" s="916"/>
      <c r="AG50" s="916"/>
      <c r="AH50" s="916"/>
      <c r="AI50" s="916"/>
      <c r="AJ50" s="916"/>
      <c r="AK50" s="916"/>
      <c r="AL50" s="916"/>
      <c r="AM50" s="916"/>
      <c r="AN50" s="916"/>
      <c r="AO50" s="916"/>
      <c r="AP50" s="916"/>
      <c r="AQ50" s="916"/>
      <c r="AR50" s="916"/>
      <c r="AS50" s="916"/>
      <c r="AT50" s="916"/>
      <c r="AU50" s="916"/>
      <c r="AV50" s="916"/>
      <c r="AW50" s="916"/>
      <c r="AX50" s="916"/>
      <c r="AY50" s="916"/>
      <c r="AZ50" s="916"/>
      <c r="BA50" s="916"/>
      <c r="BB50" s="916"/>
      <c r="BC50" s="916"/>
      <c r="BD50" s="916"/>
      <c r="BE50" s="916"/>
      <c r="BF50" s="916"/>
      <c r="BG50" s="916"/>
      <c r="BH50" s="916"/>
      <c r="BI50" s="916"/>
      <c r="BJ50" s="914"/>
      <c r="BK50" s="914"/>
      <c r="BL50" s="1027">
        <f>BT50</f>
        <v>3.7957349540579524E-4</v>
      </c>
      <c r="BN50" s="367"/>
      <c r="BO50" s="1076"/>
      <c r="BP50" s="1090"/>
      <c r="BQ50" s="1091"/>
      <c r="BR50" s="1085"/>
      <c r="BS50" s="1086"/>
      <c r="BT50" s="1107">
        <f>CU63*(1+$BU$53)</f>
        <v>3.7957349540579524E-4</v>
      </c>
      <c r="BU50" s="1086">
        <f>BT50*G46</f>
        <v>1.4767347592425468E-2</v>
      </c>
      <c r="BW50" s="888" t="s">
        <v>42</v>
      </c>
      <c r="BX50" s="889">
        <f>1-BY50</f>
        <v>0.67999999999999994</v>
      </c>
      <c r="BY50" s="889">
        <v>0.32</v>
      </c>
      <c r="BZ50" s="80"/>
      <c r="CA50" s="80"/>
      <c r="CB50" s="80"/>
      <c r="CC50" s="80"/>
      <c r="CD50" s="80"/>
      <c r="CE50" s="80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</row>
    <row r="51" spans="2:99" ht="13.5" thickBot="1">
      <c r="B51" s="1075" t="s">
        <v>254</v>
      </c>
      <c r="C51" s="1073"/>
      <c r="D51" s="1073"/>
      <c r="E51" s="1073"/>
      <c r="F51" s="1073"/>
      <c r="G51" s="1074"/>
      <c r="H51" s="1074"/>
      <c r="I51" s="1074"/>
      <c r="J51" s="1074"/>
      <c r="K51" s="1074"/>
      <c r="L51" s="1074"/>
      <c r="M51" s="1074"/>
      <c r="N51" s="1074"/>
      <c r="O51" s="1074"/>
      <c r="P51" s="1074"/>
      <c r="Q51" s="1074"/>
      <c r="R51" s="1074"/>
      <c r="S51" s="1074"/>
      <c r="T51" s="1074"/>
      <c r="U51" s="1074"/>
      <c r="V51" s="1074"/>
      <c r="W51" s="1074"/>
      <c r="X51" s="1074"/>
      <c r="Y51" s="1074"/>
      <c r="Z51" s="1074"/>
      <c r="AA51" s="1074"/>
      <c r="AB51" s="1074"/>
      <c r="AC51" s="1074"/>
      <c r="AD51" s="1074"/>
      <c r="AE51" s="1074"/>
      <c r="AF51" s="1074"/>
      <c r="AG51" s="1074"/>
      <c r="AH51" s="1074"/>
      <c r="AI51" s="1074"/>
      <c r="AJ51" s="1074"/>
      <c r="AK51" s="1074"/>
      <c r="AL51" s="1074"/>
      <c r="AM51" s="1074"/>
      <c r="AN51" s="1074"/>
      <c r="AO51" s="1074"/>
      <c r="AP51" s="1074"/>
      <c r="AQ51" s="1074"/>
      <c r="AR51" s="1074"/>
      <c r="AS51" s="1074"/>
      <c r="AT51" s="1074"/>
      <c r="AU51" s="1074"/>
      <c r="AV51" s="1074"/>
      <c r="AW51" s="1074"/>
      <c r="AX51" s="1074"/>
      <c r="AY51" s="1074"/>
      <c r="AZ51" s="1074"/>
      <c r="BA51" s="1074"/>
      <c r="BB51" s="1074"/>
      <c r="BC51" s="1074"/>
      <c r="BD51" s="1074"/>
      <c r="BE51" s="1074"/>
      <c r="BF51" s="1074"/>
      <c r="BG51" s="1074"/>
      <c r="BH51" s="1074"/>
      <c r="BI51" s="1074"/>
      <c r="BJ51" s="1073"/>
      <c r="BK51" s="1073"/>
      <c r="BL51" s="1026"/>
      <c r="BN51" s="365" t="s">
        <v>937</v>
      </c>
      <c r="BO51" s="354">
        <f>'SHWLP-Att'!AB27</f>
        <v>22.183734010965356</v>
      </c>
      <c r="BP51" s="358"/>
      <c r="BQ51" s="359">
        <f>'SHWLP-Att'!AB54</f>
        <v>7.9090104773535774</v>
      </c>
      <c r="BR51" s="358"/>
      <c r="BS51" s="359">
        <f>'SHWLP-Att'!AC59</f>
        <v>1.8080718525599928</v>
      </c>
      <c r="BT51" s="358"/>
      <c r="BU51" s="359">
        <f>'SHWLP-Att'!AC60</f>
        <v>0.50068510037742064</v>
      </c>
      <c r="BW51" s="891" t="s">
        <v>44</v>
      </c>
      <c r="BX51" s="892">
        <f t="shared" ref="BX51:BX52" si="13">1-BY51</f>
        <v>0.65</v>
      </c>
      <c r="BY51" s="892">
        <v>0.35</v>
      </c>
      <c r="BZ51" s="80"/>
      <c r="CA51" s="80"/>
      <c r="CB51" s="80"/>
      <c r="CC51" s="80"/>
      <c r="CD51" s="80"/>
      <c r="CE51" s="80"/>
    </row>
    <row r="52" spans="2:99" ht="13.5" thickBot="1">
      <c r="B52" s="1075" t="s">
        <v>254</v>
      </c>
      <c r="C52" s="1073"/>
      <c r="D52" s="1073"/>
      <c r="E52" s="1073"/>
      <c r="F52" s="1073"/>
      <c r="G52" s="1074"/>
      <c r="H52" s="1074"/>
      <c r="I52" s="1074"/>
      <c r="J52" s="1074"/>
      <c r="K52" s="1074"/>
      <c r="L52" s="1074"/>
      <c r="M52" s="1074"/>
      <c r="N52" s="1074"/>
      <c r="O52" s="1074"/>
      <c r="P52" s="1074"/>
      <c r="Q52" s="1074"/>
      <c r="R52" s="1074"/>
      <c r="S52" s="1074"/>
      <c r="T52" s="1074"/>
      <c r="U52" s="1074"/>
      <c r="V52" s="1074"/>
      <c r="W52" s="1074"/>
      <c r="X52" s="1074"/>
      <c r="Y52" s="1074"/>
      <c r="Z52" s="1074"/>
      <c r="AA52" s="1074"/>
      <c r="AB52" s="1074"/>
      <c r="AC52" s="1074"/>
      <c r="AD52" s="1074"/>
      <c r="AE52" s="1074"/>
      <c r="AF52" s="1074"/>
      <c r="AG52" s="1074"/>
      <c r="AH52" s="1074"/>
      <c r="AI52" s="1074"/>
      <c r="AJ52" s="1074"/>
      <c r="AK52" s="1074"/>
      <c r="AL52" s="1074"/>
      <c r="AM52" s="1074"/>
      <c r="AN52" s="1074"/>
      <c r="AO52" s="1074"/>
      <c r="AP52" s="1074"/>
      <c r="AQ52" s="1074"/>
      <c r="AR52" s="1074"/>
      <c r="AS52" s="1074"/>
      <c r="AT52" s="1074"/>
      <c r="AU52" s="1074"/>
      <c r="AV52" s="1074"/>
      <c r="AW52" s="1074"/>
      <c r="AX52" s="1074"/>
      <c r="AY52" s="1074"/>
      <c r="AZ52" s="1074"/>
      <c r="BA52" s="1074"/>
      <c r="BB52" s="1074"/>
      <c r="BC52" s="1074"/>
      <c r="BD52" s="1074"/>
      <c r="BE52" s="1074"/>
      <c r="BF52" s="1074"/>
      <c r="BG52" s="1074"/>
      <c r="BH52" s="1074"/>
      <c r="BI52" s="1074"/>
      <c r="BJ52" s="1073"/>
      <c r="BK52" s="1073"/>
      <c r="BL52" s="1026"/>
      <c r="BN52" s="1077" t="s">
        <v>938</v>
      </c>
      <c r="BO52" s="226">
        <v>16.342539911584367</v>
      </c>
      <c r="BP52" s="355"/>
      <c r="BQ52" s="375">
        <v>11.94022616223222</v>
      </c>
      <c r="BR52" s="355"/>
      <c r="BS52" s="226">
        <v>1.9682898018529467</v>
      </c>
      <c r="BT52" s="355"/>
      <c r="BU52" s="375">
        <v>0.55560648002897184</v>
      </c>
      <c r="BW52" s="894" t="s">
        <v>46</v>
      </c>
      <c r="BX52" s="889">
        <f t="shared" si="13"/>
        <v>0.7</v>
      </c>
      <c r="BY52" s="895">
        <v>0.3</v>
      </c>
      <c r="CE52" s="80"/>
    </row>
    <row r="53" spans="2:99" ht="16.5" thickBot="1">
      <c r="B53" s="1075" t="s">
        <v>254</v>
      </c>
      <c r="C53" s="1073"/>
      <c r="D53" s="1073"/>
      <c r="E53" s="1073"/>
      <c r="F53" s="1073"/>
      <c r="G53" s="1074"/>
      <c r="H53" s="1074"/>
      <c r="I53" s="1074"/>
      <c r="J53" s="1074"/>
      <c r="K53" s="1074"/>
      <c r="L53" s="1074"/>
      <c r="M53" s="1074"/>
      <c r="N53" s="1074"/>
      <c r="O53" s="1074"/>
      <c r="P53" s="1074"/>
      <c r="Q53" s="1074"/>
      <c r="R53" s="1074"/>
      <c r="S53" s="1074"/>
      <c r="T53" s="1074"/>
      <c r="U53" s="1074"/>
      <c r="V53" s="1074"/>
      <c r="W53" s="1074"/>
      <c r="X53" s="1074"/>
      <c r="Y53" s="1074"/>
      <c r="Z53" s="1074"/>
      <c r="AA53" s="1074"/>
      <c r="AB53" s="1074"/>
      <c r="AC53" s="1074"/>
      <c r="AD53" s="1074"/>
      <c r="AE53" s="1074"/>
      <c r="AF53" s="1074"/>
      <c r="AG53" s="1074"/>
      <c r="AH53" s="1074"/>
      <c r="AI53" s="1074"/>
      <c r="AJ53" s="1074"/>
      <c r="AK53" s="1074"/>
      <c r="AL53" s="1074"/>
      <c r="AM53" s="1074"/>
      <c r="AN53" s="1074"/>
      <c r="AO53" s="1074"/>
      <c r="AP53" s="1074"/>
      <c r="AQ53" s="1074"/>
      <c r="AR53" s="1074"/>
      <c r="AS53" s="1074"/>
      <c r="AT53" s="1074"/>
      <c r="AU53" s="1074"/>
      <c r="AV53" s="1074"/>
      <c r="AW53" s="1074"/>
      <c r="AX53" s="1074"/>
      <c r="AY53" s="1074"/>
      <c r="AZ53" s="1074"/>
      <c r="BA53" s="1074"/>
      <c r="BB53" s="1074"/>
      <c r="BC53" s="1074"/>
      <c r="BD53" s="1074"/>
      <c r="BE53" s="1074"/>
      <c r="BF53" s="1074"/>
      <c r="BG53" s="1074"/>
      <c r="BH53" s="1074"/>
      <c r="BI53" s="1074"/>
      <c r="BJ53" s="1073"/>
      <c r="BK53" s="1073"/>
      <c r="BL53" s="1026"/>
      <c r="BN53" s="1078" t="s">
        <v>939</v>
      </c>
      <c r="BO53" s="1092">
        <f>((BO51-BO52)/BO52)</f>
        <v>0.35742266079708168</v>
      </c>
      <c r="BP53" s="355"/>
      <c r="BQ53" s="1092">
        <f>((BQ51-BQ52)/BQ52)</f>
        <v>-0.33761635919675148</v>
      </c>
      <c r="BR53" s="355"/>
      <c r="BS53" s="1092">
        <f t="shared" ref="BS53:BU53" si="14">((BS51-BS52)/BS52)</f>
        <v>-8.1399572939983122E-2</v>
      </c>
      <c r="BT53" s="355"/>
      <c r="BU53" s="1092">
        <f t="shared" si="14"/>
        <v>-9.8849422434179213E-2</v>
      </c>
      <c r="BW53" s="80"/>
      <c r="CE53" s="80"/>
      <c r="CF53" s="1223" t="s">
        <v>44</v>
      </c>
      <c r="CG53" s="1224" t="s">
        <v>44</v>
      </c>
      <c r="CH53" s="1224" t="s">
        <v>44</v>
      </c>
      <c r="CI53" s="1224" t="s">
        <v>44</v>
      </c>
      <c r="CJ53" s="1224" t="s">
        <v>44</v>
      </c>
      <c r="CK53" s="1224" t="s">
        <v>44</v>
      </c>
      <c r="CL53" s="1224" t="s">
        <v>44</v>
      </c>
      <c r="CM53" s="1224" t="s">
        <v>44</v>
      </c>
      <c r="CN53" s="1224" t="s">
        <v>44</v>
      </c>
      <c r="CO53" s="1224" t="s">
        <v>44</v>
      </c>
      <c r="CP53" s="1224" t="s">
        <v>44</v>
      </c>
      <c r="CQ53" s="1224"/>
      <c r="CR53" s="1221" t="s">
        <v>898</v>
      </c>
      <c r="CS53" s="1222"/>
      <c r="CT53" s="1222"/>
      <c r="CU53" s="1222"/>
    </row>
    <row r="54" spans="2:99">
      <c r="B54" s="1075" t="s">
        <v>254</v>
      </c>
      <c r="C54" s="1073"/>
      <c r="D54" s="1073"/>
      <c r="E54" s="1073"/>
      <c r="F54" s="1073"/>
      <c r="G54" s="1074"/>
      <c r="H54" s="1074"/>
      <c r="I54" s="1074"/>
      <c r="J54" s="1074"/>
      <c r="K54" s="1074"/>
      <c r="L54" s="1074"/>
      <c r="M54" s="1074"/>
      <c r="N54" s="1074"/>
      <c r="O54" s="1074"/>
      <c r="P54" s="1074"/>
      <c r="Q54" s="1074"/>
      <c r="R54" s="1074"/>
      <c r="S54" s="1074"/>
      <c r="T54" s="1074"/>
      <c r="U54" s="1074"/>
      <c r="V54" s="1074"/>
      <c r="W54" s="1074"/>
      <c r="X54" s="1074"/>
      <c r="Y54" s="1074"/>
      <c r="Z54" s="1074"/>
      <c r="AA54" s="1074"/>
      <c r="AB54" s="1074"/>
      <c r="AC54" s="1074"/>
      <c r="AD54" s="1074"/>
      <c r="AE54" s="1074"/>
      <c r="AF54" s="1074"/>
      <c r="AG54" s="1074"/>
      <c r="AH54" s="1074"/>
      <c r="AI54" s="1074"/>
      <c r="AJ54" s="1074"/>
      <c r="AK54" s="1074"/>
      <c r="AL54" s="1074"/>
      <c r="AM54" s="1074"/>
      <c r="AN54" s="1074"/>
      <c r="AO54" s="1074"/>
      <c r="AP54" s="1074"/>
      <c r="AQ54" s="1074"/>
      <c r="AR54" s="1074"/>
      <c r="AS54" s="1074"/>
      <c r="AT54" s="1074"/>
      <c r="AU54" s="1074"/>
      <c r="AV54" s="1074"/>
      <c r="AW54" s="1074"/>
      <c r="AX54" s="1074"/>
      <c r="AY54" s="1074"/>
      <c r="AZ54" s="1074"/>
      <c r="BA54" s="1074"/>
      <c r="BB54" s="1074"/>
      <c r="BC54" s="1074"/>
      <c r="BD54" s="1074"/>
      <c r="BE54" s="1074"/>
      <c r="BF54" s="1074"/>
      <c r="BG54" s="1074"/>
      <c r="BH54" s="1074"/>
      <c r="BI54" s="1074"/>
      <c r="BJ54" s="1073"/>
      <c r="BK54" s="1073"/>
      <c r="BL54" s="1026"/>
      <c r="BN54" s="1077" t="s">
        <v>940</v>
      </c>
      <c r="BO54" s="1080">
        <f>SUM(BO6:BO46)</f>
        <v>22.18373401096536</v>
      </c>
      <c r="BP54" s="355"/>
      <c r="BQ54" s="1084">
        <f>SUM(BQ6:BQ50)</f>
        <v>7.9090104773535757</v>
      </c>
      <c r="BR54" s="355"/>
      <c r="BS54" s="1084">
        <f t="shared" ref="BS54" si="15">SUM(BS6:BS50)</f>
        <v>1.8080718525599928</v>
      </c>
      <c r="BT54" s="355"/>
      <c r="BU54" s="1084">
        <f>SUM(BU6:BU50)</f>
        <v>0.50068510037742064</v>
      </c>
      <c r="BW54" s="80"/>
      <c r="CE54" s="80"/>
      <c r="CF54" s="1159" t="s">
        <v>287</v>
      </c>
      <c r="CG54" s="1160" t="s">
        <v>396</v>
      </c>
      <c r="CH54" s="1160" t="s">
        <v>397</v>
      </c>
      <c r="CI54" s="1161" t="s">
        <v>893</v>
      </c>
      <c r="CJ54" s="1159" t="s">
        <v>894</v>
      </c>
      <c r="CK54" s="1159" t="s">
        <v>895</v>
      </c>
      <c r="CL54" s="1160" t="s">
        <v>415</v>
      </c>
      <c r="CM54" s="1160" t="s">
        <v>892</v>
      </c>
      <c r="CN54" s="1161" t="s">
        <v>896</v>
      </c>
      <c r="CO54" s="1159" t="s">
        <v>897</v>
      </c>
      <c r="CP54" s="1160" t="s">
        <v>218</v>
      </c>
      <c r="CQ54" s="1162"/>
      <c r="CR54" s="1165" t="s">
        <v>219</v>
      </c>
      <c r="CS54" s="1165" t="s">
        <v>891</v>
      </c>
      <c r="CT54" s="1165" t="s">
        <v>221</v>
      </c>
      <c r="CU54" s="1165" t="s">
        <v>892</v>
      </c>
    </row>
    <row r="55" spans="2:99" ht="13.5" thickBot="1">
      <c r="B55" s="1075" t="s">
        <v>254</v>
      </c>
      <c r="C55" s="1073"/>
      <c r="D55" s="1073"/>
      <c r="E55" s="1073"/>
      <c r="F55" s="1073"/>
      <c r="G55" s="1074"/>
      <c r="H55" s="1074"/>
      <c r="I55" s="1074"/>
      <c r="J55" s="1074"/>
      <c r="K55" s="1074"/>
      <c r="L55" s="1074"/>
      <c r="M55" s="1074"/>
      <c r="N55" s="1074"/>
      <c r="O55" s="1074"/>
      <c r="P55" s="1074"/>
      <c r="Q55" s="1074"/>
      <c r="R55" s="1074"/>
      <c r="S55" s="1074"/>
      <c r="T55" s="1074"/>
      <c r="U55" s="1074"/>
      <c r="V55" s="1074"/>
      <c r="W55" s="1074"/>
      <c r="X55" s="1074"/>
      <c r="Y55" s="1074"/>
      <c r="Z55" s="1074"/>
      <c r="AA55" s="1074"/>
      <c r="AB55" s="1074"/>
      <c r="AC55" s="1074"/>
      <c r="AD55" s="1074"/>
      <c r="AE55" s="1074"/>
      <c r="AF55" s="1074"/>
      <c r="AG55" s="1074"/>
      <c r="AH55" s="1074"/>
      <c r="AI55" s="1074"/>
      <c r="AJ55" s="1074"/>
      <c r="AK55" s="1074"/>
      <c r="AL55" s="1074"/>
      <c r="AM55" s="1074"/>
      <c r="AN55" s="1074"/>
      <c r="AO55" s="1074"/>
      <c r="AP55" s="1074"/>
      <c r="AQ55" s="1074"/>
      <c r="AR55" s="1074"/>
      <c r="AS55" s="1074"/>
      <c r="AT55" s="1074"/>
      <c r="AU55" s="1074"/>
      <c r="AV55" s="1074"/>
      <c r="AW55" s="1074"/>
      <c r="AX55" s="1074"/>
      <c r="AY55" s="1074"/>
      <c r="AZ55" s="1074"/>
      <c r="BA55" s="1074"/>
      <c r="BB55" s="1074"/>
      <c r="BC55" s="1074"/>
      <c r="BD55" s="1074"/>
      <c r="BE55" s="1074"/>
      <c r="BF55" s="1074"/>
      <c r="BG55" s="1074"/>
      <c r="BH55" s="1074"/>
      <c r="BI55" s="1074"/>
      <c r="BJ55" s="1073"/>
      <c r="BK55" s="1073"/>
      <c r="BL55" s="1026"/>
      <c r="BN55" s="1081" t="s">
        <v>941</v>
      </c>
      <c r="BO55" s="1082">
        <f>((BO51-BO54)/BO54)</f>
        <v>-1.6014948957846339E-16</v>
      </c>
      <c r="BP55" s="367"/>
      <c r="BQ55" s="1093">
        <f t="shared" ref="BQ55" si="16">((BQ51-BQ54)/BQ54)</f>
        <v>2.2459912583079991E-16</v>
      </c>
      <c r="BR55" s="367"/>
      <c r="BS55" s="1093">
        <f t="shared" ref="BS55" si="17">((BS51-BS54)/BS54)</f>
        <v>0</v>
      </c>
      <c r="BT55" s="367"/>
      <c r="BU55" s="1093">
        <f t="shared" ref="BU55" si="18">((BU51-BU54)/BU54)</f>
        <v>0</v>
      </c>
      <c r="BW55" s="80"/>
      <c r="BX55" s="80"/>
      <c r="CF55" s="1155" t="s">
        <v>48</v>
      </c>
      <c r="CG55" s="1156">
        <v>30917</v>
      </c>
      <c r="CH55" s="1156">
        <v>3791316</v>
      </c>
      <c r="CI55" s="1156">
        <v>54</v>
      </c>
      <c r="CJ55" s="1157">
        <v>10485360</v>
      </c>
      <c r="CK55" s="1155">
        <v>1188542</v>
      </c>
      <c r="CL55" s="1156">
        <v>17730384</v>
      </c>
      <c r="CM55" s="1156">
        <v>10718118</v>
      </c>
      <c r="CN55" s="1156">
        <v>77836062</v>
      </c>
      <c r="CO55" s="1156">
        <v>4686</v>
      </c>
      <c r="CP55" s="1156">
        <v>117963152</v>
      </c>
      <c r="CQ55" s="1156">
        <v>15472.073727176739</v>
      </c>
      <c r="CR55" s="1158">
        <f>((CQ55/CG55)*$CH$18*(CJ55+CK55)*0.0000000036)/(CQ55/1000)</f>
        <v>9.510263559994104E-4</v>
      </c>
      <c r="CS55" s="1158">
        <f>((CQ55/CG55)*(CN55+CO55)*0.0000000036)/(CQ55/1000)</f>
        <v>9.0638384319306538E-3</v>
      </c>
      <c r="CT55" s="1158">
        <f>((CQ55/CG55)*(CL55)*0.0000000036)/(CQ55/1000)</f>
        <v>2.0645399747711616E-3</v>
      </c>
      <c r="CU55" s="1158">
        <f>((CQ55/CG55)*(CM55)*0.0000000036)/(CQ55/1000)</f>
        <v>1.2480261603648479E-3</v>
      </c>
    </row>
    <row r="56" spans="2:99" ht="16.5" thickBot="1">
      <c r="B56" s="906" t="s">
        <v>948</v>
      </c>
      <c r="C56" s="907" t="str">
        <f>BY15</f>
        <v>R-BLD_Apt_A</v>
      </c>
      <c r="D56" s="908" t="str">
        <f>BZ15</f>
        <v>Residential Building Apartment _ A</v>
      </c>
      <c r="E56" s="909" t="str">
        <f>COMM!O9</f>
        <v>RSDSH_Apt-AB</v>
      </c>
      <c r="F56" s="908" t="s">
        <v>954</v>
      </c>
      <c r="G56" s="910">
        <f>CG8/1000</f>
        <v>11.735038424732089</v>
      </c>
      <c r="H56" s="910">
        <f>G56*$CH$26</f>
        <v>11.735038424732089</v>
      </c>
      <c r="I56" s="910">
        <f>DwellingStocks!I34/1000</f>
        <v>1.0999213170625809E-2</v>
      </c>
      <c r="J56" s="910">
        <f>I56*$CH$26</f>
        <v>1.0999213170625809E-2</v>
      </c>
      <c r="K56" s="910">
        <f>DwellingStocks!L34/1000</f>
        <v>9.3752305952282828</v>
      </c>
      <c r="L56" s="910">
        <f>K56*$CH$26</f>
        <v>9.3752305952282828</v>
      </c>
      <c r="M56" s="910">
        <f>DwellingStocks!O34/1000</f>
        <v>0.38111078467402082</v>
      </c>
      <c r="N56" s="910">
        <f>M56*$CH$26</f>
        <v>0.38111078467402082</v>
      </c>
      <c r="O56" s="910">
        <f>DwellingStocks!R34/1000</f>
        <v>7.6168764397473235E-2</v>
      </c>
      <c r="P56" s="910">
        <f>O56*$CH$26</f>
        <v>7.6168764397473235E-2</v>
      </c>
      <c r="Q56" s="910">
        <f>DwellingStocks!U34/1000</f>
        <v>1.8635524481144205E-2</v>
      </c>
      <c r="R56" s="910">
        <f>Q56*$CH$26</f>
        <v>1.8635524481144205E-2</v>
      </c>
      <c r="S56" s="910">
        <f>DwellingStocks!X34/1000</f>
        <v>2.4560877536437445E-2</v>
      </c>
      <c r="T56" s="910">
        <f>S56*$CH$26</f>
        <v>2.4560877536437445E-2</v>
      </c>
      <c r="U56" s="910">
        <f>DwellingStocks!AA34/1000</f>
        <v>0.13853042258541853</v>
      </c>
      <c r="V56" s="910">
        <f>U56*$CH$26</f>
        <v>0.13853042258541853</v>
      </c>
      <c r="W56" s="910">
        <f>DwellingStocks!AD34/1000</f>
        <v>0.16269659248084406</v>
      </c>
      <c r="X56" s="910">
        <f>W56*$CH$26</f>
        <v>0.16269659248084406</v>
      </c>
      <c r="Y56" s="910">
        <f>DwellingStocks!AG34/1000</f>
        <v>1.2999999999999999E-2</v>
      </c>
      <c r="Z56" s="910">
        <f>Y56*$CH$26</f>
        <v>1.2999999999999999E-2</v>
      </c>
      <c r="AA56" s="910">
        <f>DwellingStocks!AJ34/1000</f>
        <v>1.9986531797620652E-2</v>
      </c>
      <c r="AB56" s="910">
        <f>AA56*$CH$26</f>
        <v>1.9986531797620652E-2</v>
      </c>
      <c r="AC56" s="910">
        <f>DwellingStocks!AM34/1000</f>
        <v>2.6840370017248788E-2</v>
      </c>
      <c r="AD56" s="910">
        <f>AC56*$CH$26</f>
        <v>2.6840370017248788E-2</v>
      </c>
      <c r="AE56" s="910">
        <f>DwellingStocks!AP34/1000</f>
        <v>0.23678136971547895</v>
      </c>
      <c r="AF56" s="910">
        <f>AE56*$CH$26</f>
        <v>0.23678136971547895</v>
      </c>
      <c r="AG56" s="910">
        <f>DwellingStocks!AS34/1000</f>
        <v>4.0430778237842586E-2</v>
      </c>
      <c r="AH56" s="910">
        <f>AG56*$CH$26</f>
        <v>4.0430778237842586E-2</v>
      </c>
      <c r="AI56" s="910">
        <f>DwellingStocks!AV34/1000</f>
        <v>0.46229041477688143</v>
      </c>
      <c r="AJ56" s="910">
        <f>AI56*$CH$26</f>
        <v>0.46229041477688143</v>
      </c>
      <c r="AK56" s="910">
        <f>DwellingStocks!AY34/1000</f>
        <v>7.7809037903225312E-2</v>
      </c>
      <c r="AL56" s="910">
        <f>AK56*$CH$26</f>
        <v>7.7809037903225312E-2</v>
      </c>
      <c r="AM56" s="910">
        <f>DwellingStocks!BB34/1000</f>
        <v>7.9968170445857648E-2</v>
      </c>
      <c r="AN56" s="910">
        <f>AM56*$CH$26</f>
        <v>7.9968170445857648E-2</v>
      </c>
      <c r="AO56" s="910">
        <f>DwellingStocks!BE34/1000</f>
        <v>3.5745393028063198E-2</v>
      </c>
      <c r="AP56" s="910">
        <f>AO56*$CH$26</f>
        <v>3.5745393028063198E-2</v>
      </c>
      <c r="AQ56" s="910">
        <f>DwellingStocks!BH34/1000</f>
        <v>0.15468678455337934</v>
      </c>
      <c r="AR56" s="910">
        <f>AQ56*$CH$26</f>
        <v>0.15468678455337934</v>
      </c>
      <c r="AS56" s="910">
        <f>DwellingStocks!BK34/1000</f>
        <v>0.20802835889673207</v>
      </c>
      <c r="AT56" s="910">
        <f>AS56*$CH$26</f>
        <v>0.20802835889673207</v>
      </c>
      <c r="AU56" s="910">
        <f>DwellingStocks!BN34/1000</f>
        <v>0</v>
      </c>
      <c r="AV56" s="910">
        <f>AU56*$CH$26</f>
        <v>0</v>
      </c>
      <c r="AW56" s="910">
        <f>DwellingStocks!BQ34/1000</f>
        <v>3.3146875959603223E-2</v>
      </c>
      <c r="AX56" s="910">
        <f>AW56*$CH$26</f>
        <v>3.3146875959603223E-2</v>
      </c>
      <c r="AY56" s="910">
        <f>DwellingStocks!BT34/1000</f>
        <v>0.02</v>
      </c>
      <c r="AZ56" s="910">
        <f>AY56*$CH$26</f>
        <v>0.02</v>
      </c>
      <c r="BA56" s="910">
        <f>DwellingStocks!BW34/1000</f>
        <v>3.89006646724816E-2</v>
      </c>
      <c r="BB56" s="910">
        <f>BA56*$CH$26</f>
        <v>3.89006646724816E-2</v>
      </c>
      <c r="BC56" s="910">
        <f>DwellingStocks!BZ34/1000</f>
        <v>3.9228229989771699E-2</v>
      </c>
      <c r="BD56" s="910">
        <f>BC56*$CH$26</f>
        <v>3.9228229989771699E-2</v>
      </c>
      <c r="BE56" s="910">
        <f>DwellingStocks!CC34/1000</f>
        <v>3.8853388562053358E-2</v>
      </c>
      <c r="BF56" s="910">
        <f>BE56*$CH$26</f>
        <v>3.8853388562053358E-2</v>
      </c>
      <c r="BG56" s="910">
        <f>DwellingStocks!CF34/1000</f>
        <v>2.1409281621601231E-2</v>
      </c>
      <c r="BH56" s="910">
        <f>BG56*$CH$26</f>
        <v>2.1409281621601231E-2</v>
      </c>
      <c r="BI56" s="910">
        <v>1</v>
      </c>
      <c r="BJ56" s="908">
        <v>100</v>
      </c>
      <c r="BK56" s="908">
        <v>1</v>
      </c>
      <c r="BL56" s="1019">
        <f>BN56</f>
        <v>4.5074673768629451E-4</v>
      </c>
      <c r="BN56" s="1101">
        <f>ABS(CR40*DwellingStocks!W18*(1+BO103))</f>
        <v>4.5074673768629451E-4</v>
      </c>
      <c r="BO56" s="1102">
        <f>BN56*G56</f>
        <v>5.2895302865713012E-3</v>
      </c>
      <c r="BP56" s="1103"/>
      <c r="BQ56" s="1104"/>
      <c r="BR56" s="1103"/>
      <c r="BS56" s="1104"/>
      <c r="BT56" s="1102"/>
      <c r="BU56" s="1104"/>
      <c r="BW56" s="1223" t="s">
        <v>831</v>
      </c>
      <c r="BX56" s="1224"/>
      <c r="BY56" s="1224"/>
      <c r="BZ56" s="1224"/>
      <c r="CA56" s="1229"/>
      <c r="CF56" s="1151" t="s">
        <v>50</v>
      </c>
      <c r="CG56" s="1152">
        <v>3722</v>
      </c>
      <c r="CH56" s="1152">
        <v>417890</v>
      </c>
      <c r="CI56" s="1152">
        <v>90</v>
      </c>
      <c r="CJ56" s="1153">
        <v>13034192</v>
      </c>
      <c r="CK56" s="1151">
        <v>2101151</v>
      </c>
      <c r="CL56" s="1152">
        <v>2240850</v>
      </c>
      <c r="CM56" s="1152">
        <v>788570</v>
      </c>
      <c r="CN56" s="1152">
        <v>8717545</v>
      </c>
      <c r="CO56" s="1152">
        <v>31109</v>
      </c>
      <c r="CP56" s="1152">
        <v>26913417</v>
      </c>
      <c r="CQ56" s="1152">
        <v>9537.7783975583752</v>
      </c>
      <c r="CR56" s="1154">
        <f>((CQ56/CG56)*$CH$18*(CJ56+CK56)*0.0000000036)/(CQ56/1000)</f>
        <v>1.0242117509517548E-2</v>
      </c>
      <c r="CS56" s="1154">
        <f>((CQ56/CG56)*(CN56+CO56)*0.0000000036)/(CQ56/1000)</f>
        <v>8.461889951638905E-3</v>
      </c>
      <c r="CT56" s="1154">
        <f t="shared" ref="CT56:CT57" si="19">((CQ56/CG56)*(CL56)*0.0000000036)/(CQ56/1000)</f>
        <v>2.1673992477162815E-3</v>
      </c>
      <c r="CU56" s="1154">
        <f t="shared" ref="CU56:CU57" si="20">((CQ56/CG56)*(CM56)*0.0000000036)/(CQ56/1000)</f>
        <v>7.6272219236969371E-4</v>
      </c>
    </row>
    <row r="57" spans="2:99" ht="15.75" thickBot="1">
      <c r="B57" s="911"/>
      <c r="C57" s="490"/>
      <c r="D57" s="489"/>
      <c r="E57" s="433" t="s">
        <v>955</v>
      </c>
      <c r="F57" s="489"/>
      <c r="G57" s="1021"/>
      <c r="H57" s="1021"/>
      <c r="I57" s="1021"/>
      <c r="J57" s="1021"/>
      <c r="K57" s="1021"/>
      <c r="L57" s="1021"/>
      <c r="M57" s="1021"/>
      <c r="N57" s="1021"/>
      <c r="O57" s="1021"/>
      <c r="P57" s="1021"/>
      <c r="Q57" s="1021"/>
      <c r="R57" s="1021"/>
      <c r="S57" s="1021"/>
      <c r="T57" s="1021"/>
      <c r="U57" s="1021"/>
      <c r="V57" s="1021"/>
      <c r="W57" s="1021"/>
      <c r="X57" s="1021"/>
      <c r="Y57" s="1021"/>
      <c r="Z57" s="1021"/>
      <c r="AA57" s="1021"/>
      <c r="AB57" s="1021"/>
      <c r="AC57" s="1021"/>
      <c r="AD57" s="1021"/>
      <c r="AE57" s="1021"/>
      <c r="AF57" s="1021"/>
      <c r="AG57" s="1021"/>
      <c r="AH57" s="1021"/>
      <c r="AI57" s="1021"/>
      <c r="AJ57" s="1021"/>
      <c r="AK57" s="1021"/>
      <c r="AL57" s="1021"/>
      <c r="AM57" s="1021"/>
      <c r="AN57" s="1021"/>
      <c r="AO57" s="1021"/>
      <c r="AP57" s="1021"/>
      <c r="AQ57" s="1021"/>
      <c r="AR57" s="1021"/>
      <c r="AS57" s="1021"/>
      <c r="AT57" s="1021"/>
      <c r="AU57" s="1021"/>
      <c r="AV57" s="1021"/>
      <c r="AW57" s="1021"/>
      <c r="AX57" s="1021"/>
      <c r="AY57" s="1021"/>
      <c r="AZ57" s="1021"/>
      <c r="BA57" s="1021"/>
      <c r="BB57" s="1021"/>
      <c r="BC57" s="1021"/>
      <c r="BD57" s="1021"/>
      <c r="BE57" s="1021"/>
      <c r="BF57" s="1021"/>
      <c r="BG57" s="1021"/>
      <c r="BH57" s="1021"/>
      <c r="BI57" s="1021"/>
      <c r="BJ57" s="489"/>
      <c r="BK57" s="489"/>
      <c r="BL57" s="1022">
        <v>0</v>
      </c>
      <c r="BN57" s="1083"/>
      <c r="BO57" s="1080"/>
      <c r="BP57" s="1087"/>
      <c r="BQ57" s="1084"/>
      <c r="BR57" s="1087"/>
      <c r="BS57" s="1084"/>
      <c r="BT57" s="1080"/>
      <c r="BU57" s="1084"/>
      <c r="BW57" s="885"/>
      <c r="BX57" s="886" t="s">
        <v>833</v>
      </c>
      <c r="BY57" s="886" t="s">
        <v>832</v>
      </c>
      <c r="BZ57" s="887" t="s">
        <v>834</v>
      </c>
      <c r="CA57" s="885" t="s">
        <v>835</v>
      </c>
      <c r="CB57" s="80"/>
      <c r="CC57" s="80"/>
      <c r="CD57" s="80"/>
      <c r="CF57" s="1155" t="s">
        <v>52</v>
      </c>
      <c r="CG57" s="1156">
        <v>7882</v>
      </c>
      <c r="CH57" s="1156">
        <v>923821</v>
      </c>
      <c r="CI57" s="1156">
        <v>116</v>
      </c>
      <c r="CJ57" s="1157">
        <v>43515430</v>
      </c>
      <c r="CK57" s="1155">
        <v>7251325</v>
      </c>
      <c r="CL57" s="1156">
        <v>5692013</v>
      </c>
      <c r="CM57" s="1156">
        <v>1593680</v>
      </c>
      <c r="CN57" s="1156">
        <v>27323207</v>
      </c>
      <c r="CO57" s="1156">
        <v>122934</v>
      </c>
      <c r="CP57" s="1156">
        <v>85498588</v>
      </c>
      <c r="CQ57" s="1156">
        <v>17545.09295382088</v>
      </c>
      <c r="CR57" s="1158">
        <f t="shared" ref="CR57:CR63" si="21">((CQ57/CG57)*$CH$18*(CJ57+CK57)*0.0000000036)/(CQ57/1000)</f>
        <v>1.6222464383632396E-2</v>
      </c>
      <c r="CS57" s="1158">
        <f t="shared" ref="CS57:CS63" si="22">((CQ57/CG57)*(CN57+CO57)*0.0000000036)/(CQ57/1000)</f>
        <v>1.2535664501395583E-2</v>
      </c>
      <c r="CT57" s="1158">
        <f t="shared" si="19"/>
        <v>2.5997521948743973E-3</v>
      </c>
      <c r="CU57" s="1158">
        <f t="shared" si="20"/>
        <v>7.2789241309312357E-4</v>
      </c>
    </row>
    <row r="58" spans="2:99" ht="15.75" thickBot="1">
      <c r="B58" s="912"/>
      <c r="C58" s="328"/>
      <c r="D58" s="328"/>
      <c r="E58" s="329" t="s">
        <v>956</v>
      </c>
      <c r="F58" s="328"/>
      <c r="G58" s="1025"/>
      <c r="H58" s="1025"/>
      <c r="I58" s="1025"/>
      <c r="J58" s="1025"/>
      <c r="K58" s="1025"/>
      <c r="L58" s="1025"/>
      <c r="M58" s="1025"/>
      <c r="N58" s="1025"/>
      <c r="O58" s="1025"/>
      <c r="P58" s="1025"/>
      <c r="Q58" s="1025"/>
      <c r="R58" s="1025"/>
      <c r="S58" s="1025"/>
      <c r="T58" s="1025"/>
      <c r="U58" s="1025"/>
      <c r="V58" s="1025"/>
      <c r="W58" s="1025"/>
      <c r="X58" s="1025"/>
      <c r="Y58" s="1025"/>
      <c r="Z58" s="1025"/>
      <c r="AA58" s="1025"/>
      <c r="AB58" s="1025"/>
      <c r="AC58" s="1025"/>
      <c r="AD58" s="1025"/>
      <c r="AE58" s="1025"/>
      <c r="AF58" s="1025"/>
      <c r="AG58" s="1025"/>
      <c r="AH58" s="1025"/>
      <c r="AI58" s="1025"/>
      <c r="AJ58" s="1025"/>
      <c r="AK58" s="1025"/>
      <c r="AL58" s="1025"/>
      <c r="AM58" s="1025"/>
      <c r="AN58" s="1025"/>
      <c r="AO58" s="1025"/>
      <c r="AP58" s="1025"/>
      <c r="AQ58" s="1025"/>
      <c r="AR58" s="1025"/>
      <c r="AS58" s="1025"/>
      <c r="AT58" s="1025"/>
      <c r="AU58" s="1025"/>
      <c r="AV58" s="1025"/>
      <c r="AW58" s="1025"/>
      <c r="AX58" s="1025"/>
      <c r="AY58" s="1025"/>
      <c r="AZ58" s="1025"/>
      <c r="BA58" s="1025"/>
      <c r="BB58" s="1025"/>
      <c r="BC58" s="1025"/>
      <c r="BD58" s="1025"/>
      <c r="BE58" s="1025"/>
      <c r="BF58" s="1025"/>
      <c r="BG58" s="1025"/>
      <c r="BH58" s="1025"/>
      <c r="BI58" s="1025"/>
      <c r="BJ58" s="328"/>
      <c r="BK58" s="328"/>
      <c r="BL58" s="1026">
        <f>BP58</f>
        <v>3.9241416262486856E-3</v>
      </c>
      <c r="BN58" s="1083"/>
      <c r="BO58" s="1080"/>
      <c r="BP58" s="1087">
        <f>CS40*(1+BQ103)</f>
        <v>3.9241416262486856E-3</v>
      </c>
      <c r="BQ58" s="1084">
        <f>BP58*G56</f>
        <v>4.604995276811899E-2</v>
      </c>
      <c r="BR58" s="1087"/>
      <c r="BS58" s="1084"/>
      <c r="BT58" s="1080"/>
      <c r="BU58" s="1084"/>
      <c r="BW58" s="888" t="s">
        <v>42</v>
      </c>
      <c r="BX58" s="897">
        <v>69107.395872611189</v>
      </c>
      <c r="BY58" s="889">
        <v>0.7</v>
      </c>
      <c r="BZ58" s="897">
        <v>29617.455373976227</v>
      </c>
      <c r="CA58" s="890">
        <v>0.3</v>
      </c>
      <c r="CB58" s="80"/>
      <c r="CC58" s="80"/>
      <c r="CD58" s="80"/>
      <c r="CF58" s="1151" t="s">
        <v>54</v>
      </c>
      <c r="CG58" s="1152">
        <v>27081</v>
      </c>
      <c r="CH58" s="1152">
        <v>2951365</v>
      </c>
      <c r="CI58" s="1152">
        <v>140</v>
      </c>
      <c r="CJ58" s="1153">
        <v>174012862</v>
      </c>
      <c r="CK58" s="1151">
        <v>34638769</v>
      </c>
      <c r="CL58" s="1152">
        <v>20069083</v>
      </c>
      <c r="CM58" s="1152">
        <v>5351092</v>
      </c>
      <c r="CN58" s="1152">
        <v>103542140</v>
      </c>
      <c r="CO58" s="1152">
        <v>1485406</v>
      </c>
      <c r="CP58" s="1152">
        <v>339099353</v>
      </c>
      <c r="CQ58" s="1152">
        <v>49768.849685929476</v>
      </c>
      <c r="CR58" s="1154">
        <f t="shared" si="21"/>
        <v>1.9405772794162134E-2</v>
      </c>
      <c r="CS58" s="1154">
        <f t="shared" si="22"/>
        <v>1.3961787437686939E-2</v>
      </c>
      <c r="CT58" s="1154">
        <f t="shared" ref="CT58:CT63" si="23">((CQ58/CG58)*(CL58)*0.0000000036)/(CQ58/1000)</f>
        <v>2.6678741110003324E-3</v>
      </c>
      <c r="CU58" s="1154">
        <f t="shared" ref="CU58:CU63" si="24">((CQ58/CG58)*(CM58)*0.0000000036)/(CQ58/1000)</f>
        <v>7.1134489863742103E-4</v>
      </c>
    </row>
    <row r="59" spans="2:99" ht="15.75" thickBot="1">
      <c r="B59" s="911"/>
      <c r="C59" s="490"/>
      <c r="D59" s="489"/>
      <c r="E59" s="433" t="s">
        <v>957</v>
      </c>
      <c r="F59" s="489"/>
      <c r="G59" s="1021"/>
      <c r="H59" s="1021"/>
      <c r="I59" s="1021"/>
      <c r="J59" s="1021"/>
      <c r="K59" s="1021"/>
      <c r="L59" s="1021"/>
      <c r="M59" s="1021"/>
      <c r="N59" s="1021"/>
      <c r="O59" s="1021"/>
      <c r="P59" s="1021"/>
      <c r="Q59" s="1021"/>
      <c r="R59" s="1021"/>
      <c r="S59" s="1021"/>
      <c r="T59" s="1021"/>
      <c r="U59" s="1021"/>
      <c r="V59" s="1021"/>
      <c r="W59" s="1021"/>
      <c r="X59" s="1021"/>
      <c r="Y59" s="1021"/>
      <c r="Z59" s="1021"/>
      <c r="AA59" s="1021"/>
      <c r="AB59" s="1021"/>
      <c r="AC59" s="1021"/>
      <c r="AD59" s="1021"/>
      <c r="AE59" s="1021"/>
      <c r="AF59" s="1021"/>
      <c r="AG59" s="1021"/>
      <c r="AH59" s="1021"/>
      <c r="AI59" s="1021"/>
      <c r="AJ59" s="1021"/>
      <c r="AK59" s="1021"/>
      <c r="AL59" s="1021"/>
      <c r="AM59" s="1021"/>
      <c r="AN59" s="1021"/>
      <c r="AO59" s="1021"/>
      <c r="AP59" s="1021"/>
      <c r="AQ59" s="1021"/>
      <c r="AR59" s="1021"/>
      <c r="AS59" s="1021"/>
      <c r="AT59" s="1021"/>
      <c r="AU59" s="1021"/>
      <c r="AV59" s="1021"/>
      <c r="AW59" s="1021"/>
      <c r="AX59" s="1021"/>
      <c r="AY59" s="1021"/>
      <c r="AZ59" s="1021"/>
      <c r="BA59" s="1021"/>
      <c r="BB59" s="1021"/>
      <c r="BC59" s="1021"/>
      <c r="BD59" s="1021"/>
      <c r="BE59" s="1021"/>
      <c r="BF59" s="1021"/>
      <c r="BG59" s="1021"/>
      <c r="BH59" s="1021"/>
      <c r="BI59" s="1021"/>
      <c r="BJ59" s="489"/>
      <c r="BK59" s="489"/>
      <c r="BL59" s="1022">
        <f>BR59</f>
        <v>1.2440559897571352E-3</v>
      </c>
      <c r="BN59" s="1083"/>
      <c r="BO59" s="1080"/>
      <c r="BP59" s="1087"/>
      <c r="BQ59" s="1084"/>
      <c r="BR59" s="1087">
        <f>CT40*(1+BS103)</f>
        <v>1.2440559897571352E-3</v>
      </c>
      <c r="BS59" s="1084">
        <f>BR59*G56</f>
        <v>1.4599044842318091E-2</v>
      </c>
      <c r="BT59" s="1080"/>
      <c r="BU59" s="1084"/>
      <c r="BW59" s="891" t="s">
        <v>44</v>
      </c>
      <c r="BX59" s="898">
        <v>41710.491459586934</v>
      </c>
      <c r="BY59" s="889">
        <f>BX59/SUM(BX59+BZ59)</f>
        <v>0.65</v>
      </c>
      <c r="BZ59" s="898">
        <v>22459.495401316039</v>
      </c>
      <c r="CA59" s="890">
        <f>BZ59/SUM(BX59+BZ59)</f>
        <v>0.35</v>
      </c>
      <c r="CB59" s="80"/>
      <c r="CC59" s="80"/>
      <c r="CD59" s="80"/>
      <c r="CF59" s="1155" t="s">
        <v>56</v>
      </c>
      <c r="CG59" s="1156">
        <v>161926</v>
      </c>
      <c r="CH59" s="1156">
        <v>16330846</v>
      </c>
      <c r="CI59" s="1156">
        <v>189</v>
      </c>
      <c r="CJ59" s="1157">
        <v>1338047187</v>
      </c>
      <c r="CK59" s="1155">
        <v>324841172</v>
      </c>
      <c r="CL59" s="1156">
        <v>118805308</v>
      </c>
      <c r="CM59" s="1156">
        <v>31787856</v>
      </c>
      <c r="CN59" s="1156">
        <v>660359371</v>
      </c>
      <c r="CO59" s="1156">
        <v>44948998</v>
      </c>
      <c r="CP59" s="1156">
        <v>2518789892</v>
      </c>
      <c r="CQ59" s="1156">
        <v>282151.52747564798</v>
      </c>
      <c r="CR59" s="1158">
        <f t="shared" si="21"/>
        <v>2.5865469195813687E-2</v>
      </c>
      <c r="CS59" s="1158">
        <f t="shared" si="22"/>
        <v>1.568068209181972E-2</v>
      </c>
      <c r="CT59" s="1158">
        <f t="shared" si="23"/>
        <v>2.6413244864938305E-3</v>
      </c>
      <c r="CU59" s="1158">
        <f t="shared" si="24"/>
        <v>7.0671962254363109E-4</v>
      </c>
    </row>
    <row r="60" spans="2:99" ht="15.75" thickBot="1">
      <c r="B60" s="913"/>
      <c r="C60" s="914"/>
      <c r="D60" s="914"/>
      <c r="E60" s="915" t="s">
        <v>958</v>
      </c>
      <c r="F60" s="914"/>
      <c r="G60" s="916"/>
      <c r="H60" s="916"/>
      <c r="I60" s="916"/>
      <c r="J60" s="916"/>
      <c r="K60" s="916"/>
      <c r="L60" s="916"/>
      <c r="M60" s="916"/>
      <c r="N60" s="916"/>
      <c r="O60" s="916"/>
      <c r="P60" s="916"/>
      <c r="Q60" s="916"/>
      <c r="R60" s="916"/>
      <c r="S60" s="916"/>
      <c r="T60" s="916"/>
      <c r="U60" s="916"/>
      <c r="V60" s="916"/>
      <c r="W60" s="916"/>
      <c r="X60" s="916"/>
      <c r="Y60" s="916"/>
      <c r="Z60" s="916"/>
      <c r="AA60" s="916"/>
      <c r="AB60" s="916"/>
      <c r="AC60" s="916"/>
      <c r="AD60" s="916"/>
      <c r="AE60" s="916"/>
      <c r="AF60" s="916"/>
      <c r="AG60" s="916"/>
      <c r="AH60" s="916"/>
      <c r="AI60" s="916"/>
      <c r="AJ60" s="916"/>
      <c r="AK60" s="916"/>
      <c r="AL60" s="916"/>
      <c r="AM60" s="916"/>
      <c r="AN60" s="916"/>
      <c r="AO60" s="916"/>
      <c r="AP60" s="916"/>
      <c r="AQ60" s="916"/>
      <c r="AR60" s="916"/>
      <c r="AS60" s="916"/>
      <c r="AT60" s="916"/>
      <c r="AU60" s="916"/>
      <c r="AV60" s="916"/>
      <c r="AW60" s="916"/>
      <c r="AX60" s="916"/>
      <c r="AY60" s="916"/>
      <c r="AZ60" s="916"/>
      <c r="BA60" s="916"/>
      <c r="BB60" s="916"/>
      <c r="BC60" s="916"/>
      <c r="BD60" s="916"/>
      <c r="BE60" s="916"/>
      <c r="BF60" s="916"/>
      <c r="BG60" s="916"/>
      <c r="BH60" s="916"/>
      <c r="BI60" s="916"/>
      <c r="BJ60" s="914"/>
      <c r="BK60" s="914"/>
      <c r="BL60" s="1027">
        <f>BT60</f>
        <v>9.1687864437010186E-4</v>
      </c>
      <c r="BN60" s="1105"/>
      <c r="BO60" s="1085"/>
      <c r="BP60" s="1106"/>
      <c r="BQ60" s="1086"/>
      <c r="BR60" s="1106"/>
      <c r="BS60" s="1086"/>
      <c r="BT60" s="1107">
        <f>CU40*(1+BU103)</f>
        <v>9.1687864437010186E-4</v>
      </c>
      <c r="BU60" s="1086">
        <f>BT60*G56</f>
        <v>1.0759606122499413E-2</v>
      </c>
      <c r="BW60" s="894" t="s">
        <v>46</v>
      </c>
      <c r="BX60" s="899">
        <v>34182.00001626688</v>
      </c>
      <c r="BY60" s="889">
        <f>BX60/SUM(BX60+BZ60)</f>
        <v>0.70000000000000007</v>
      </c>
      <c r="BZ60" s="899">
        <v>14649.428578400091</v>
      </c>
      <c r="CA60" s="890">
        <f>BZ60/SUM(BX60+BZ60)</f>
        <v>0.3</v>
      </c>
      <c r="CB60" s="80"/>
      <c r="CC60" s="80"/>
      <c r="CD60" s="80"/>
      <c r="CF60" s="1151" t="s">
        <v>58</v>
      </c>
      <c r="CG60" s="1152">
        <v>95372</v>
      </c>
      <c r="CH60" s="1152">
        <v>9015651</v>
      </c>
      <c r="CI60" s="1152">
        <v>260</v>
      </c>
      <c r="CJ60" s="1153">
        <v>1084292370</v>
      </c>
      <c r="CK60" s="1151">
        <v>253316321</v>
      </c>
      <c r="CL60" s="1152">
        <v>68300496</v>
      </c>
      <c r="CM60" s="1152">
        <v>17462349</v>
      </c>
      <c r="CN60" s="1152">
        <v>395641968</v>
      </c>
      <c r="CO60" s="1152">
        <v>45229735</v>
      </c>
      <c r="CP60" s="1152">
        <v>1864243238</v>
      </c>
      <c r="CQ60" s="1152">
        <v>187627.02237661046</v>
      </c>
      <c r="CR60" s="1154">
        <f t="shared" si="21"/>
        <v>3.532498998338654E-2</v>
      </c>
      <c r="CS60" s="1154">
        <f t="shared" si="22"/>
        <v>1.6641552350794783E-2</v>
      </c>
      <c r="CT60" s="1154">
        <f t="shared" si="23"/>
        <v>2.578133892547079E-3</v>
      </c>
      <c r="CU60" s="1154">
        <f t="shared" si="24"/>
        <v>6.5915002726167019E-4</v>
      </c>
    </row>
    <row r="61" spans="2:99">
      <c r="B61" s="906" t="s">
        <v>948</v>
      </c>
      <c r="C61" s="907" t="str">
        <f>BY16</f>
        <v>R-BLD_Apt_B1</v>
      </c>
      <c r="D61" s="908" t="str">
        <f>BZ16</f>
        <v>Residential Building Apartment _ B1</v>
      </c>
      <c r="E61" s="907" t="str">
        <f>COMM!O9</f>
        <v>RSDSH_Apt-AB</v>
      </c>
      <c r="F61" s="908" t="s">
        <v>954</v>
      </c>
      <c r="G61" s="910">
        <f>CG9/1000</f>
        <v>5.1976132443555905</v>
      </c>
      <c r="H61" s="910">
        <f>G61*$CH$26</f>
        <v>5.1976132443555905</v>
      </c>
      <c r="I61" s="910">
        <f>DwellingStocks!I35/1000</f>
        <v>9.3314973981268902E-3</v>
      </c>
      <c r="J61" s="910">
        <f>I61*$CH$27</f>
        <v>9.3314973981268902E-3</v>
      </c>
      <c r="K61" s="910">
        <f>DwellingStocks!L35/1000</f>
        <v>3.8795577189656774</v>
      </c>
      <c r="L61" s="910">
        <f>K61*$CH$27</f>
        <v>3.8795577189656774</v>
      </c>
      <c r="M61" s="910">
        <f>DwellingStocks!O35/1000</f>
        <v>1.9211992602239075E-2</v>
      </c>
      <c r="N61" s="910">
        <f>M61*$CH$27</f>
        <v>1.9211992602239075E-2</v>
      </c>
      <c r="O61" s="910">
        <f>DwellingStocks!R35/1000</f>
        <v>1.4912875269250541E-2</v>
      </c>
      <c r="P61" s="910">
        <f>O61*$CH$27</f>
        <v>1.4912875269250541E-2</v>
      </c>
      <c r="Q61" s="910">
        <f>DwellingStocks!U35/1000</f>
        <v>8.1776224057210217E-3</v>
      </c>
      <c r="R61" s="910">
        <f>Q61*$CH$27</f>
        <v>8.1776224057210217E-3</v>
      </c>
      <c r="S61" s="910">
        <f>DwellingStocks!X35/1000</f>
        <v>3.585329076164042E-3</v>
      </c>
      <c r="T61" s="910">
        <f>S61*$CH$27</f>
        <v>3.585329076164042E-3</v>
      </c>
      <c r="U61" s="910">
        <f>DwellingStocks!AA35/1000</f>
        <v>5.3278902698974957E-2</v>
      </c>
      <c r="V61" s="910">
        <f>U61*$CH$27</f>
        <v>5.3278902698974957E-2</v>
      </c>
      <c r="W61" s="910">
        <f>DwellingStocks!AD35/1000</f>
        <v>7.8704653993169504E-2</v>
      </c>
      <c r="X61" s="910">
        <f>W61*$CH$27</f>
        <v>7.8704653993169504E-2</v>
      </c>
      <c r="Y61" s="910">
        <f>DwellingStocks!AG35/1000</f>
        <v>0</v>
      </c>
      <c r="Z61" s="910">
        <f>Y61*$CH$27</f>
        <v>0</v>
      </c>
      <c r="AA61" s="910">
        <f>DwellingStocks!AJ35/1000</f>
        <v>3.8536474043666308E-2</v>
      </c>
      <c r="AB61" s="910">
        <f>AA61*$CH$27</f>
        <v>3.8536474043666308E-2</v>
      </c>
      <c r="AC61" s="910">
        <f>DwellingStocks!AM35/1000</f>
        <v>2.583097129527806E-2</v>
      </c>
      <c r="AD61" s="910">
        <f>AC61*$CH$27</f>
        <v>2.583097129527806E-2</v>
      </c>
      <c r="AE61" s="910">
        <f>DwellingStocks!AP35/1000</f>
        <v>0.10936635397320441</v>
      </c>
      <c r="AF61" s="910">
        <f>AE61*$CH$27</f>
        <v>0.10936635397320441</v>
      </c>
      <c r="AG61" s="910">
        <f>DwellingStocks!AS35/1000</f>
        <v>1.2858304335706622E-3</v>
      </c>
      <c r="AH61" s="910">
        <f>AG61*$CH$27</f>
        <v>1.2858304335706622E-3</v>
      </c>
      <c r="AI61" s="910">
        <f>DwellingStocks!AV35/1000</f>
        <v>0.66116165910752589</v>
      </c>
      <c r="AJ61" s="910">
        <f>AI61*$CH$27</f>
        <v>0.66116165910752589</v>
      </c>
      <c r="AK61" s="910">
        <f>DwellingStocks!AY35/1000</f>
        <v>4.2605646774192665E-2</v>
      </c>
      <c r="AL61" s="910">
        <f>AK61*$CH$27</f>
        <v>4.2605646774192665E-2</v>
      </c>
      <c r="AM61" s="910">
        <f>DwellingStocks!BB35/1000</f>
        <v>6.9194421278598928E-2</v>
      </c>
      <c r="AN61" s="910">
        <f>AM61*$CH$27</f>
        <v>6.9194421278598928E-2</v>
      </c>
      <c r="AO61" s="910">
        <f>DwellingStocks!BE35/1000</f>
        <v>1.6854268626284391E-2</v>
      </c>
      <c r="AP61" s="910">
        <f>AO61*$CH$27</f>
        <v>1.6854268626284391E-2</v>
      </c>
      <c r="AQ61" s="910">
        <f>DwellingStocks!BH35/1000</f>
        <v>1.8706514038054258E-2</v>
      </c>
      <c r="AR61" s="910">
        <f>AQ61*$CH$27</f>
        <v>1.8706514038054258E-2</v>
      </c>
      <c r="AS61" s="910">
        <f>DwellingStocks!BK35/1000</f>
        <v>7.0812631399005024E-2</v>
      </c>
      <c r="AT61" s="910">
        <f>AS61*$CH$27</f>
        <v>7.0812631399005024E-2</v>
      </c>
      <c r="AU61" s="910">
        <f>DwellingStocks!BN35/1000</f>
        <v>1.0207219784121402E-3</v>
      </c>
      <c r="AV61" s="910">
        <f>AU61*$CH$27</f>
        <v>1.0207219784121402E-3</v>
      </c>
      <c r="AW61" s="910">
        <f>DwellingStocks!BQ35/1000</f>
        <v>1.1015909788802345E-2</v>
      </c>
      <c r="AX61" s="910">
        <f>AW61*$CH$27</f>
        <v>1.1015909788802345E-2</v>
      </c>
      <c r="AY61" s="910">
        <f>DwellingStocks!BT35/1000</f>
        <v>1.15166974613897E-2</v>
      </c>
      <c r="AZ61" s="910">
        <f>AY61*$CH$27</f>
        <v>1.15166974613897E-2</v>
      </c>
      <c r="BA61" s="910">
        <f>DwellingStocks!BW35/1000</f>
        <v>7.0228130422058666E-3</v>
      </c>
      <c r="BB61" s="910">
        <f>BA61*$CH$27</f>
        <v>7.0228130422058666E-3</v>
      </c>
      <c r="BC61" s="910">
        <f>DwellingStocks!BZ35/1000</f>
        <v>2.8188199931811317E-3</v>
      </c>
      <c r="BD61" s="910">
        <f>BC61*$CH$27</f>
        <v>2.8188199931811317E-3</v>
      </c>
      <c r="BE61" s="910">
        <f>DwellingStocks!CC35/1000</f>
        <v>3.7693637091293482E-2</v>
      </c>
      <c r="BF61" s="910">
        <f>BE61*$CH$27</f>
        <v>3.7693637091293482E-2</v>
      </c>
      <c r="BG61" s="910">
        <f>DwellingStocks!CF35/1000</f>
        <v>5.4092816216012298E-3</v>
      </c>
      <c r="BH61" s="910">
        <f>BG61*$CH$27</f>
        <v>5.4092816216012298E-3</v>
      </c>
      <c r="BI61" s="910">
        <v>1</v>
      </c>
      <c r="BJ61" s="908">
        <v>100</v>
      </c>
      <c r="BK61" s="908">
        <v>1</v>
      </c>
      <c r="BL61" s="1019">
        <f>BN61</f>
        <v>6.7728840175782477E-3</v>
      </c>
      <c r="BN61" s="1101">
        <f>ABS(CR41*DwellingStocks!W19*(1+$BO$103))</f>
        <v>6.7728840175782477E-3</v>
      </c>
      <c r="BO61" s="1102">
        <f>BN61*G61</f>
        <v>3.5202831672249003E-2</v>
      </c>
      <c r="BP61" s="1087"/>
      <c r="BQ61" s="1084"/>
      <c r="BR61" s="1080"/>
      <c r="BS61" s="1084"/>
      <c r="BT61" s="1108"/>
      <c r="BU61" s="1084"/>
      <c r="BW61" s="80"/>
      <c r="BX61" s="80"/>
      <c r="BY61" s="80"/>
      <c r="BZ61" s="80"/>
      <c r="CA61" s="80"/>
      <c r="CB61" s="80"/>
      <c r="CC61" s="80"/>
      <c r="CD61" s="80"/>
      <c r="CF61" s="1155" t="s">
        <v>60</v>
      </c>
      <c r="CG61" s="1156">
        <v>46130</v>
      </c>
      <c r="CH61" s="1156">
        <v>4172403</v>
      </c>
      <c r="CI61" s="1156">
        <v>338</v>
      </c>
      <c r="CJ61" s="1157">
        <v>710540728</v>
      </c>
      <c r="CK61" s="1155">
        <v>151669826</v>
      </c>
      <c r="CL61" s="1156">
        <v>32024144</v>
      </c>
      <c r="CM61" s="1156">
        <v>7687230</v>
      </c>
      <c r="CN61" s="1156">
        <v>197368280</v>
      </c>
      <c r="CO61" s="1156">
        <v>25027741</v>
      </c>
      <c r="CP61" s="1156">
        <v>1124317950</v>
      </c>
      <c r="CQ61" s="1156">
        <v>101418.89596184672</v>
      </c>
      <c r="CR61" s="1158">
        <f t="shared" si="21"/>
        <v>4.7076453250177584E-2</v>
      </c>
      <c r="CS61" s="1158">
        <f t="shared" si="22"/>
        <v>1.7355856830695859E-2</v>
      </c>
      <c r="CT61" s="1158">
        <f t="shared" si="23"/>
        <v>2.4991744721439405E-3</v>
      </c>
      <c r="CU61" s="1158">
        <f t="shared" si="24"/>
        <v>5.9991389551268157E-4</v>
      </c>
    </row>
    <row r="62" spans="2:99">
      <c r="B62" s="911"/>
      <c r="C62" s="490"/>
      <c r="D62" s="489"/>
      <c r="E62" s="1023" t="s">
        <v>955</v>
      </c>
      <c r="F62" s="489"/>
      <c r="G62" s="1021"/>
      <c r="H62" s="1021"/>
      <c r="I62" s="1021"/>
      <c r="J62" s="1021"/>
      <c r="K62" s="1021"/>
      <c r="L62" s="1021"/>
      <c r="M62" s="1021"/>
      <c r="N62" s="1021"/>
      <c r="O62" s="1021"/>
      <c r="P62" s="1021"/>
      <c r="Q62" s="1021"/>
      <c r="R62" s="1021"/>
      <c r="S62" s="1021"/>
      <c r="T62" s="1021"/>
      <c r="U62" s="1021"/>
      <c r="V62" s="1021"/>
      <c r="W62" s="1021"/>
      <c r="X62" s="1021"/>
      <c r="Y62" s="1021"/>
      <c r="Z62" s="1021"/>
      <c r="AA62" s="1021"/>
      <c r="AB62" s="1021"/>
      <c r="AC62" s="1021"/>
      <c r="AD62" s="1021"/>
      <c r="AE62" s="1021"/>
      <c r="AF62" s="1021"/>
      <c r="AG62" s="1021"/>
      <c r="AH62" s="1021"/>
      <c r="AI62" s="1021"/>
      <c r="AJ62" s="1021"/>
      <c r="AK62" s="1021"/>
      <c r="AL62" s="1021"/>
      <c r="AM62" s="1021"/>
      <c r="AN62" s="1021"/>
      <c r="AO62" s="1021"/>
      <c r="AP62" s="1021"/>
      <c r="AQ62" s="1021"/>
      <c r="AR62" s="1021"/>
      <c r="AS62" s="1021"/>
      <c r="AT62" s="1021"/>
      <c r="AU62" s="1021"/>
      <c r="AV62" s="1021"/>
      <c r="AW62" s="1021"/>
      <c r="AX62" s="1021"/>
      <c r="AY62" s="1021"/>
      <c r="AZ62" s="1021"/>
      <c r="BA62" s="1021"/>
      <c r="BB62" s="1021"/>
      <c r="BC62" s="1021"/>
      <c r="BD62" s="1021"/>
      <c r="BE62" s="1021"/>
      <c r="BF62" s="1021"/>
      <c r="BG62" s="1021"/>
      <c r="BH62" s="1021"/>
      <c r="BI62" s="1021"/>
      <c r="BJ62" s="489"/>
      <c r="BK62" s="489"/>
      <c r="BL62" s="1022">
        <v>0</v>
      </c>
      <c r="BN62" s="1083"/>
      <c r="BO62" s="1080"/>
      <c r="BP62" s="1087"/>
      <c r="BQ62" s="1084"/>
      <c r="BR62" s="1080"/>
      <c r="BS62" s="1084"/>
      <c r="BT62" s="1108"/>
      <c r="BU62" s="1084"/>
      <c r="CB62" s="80"/>
      <c r="CC62" s="80"/>
      <c r="CD62" s="80"/>
      <c r="CF62" s="1151" t="s">
        <v>62</v>
      </c>
      <c r="CG62" s="1152">
        <v>20720</v>
      </c>
      <c r="CH62" s="1152">
        <v>1831493</v>
      </c>
      <c r="CI62" s="1152">
        <v>413</v>
      </c>
      <c r="CJ62" s="1153">
        <v>402775920</v>
      </c>
      <c r="CK62" s="1151">
        <v>83851393</v>
      </c>
      <c r="CL62" s="1152">
        <v>14391500</v>
      </c>
      <c r="CM62" s="1152">
        <v>3408225</v>
      </c>
      <c r="CN62" s="1152">
        <v>91534744</v>
      </c>
      <c r="CO62" s="1152">
        <v>12170223</v>
      </c>
      <c r="CP62" s="1152">
        <v>608132005</v>
      </c>
      <c r="CQ62" s="1152">
        <v>50123.806027321167</v>
      </c>
      <c r="CR62" s="1154">
        <f t="shared" si="21"/>
        <v>5.9153518986890453E-2</v>
      </c>
      <c r="CS62" s="1154">
        <f t="shared" si="22"/>
        <v>1.8018237509652507E-2</v>
      </c>
      <c r="CT62" s="1154">
        <f t="shared" si="23"/>
        <v>2.5004536679536682E-3</v>
      </c>
      <c r="CU62" s="1154">
        <f t="shared" si="24"/>
        <v>5.9216264478764474E-4</v>
      </c>
    </row>
    <row r="63" spans="2:99" ht="12.75" customHeight="1">
      <c r="B63" s="912"/>
      <c r="C63" s="328"/>
      <c r="D63" s="328"/>
      <c r="E63" s="417" t="s">
        <v>956</v>
      </c>
      <c r="F63" s="328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A63" s="1025"/>
      <c r="BB63" s="1025"/>
      <c r="BC63" s="1025"/>
      <c r="BD63" s="1025"/>
      <c r="BE63" s="1025"/>
      <c r="BF63" s="1025"/>
      <c r="BG63" s="1025"/>
      <c r="BH63" s="1025"/>
      <c r="BI63" s="1025"/>
      <c r="BJ63" s="328"/>
      <c r="BK63" s="328"/>
      <c r="BL63" s="1026">
        <f>BP63</f>
        <v>9.5015440322642804E-3</v>
      </c>
      <c r="BN63" s="1083"/>
      <c r="BO63" s="1080"/>
      <c r="BP63" s="1087">
        <f>CS41*(1+BQ103)</f>
        <v>9.5015440322642804E-3</v>
      </c>
      <c r="BQ63" s="1084">
        <f>BP63*G61</f>
        <v>4.9385351103924648E-2</v>
      </c>
      <c r="BR63" s="1080"/>
      <c r="BS63" s="1084"/>
      <c r="BT63" s="1108"/>
      <c r="BU63" s="1084"/>
      <c r="BW63" s="1121"/>
      <c r="BX63" s="1121"/>
      <c r="BY63" s="1121"/>
      <c r="BZ63" s="1121"/>
      <c r="CA63" s="1121"/>
      <c r="CB63" s="80"/>
      <c r="CC63" s="80"/>
      <c r="CD63" s="80"/>
      <c r="CF63" s="1155" t="s">
        <v>64</v>
      </c>
      <c r="CG63" s="1156">
        <v>21208</v>
      </c>
      <c r="CH63" s="1156">
        <v>1754836</v>
      </c>
      <c r="CI63" s="1156">
        <v>604</v>
      </c>
      <c r="CJ63" s="1157">
        <v>548461962</v>
      </c>
      <c r="CK63" s="1155">
        <v>105828500</v>
      </c>
      <c r="CL63" s="1156">
        <v>14258858</v>
      </c>
      <c r="CM63" s="1156">
        <v>2481394</v>
      </c>
      <c r="CN63" s="1156">
        <v>86745130</v>
      </c>
      <c r="CO63" s="1156">
        <v>9686191</v>
      </c>
      <c r="CP63" s="1156">
        <v>767462035</v>
      </c>
      <c r="CQ63" s="1156">
        <v>52706.674394088106</v>
      </c>
      <c r="CR63" s="1158">
        <f t="shared" si="21"/>
        <v>7.7704242347111846E-2</v>
      </c>
      <c r="CS63" s="1158">
        <f t="shared" si="22"/>
        <v>1.6368953017729157E-2</v>
      </c>
      <c r="CT63" s="1158">
        <f t="shared" si="23"/>
        <v>2.4204021501320256E-3</v>
      </c>
      <c r="CU63" s="1158">
        <f t="shared" si="24"/>
        <v>4.2120984534138063E-4</v>
      </c>
    </row>
    <row r="64" spans="2:99" ht="12.75" customHeight="1">
      <c r="B64" s="911"/>
      <c r="C64" s="490"/>
      <c r="D64" s="489"/>
      <c r="E64" s="1023" t="s">
        <v>957</v>
      </c>
      <c r="F64" s="489"/>
      <c r="G64" s="1021"/>
      <c r="H64" s="1021"/>
      <c r="I64" s="1021"/>
      <c r="J64" s="1021"/>
      <c r="K64" s="1021"/>
      <c r="L64" s="1021"/>
      <c r="M64" s="1021"/>
      <c r="N64" s="1021"/>
      <c r="O64" s="1021"/>
      <c r="P64" s="1021"/>
      <c r="Q64" s="1021"/>
      <c r="R64" s="1021"/>
      <c r="S64" s="1021"/>
      <c r="T64" s="1021"/>
      <c r="U64" s="1021"/>
      <c r="V64" s="1021"/>
      <c r="W64" s="1021"/>
      <c r="X64" s="1021"/>
      <c r="Y64" s="1021"/>
      <c r="Z64" s="1021"/>
      <c r="AA64" s="1021"/>
      <c r="AB64" s="1021"/>
      <c r="AC64" s="1021"/>
      <c r="AD64" s="1021"/>
      <c r="AE64" s="1021"/>
      <c r="AF64" s="1021"/>
      <c r="AG64" s="1021"/>
      <c r="AH64" s="1021"/>
      <c r="AI64" s="1021"/>
      <c r="AJ64" s="1021"/>
      <c r="AK64" s="1021"/>
      <c r="AL64" s="1021"/>
      <c r="AM64" s="1021"/>
      <c r="AN64" s="1021"/>
      <c r="AO64" s="1021"/>
      <c r="AP64" s="1021"/>
      <c r="AQ64" s="1021"/>
      <c r="AR64" s="1021"/>
      <c r="AS64" s="1021"/>
      <c r="AT64" s="1021"/>
      <c r="AU64" s="1021"/>
      <c r="AV64" s="1021"/>
      <c r="AW64" s="1021"/>
      <c r="AX64" s="1021"/>
      <c r="AY64" s="1021"/>
      <c r="AZ64" s="1021"/>
      <c r="BA64" s="1021"/>
      <c r="BB64" s="1021"/>
      <c r="BC64" s="1021"/>
      <c r="BD64" s="1021"/>
      <c r="BE64" s="1021"/>
      <c r="BF64" s="1021"/>
      <c r="BG64" s="1021"/>
      <c r="BH64" s="1021"/>
      <c r="BI64" s="1021"/>
      <c r="BJ64" s="489"/>
      <c r="BK64" s="489"/>
      <c r="BL64" s="1022">
        <f>BR64</f>
        <v>1.6802780761369142E-3</v>
      </c>
      <c r="BN64" s="1083"/>
      <c r="BO64" s="1080"/>
      <c r="BP64" s="1087"/>
      <c r="BQ64" s="1084"/>
      <c r="BR64" s="1080">
        <f>CT41*(1+BS103)</f>
        <v>1.6802780761369142E-3</v>
      </c>
      <c r="BS64" s="1084">
        <f>BR64*G61</f>
        <v>8.7334355827295568E-3</v>
      </c>
      <c r="BT64" s="1108"/>
      <c r="BU64" s="1084"/>
      <c r="BW64" s="1121"/>
      <c r="BX64" s="1121"/>
      <c r="BY64" s="1121"/>
      <c r="BZ64" s="1121"/>
      <c r="CA64" s="1121"/>
      <c r="CB64" s="80"/>
      <c r="CC64" s="80"/>
      <c r="CD64" s="80"/>
      <c r="CJ64" s="226"/>
      <c r="CK64" s="226"/>
      <c r="CL64" s="226"/>
      <c r="CM64" s="226"/>
      <c r="CN64" s="226"/>
      <c r="CO64" s="226"/>
      <c r="CP64" s="226"/>
      <c r="CQ64" s="506" t="s">
        <v>1116</v>
      </c>
      <c r="CR64" s="1163">
        <f>AVERAGE(CR55:CR63)</f>
        <v>3.2438450534076839E-2</v>
      </c>
      <c r="CS64" s="1164">
        <f t="shared" ref="CS64:CU64" si="25">AVERAGE(CS55:CS63)</f>
        <v>1.4232051347038236E-2</v>
      </c>
      <c r="CT64" s="1164">
        <f t="shared" si="25"/>
        <v>2.4598949108480799E-3</v>
      </c>
      <c r="CU64" s="1164">
        <f t="shared" si="25"/>
        <v>7.1434907776801054E-4</v>
      </c>
    </row>
    <row r="65" spans="2:99" ht="19.5" customHeight="1" thickBot="1">
      <c r="B65" s="913"/>
      <c r="C65" s="914"/>
      <c r="D65" s="914"/>
      <c r="E65" s="1028" t="s">
        <v>958</v>
      </c>
      <c r="F65" s="914"/>
      <c r="G65" s="916"/>
      <c r="H65" s="916"/>
      <c r="I65" s="916"/>
      <c r="J65" s="916"/>
      <c r="K65" s="916"/>
      <c r="L65" s="916"/>
      <c r="M65" s="916"/>
      <c r="N65" s="916"/>
      <c r="O65" s="916"/>
      <c r="P65" s="916"/>
      <c r="Q65" s="916"/>
      <c r="R65" s="916"/>
      <c r="S65" s="916"/>
      <c r="T65" s="916"/>
      <c r="U65" s="916"/>
      <c r="V65" s="916"/>
      <c r="W65" s="916"/>
      <c r="X65" s="916"/>
      <c r="Y65" s="916"/>
      <c r="Z65" s="916"/>
      <c r="AA65" s="916"/>
      <c r="AB65" s="916"/>
      <c r="AC65" s="916"/>
      <c r="AD65" s="916"/>
      <c r="AE65" s="916"/>
      <c r="AF65" s="916"/>
      <c r="AG65" s="916"/>
      <c r="AH65" s="916"/>
      <c r="AI65" s="916"/>
      <c r="AJ65" s="916"/>
      <c r="AK65" s="916"/>
      <c r="AL65" s="916"/>
      <c r="AM65" s="916"/>
      <c r="AN65" s="916"/>
      <c r="AO65" s="916"/>
      <c r="AP65" s="916"/>
      <c r="AQ65" s="916"/>
      <c r="AR65" s="916"/>
      <c r="AS65" s="916"/>
      <c r="AT65" s="916"/>
      <c r="AU65" s="916"/>
      <c r="AV65" s="916"/>
      <c r="AW65" s="916"/>
      <c r="AX65" s="916"/>
      <c r="AY65" s="916"/>
      <c r="AZ65" s="916"/>
      <c r="BA65" s="916"/>
      <c r="BB65" s="916"/>
      <c r="BC65" s="916"/>
      <c r="BD65" s="916"/>
      <c r="BE65" s="916"/>
      <c r="BF65" s="916"/>
      <c r="BG65" s="916"/>
      <c r="BH65" s="916"/>
      <c r="BI65" s="916"/>
      <c r="BJ65" s="914"/>
      <c r="BK65" s="914"/>
      <c r="BL65" s="1027">
        <f>BT65</f>
        <v>6.1877004654017236E-4</v>
      </c>
      <c r="BN65" s="1083"/>
      <c r="BO65" s="1080"/>
      <c r="BP65" s="1087"/>
      <c r="BQ65" s="1084"/>
      <c r="BR65" s="1080"/>
      <c r="BS65" s="1084"/>
      <c r="BT65" s="1108">
        <f>CU41*(1+BU103)</f>
        <v>6.1877004654017236E-4</v>
      </c>
      <c r="BU65" s="1084">
        <f>BT65*G61</f>
        <v>3.2161273891077248E-3</v>
      </c>
      <c r="BW65" s="1121"/>
      <c r="BX65" s="1121"/>
      <c r="BY65" s="1121"/>
      <c r="BZ65" s="1121"/>
      <c r="CA65" s="1121"/>
      <c r="CB65" s="80"/>
      <c r="CC65" s="80"/>
      <c r="CD65" s="80"/>
    </row>
    <row r="66" spans="2:99" ht="13.5" customHeight="1" thickBot="1">
      <c r="B66" s="906" t="s">
        <v>948</v>
      </c>
      <c r="C66" s="907" t="str">
        <f>BY17</f>
        <v>R-BLD_Apt_B2</v>
      </c>
      <c r="D66" s="908" t="str">
        <f>BZ17</f>
        <v>Residential Building Apartment _ B2</v>
      </c>
      <c r="E66" s="907" t="str">
        <f>COMM!O9</f>
        <v>RSDSH_Apt-AB</v>
      </c>
      <c r="F66" s="908" t="s">
        <v>954</v>
      </c>
      <c r="G66" s="910">
        <f>CG10/1000</f>
        <v>13.979419134898935</v>
      </c>
      <c r="H66" s="910">
        <f>G66*$CH$26</f>
        <v>13.979419134898935</v>
      </c>
      <c r="I66" s="910">
        <f>DwellingStocks!I36/1000</f>
        <v>1.066456845500216E-2</v>
      </c>
      <c r="J66" s="910">
        <f>I66*$CH$28</f>
        <v>1.066456845500216E-2</v>
      </c>
      <c r="K66" s="910">
        <f>DwellingStocks!L36/1000</f>
        <v>9.7924474391647536</v>
      </c>
      <c r="L66" s="910">
        <f>K66*$CH$28</f>
        <v>9.7924474391647536</v>
      </c>
      <c r="M66" s="910">
        <f>DwellingStocks!O36/1000</f>
        <v>0.23578354557293413</v>
      </c>
      <c r="N66" s="910">
        <f>M66*$CH$28</f>
        <v>0.23578354557293413</v>
      </c>
      <c r="O66" s="910">
        <f>DwellingStocks!R36/1000</f>
        <v>6.9593417923169199E-2</v>
      </c>
      <c r="P66" s="910">
        <f>O66*$CH$28</f>
        <v>6.9593417923169199E-2</v>
      </c>
      <c r="Q66" s="910">
        <f>DwellingStocks!U36/1000</f>
        <v>0.11285118919895011</v>
      </c>
      <c r="R66" s="910">
        <f>Q66*$CH$28</f>
        <v>0.11285118919895011</v>
      </c>
      <c r="S66" s="910">
        <f>DwellingStocks!X36/1000</f>
        <v>7.1706581523280841E-3</v>
      </c>
      <c r="T66" s="910">
        <f>S66*$CH$28</f>
        <v>7.1706581523280841E-3</v>
      </c>
      <c r="U66" s="910">
        <f>DwellingStocks!AA36/1000</f>
        <v>0.21858011363682037</v>
      </c>
      <c r="V66" s="910">
        <f>U66*$CH$28</f>
        <v>0.21858011363682037</v>
      </c>
      <c r="W66" s="910">
        <f>DwellingStocks!AD36/1000</f>
        <v>0.36903737761241701</v>
      </c>
      <c r="X66" s="910">
        <f>W66*$CH$28</f>
        <v>0.36903737761241701</v>
      </c>
      <c r="Y66" s="910">
        <f>DwellingStocks!AG36/1000</f>
        <v>2.0501788054471191E-2</v>
      </c>
      <c r="Z66" s="910">
        <f>Y66*$CH$28</f>
        <v>2.0501788054471191E-2</v>
      </c>
      <c r="AA66" s="910">
        <f>DwellingStocks!AJ36/1000</f>
        <v>0.16743433550006739</v>
      </c>
      <c r="AB66" s="910">
        <f>AA66*$CH$28</f>
        <v>0.16743433550006739</v>
      </c>
      <c r="AC66" s="910">
        <f>DwellingStocks!AM36/1000</f>
        <v>5.043189633840002E-2</v>
      </c>
      <c r="AD66" s="910">
        <f>AC66*$CH$28</f>
        <v>5.043189633840002E-2</v>
      </c>
      <c r="AE66" s="910">
        <f>DwellingStocks!AP36/1000</f>
        <v>0.28546472054022848</v>
      </c>
      <c r="AF66" s="910">
        <f>AE66*$CH$28</f>
        <v>0.28546472054022848</v>
      </c>
      <c r="AG66" s="910">
        <f>DwellingStocks!AS36/1000</f>
        <v>4.3718234741402517E-2</v>
      </c>
      <c r="AH66" s="910">
        <f>AG66*$CH$28</f>
        <v>4.3718234741402517E-2</v>
      </c>
      <c r="AI66" s="910">
        <f>DwellingStocks!AV36/1000</f>
        <v>1.6642476076064439</v>
      </c>
      <c r="AJ66" s="910">
        <f>AI66*$CH$28</f>
        <v>1.6642476076064439</v>
      </c>
      <c r="AK66" s="910">
        <f>DwellingStocks!AY36/1000</f>
        <v>6.0149148387095529E-2</v>
      </c>
      <c r="AL66" s="910">
        <f>AK66*$CH$28</f>
        <v>6.0149148387095529E-2</v>
      </c>
      <c r="AM66" s="910">
        <f>DwellingStocks!BB36/1000</f>
        <v>0.21009942460956402</v>
      </c>
      <c r="AN66" s="910">
        <f>AM66*$CH$28</f>
        <v>0.21009942460956402</v>
      </c>
      <c r="AO66" s="910">
        <f>DwellingStocks!BE36/1000</f>
        <v>1.872696514031599E-2</v>
      </c>
      <c r="AP66" s="910">
        <f>AO66*$CH$28</f>
        <v>1.872696514031599E-2</v>
      </c>
      <c r="AQ66" s="910">
        <f>DwellingStocks!BH36/1000</f>
        <v>4.4427970840378861E-2</v>
      </c>
      <c r="AR66" s="910">
        <f>AQ66*$CH$28</f>
        <v>4.4427970840378861E-2</v>
      </c>
      <c r="AS66" s="910">
        <f>DwellingStocks!BK36/1000</f>
        <v>0.27491962778437246</v>
      </c>
      <c r="AT66" s="910">
        <f>AS66*$CH$28</f>
        <v>0.27491962778437246</v>
      </c>
      <c r="AU66" s="910">
        <f>DwellingStocks!BN36/1000</f>
        <v>8.1657758272971216E-3</v>
      </c>
      <c r="AV66" s="910">
        <f>AU66*$CH$28</f>
        <v>8.1657758272971216E-3</v>
      </c>
      <c r="AW66" s="910">
        <f>DwellingStocks!BQ36/1000</f>
        <v>4.9571594049610555E-2</v>
      </c>
      <c r="AX66" s="910">
        <f>AW66*$CH$28</f>
        <v>4.9571594049610555E-2</v>
      </c>
      <c r="AY66" s="910">
        <f>DwellingStocks!BT36/1000</f>
        <v>1.15166974613897E-2</v>
      </c>
      <c r="AZ66" s="910">
        <f>AY66*$CH$28</f>
        <v>1.15166974613897E-2</v>
      </c>
      <c r="BA66" s="910">
        <f>DwellingStocks!BW36/1000</f>
        <v>3.8625471732132266E-2</v>
      </c>
      <c r="BB66" s="910">
        <f>BA66*$CH$28</f>
        <v>3.8625471732132266E-2</v>
      </c>
      <c r="BC66" s="910">
        <f>DwellingStocks!BZ36/1000</f>
        <v>4.2282299897716973E-2</v>
      </c>
      <c r="BD66" s="910">
        <f>BC66*$CH$28</f>
        <v>4.2282299897716973E-2</v>
      </c>
      <c r="BE66" s="910">
        <f>DwellingStocks!CC36/1000</f>
        <v>0.12792991982499607</v>
      </c>
      <c r="BF66" s="910">
        <f>BE66*$CH$28</f>
        <v>0.12792991982499607</v>
      </c>
      <c r="BG66" s="910">
        <f>DwellingStocks!CF36/1000</f>
        <v>4.507734684667692E-2</v>
      </c>
      <c r="BH66" s="910">
        <f>BG66*$CH$28</f>
        <v>4.507734684667692E-2</v>
      </c>
      <c r="BI66" s="910">
        <v>1</v>
      </c>
      <c r="BJ66" s="908">
        <v>100</v>
      </c>
      <c r="BK66" s="908">
        <v>1</v>
      </c>
      <c r="BL66" s="1019">
        <f>BN66</f>
        <v>1.2075399601011063E-2</v>
      </c>
      <c r="BN66" s="1101">
        <f>ABS(CR42*DwellingStocks!W20*(1+$BO$103))</f>
        <v>1.2075399601011063E-2</v>
      </c>
      <c r="BO66" s="1102">
        <f>BN66*G66</f>
        <v>0.16880707224392502</v>
      </c>
      <c r="BP66" s="1103"/>
      <c r="BQ66" s="1104"/>
      <c r="BR66" s="1102"/>
      <c r="BS66" s="1104"/>
      <c r="BT66" s="1109"/>
      <c r="BU66" s="1104"/>
      <c r="BW66" s="1121"/>
      <c r="BX66" s="1121"/>
      <c r="BY66" s="1121"/>
      <c r="BZ66" s="1121"/>
      <c r="CA66" s="1121"/>
      <c r="CB66" s="80"/>
      <c r="CC66" s="80"/>
      <c r="CD66" s="80"/>
    </row>
    <row r="67" spans="2:99" ht="21.75" customHeight="1" thickBot="1">
      <c r="B67" s="911"/>
      <c r="C67" s="490"/>
      <c r="D67" s="489"/>
      <c r="E67" s="1023" t="s">
        <v>955</v>
      </c>
      <c r="F67" s="489"/>
      <c r="G67" s="1021"/>
      <c r="H67" s="1021"/>
      <c r="I67" s="1021"/>
      <c r="J67" s="1021"/>
      <c r="K67" s="1021"/>
      <c r="L67" s="1021"/>
      <c r="M67" s="1021"/>
      <c r="N67" s="1021"/>
      <c r="O67" s="1021"/>
      <c r="P67" s="1021"/>
      <c r="Q67" s="1021"/>
      <c r="R67" s="1021"/>
      <c r="S67" s="1021"/>
      <c r="T67" s="1021"/>
      <c r="U67" s="1021"/>
      <c r="V67" s="1021"/>
      <c r="W67" s="1021"/>
      <c r="X67" s="1021"/>
      <c r="Y67" s="1021"/>
      <c r="Z67" s="1021"/>
      <c r="AA67" s="1021"/>
      <c r="AB67" s="1021"/>
      <c r="AC67" s="1021"/>
      <c r="AD67" s="1021"/>
      <c r="AE67" s="1021"/>
      <c r="AF67" s="1021"/>
      <c r="AG67" s="1021"/>
      <c r="AH67" s="1021"/>
      <c r="AI67" s="1021"/>
      <c r="AJ67" s="1021"/>
      <c r="AK67" s="1021"/>
      <c r="AL67" s="1021"/>
      <c r="AM67" s="1021"/>
      <c r="AN67" s="1021"/>
      <c r="AO67" s="1021"/>
      <c r="AP67" s="1021"/>
      <c r="AQ67" s="1021"/>
      <c r="AR67" s="1021"/>
      <c r="AS67" s="1021"/>
      <c r="AT67" s="1021"/>
      <c r="AU67" s="1021"/>
      <c r="AV67" s="1021"/>
      <c r="AW67" s="1021"/>
      <c r="AX67" s="1021"/>
      <c r="AY67" s="1021"/>
      <c r="AZ67" s="1021"/>
      <c r="BA67" s="1021"/>
      <c r="BB67" s="1021"/>
      <c r="BC67" s="1021"/>
      <c r="BD67" s="1021"/>
      <c r="BE67" s="1021"/>
      <c r="BF67" s="1021"/>
      <c r="BG67" s="1021"/>
      <c r="BH67" s="1021"/>
      <c r="BI67" s="1021"/>
      <c r="BJ67" s="489"/>
      <c r="BK67" s="489"/>
      <c r="BL67" s="1022">
        <v>0</v>
      </c>
      <c r="BN67" s="1083"/>
      <c r="BO67" s="1080"/>
      <c r="BP67" s="1087"/>
      <c r="BQ67" s="1084"/>
      <c r="BR67" s="1080"/>
      <c r="BS67" s="1084"/>
      <c r="BT67" s="1108"/>
      <c r="BU67" s="1084"/>
      <c r="BW67" s="1121"/>
      <c r="BX67" s="1121"/>
      <c r="BY67" s="1121"/>
      <c r="BZ67" s="1121"/>
      <c r="CA67" s="1121"/>
      <c r="CB67" s="80"/>
      <c r="CC67" s="80"/>
      <c r="CD67" s="80"/>
      <c r="CF67" s="1223" t="s">
        <v>46</v>
      </c>
      <c r="CG67" s="1224" t="s">
        <v>46</v>
      </c>
      <c r="CH67" s="1224" t="s">
        <v>46</v>
      </c>
      <c r="CI67" s="1224" t="s">
        <v>46</v>
      </c>
      <c r="CJ67" s="1224" t="s">
        <v>46</v>
      </c>
      <c r="CK67" s="1224" t="s">
        <v>46</v>
      </c>
      <c r="CL67" s="1224" t="s">
        <v>46</v>
      </c>
      <c r="CM67" s="1224" t="s">
        <v>46</v>
      </c>
      <c r="CN67" s="1224" t="s">
        <v>46</v>
      </c>
      <c r="CO67" s="1224" t="s">
        <v>46</v>
      </c>
      <c r="CP67" s="1224" t="s">
        <v>46</v>
      </c>
      <c r="CQ67" s="1224"/>
      <c r="CR67" s="1221" t="s">
        <v>898</v>
      </c>
      <c r="CS67" s="1222"/>
      <c r="CT67" s="1222"/>
      <c r="CU67" s="1222"/>
    </row>
    <row r="68" spans="2:99" ht="15" customHeight="1">
      <c r="B68" s="912"/>
      <c r="C68" s="328"/>
      <c r="D68" s="328"/>
      <c r="E68" s="417" t="s">
        <v>956</v>
      </c>
      <c r="F68" s="328"/>
      <c r="G68" s="1025"/>
      <c r="H68" s="1025"/>
      <c r="I68" s="1025"/>
      <c r="J68" s="1025"/>
      <c r="K68" s="1025"/>
      <c r="L68" s="1025"/>
      <c r="M68" s="1025"/>
      <c r="N68" s="1025"/>
      <c r="O68" s="1025"/>
      <c r="P68" s="1025"/>
      <c r="Q68" s="1025"/>
      <c r="R68" s="1025"/>
      <c r="S68" s="1025"/>
      <c r="T68" s="1025"/>
      <c r="U68" s="1025"/>
      <c r="V68" s="1025"/>
      <c r="W68" s="1025"/>
      <c r="X68" s="1025"/>
      <c r="Y68" s="1025"/>
      <c r="Z68" s="1025"/>
      <c r="AA68" s="1025"/>
      <c r="AB68" s="1025"/>
      <c r="AC68" s="1025"/>
      <c r="AD68" s="1025"/>
      <c r="AE68" s="1025"/>
      <c r="AF68" s="1025"/>
      <c r="AG68" s="1025"/>
      <c r="AH68" s="1025"/>
      <c r="AI68" s="1025"/>
      <c r="AJ68" s="1025"/>
      <c r="AK68" s="1025"/>
      <c r="AL68" s="1025"/>
      <c r="AM68" s="1025"/>
      <c r="AN68" s="1025"/>
      <c r="AO68" s="1025"/>
      <c r="AP68" s="1025"/>
      <c r="AQ68" s="1025"/>
      <c r="AR68" s="1025"/>
      <c r="AS68" s="1025"/>
      <c r="AT68" s="1025"/>
      <c r="AU68" s="1025"/>
      <c r="AV68" s="1025"/>
      <c r="AW68" s="1025"/>
      <c r="AX68" s="1025"/>
      <c r="AY68" s="1025"/>
      <c r="AZ68" s="1025"/>
      <c r="BA68" s="1025"/>
      <c r="BB68" s="1025"/>
      <c r="BC68" s="1025"/>
      <c r="BD68" s="1025"/>
      <c r="BE68" s="1025"/>
      <c r="BF68" s="1025"/>
      <c r="BG68" s="1025"/>
      <c r="BH68" s="1025"/>
      <c r="BI68" s="1025"/>
      <c r="BJ68" s="328"/>
      <c r="BK68" s="328"/>
      <c r="BL68" s="1026">
        <f>BP68</f>
        <v>1.2023789784894131E-2</v>
      </c>
      <c r="BN68" s="1083"/>
      <c r="BO68" s="1080"/>
      <c r="BP68" s="1087">
        <f>CS42*(1+BQ103)</f>
        <v>1.2023789784894131E-2</v>
      </c>
      <c r="BQ68" s="1084">
        <f>BP68*G66</f>
        <v>0.16808559699295136</v>
      </c>
      <c r="BR68" s="1080"/>
      <c r="BS68" s="1084"/>
      <c r="BT68" s="1108"/>
      <c r="BU68" s="1084"/>
      <c r="BW68" s="1121"/>
      <c r="BX68" s="1121"/>
      <c r="BY68" s="1121"/>
      <c r="BZ68" s="1121"/>
      <c r="CA68" s="1121"/>
      <c r="CB68" s="80"/>
      <c r="CC68" s="80"/>
      <c r="CD68" s="80"/>
      <c r="CF68" s="1159" t="s">
        <v>287</v>
      </c>
      <c r="CG68" s="1160" t="s">
        <v>396</v>
      </c>
      <c r="CH68" s="1160" t="s">
        <v>397</v>
      </c>
      <c r="CI68" s="1161" t="s">
        <v>893</v>
      </c>
      <c r="CJ68" s="1159" t="s">
        <v>894</v>
      </c>
      <c r="CK68" s="1159" t="s">
        <v>895</v>
      </c>
      <c r="CL68" s="1160" t="s">
        <v>415</v>
      </c>
      <c r="CM68" s="1160" t="s">
        <v>892</v>
      </c>
      <c r="CN68" s="1161" t="s">
        <v>896</v>
      </c>
      <c r="CO68" s="1159" t="s">
        <v>897</v>
      </c>
      <c r="CP68" s="1160" t="s">
        <v>218</v>
      </c>
      <c r="CQ68" s="1162"/>
      <c r="CR68" s="1165" t="s">
        <v>219</v>
      </c>
      <c r="CS68" s="1165" t="s">
        <v>891</v>
      </c>
      <c r="CT68" s="1165" t="s">
        <v>221</v>
      </c>
      <c r="CU68" s="1165" t="s">
        <v>892</v>
      </c>
    </row>
    <row r="69" spans="2:99" ht="12.75" customHeight="1">
      <c r="B69" s="911"/>
      <c r="C69" s="490"/>
      <c r="D69" s="489"/>
      <c r="E69" s="1023" t="s">
        <v>957</v>
      </c>
      <c r="F69" s="489"/>
      <c r="G69" s="1021"/>
      <c r="H69" s="1021"/>
      <c r="I69" s="1021"/>
      <c r="J69" s="1021"/>
      <c r="K69" s="1021"/>
      <c r="L69" s="1021"/>
      <c r="M69" s="1021"/>
      <c r="N69" s="1021"/>
      <c r="O69" s="1021"/>
      <c r="P69" s="1021"/>
      <c r="Q69" s="1021"/>
      <c r="R69" s="1021"/>
      <c r="S69" s="1021"/>
      <c r="T69" s="1021"/>
      <c r="U69" s="1021"/>
      <c r="V69" s="1021"/>
      <c r="W69" s="1021"/>
      <c r="X69" s="1021"/>
      <c r="Y69" s="1021"/>
      <c r="Z69" s="1021"/>
      <c r="AA69" s="1021"/>
      <c r="AB69" s="1021"/>
      <c r="AC69" s="1021"/>
      <c r="AD69" s="1021"/>
      <c r="AE69" s="1021"/>
      <c r="AF69" s="1021"/>
      <c r="AG69" s="1021"/>
      <c r="AH69" s="1021"/>
      <c r="AI69" s="1021"/>
      <c r="AJ69" s="1021"/>
      <c r="AK69" s="1021"/>
      <c r="AL69" s="1021"/>
      <c r="AM69" s="1021"/>
      <c r="AN69" s="1021"/>
      <c r="AO69" s="1021"/>
      <c r="AP69" s="1021"/>
      <c r="AQ69" s="1021"/>
      <c r="AR69" s="1021"/>
      <c r="AS69" s="1021"/>
      <c r="AT69" s="1021"/>
      <c r="AU69" s="1021"/>
      <c r="AV69" s="1021"/>
      <c r="AW69" s="1021"/>
      <c r="AX69" s="1021"/>
      <c r="AY69" s="1021"/>
      <c r="AZ69" s="1021"/>
      <c r="BA69" s="1021"/>
      <c r="BB69" s="1021"/>
      <c r="BC69" s="1021"/>
      <c r="BD69" s="1021"/>
      <c r="BE69" s="1021"/>
      <c r="BF69" s="1021"/>
      <c r="BG69" s="1021"/>
      <c r="BH69" s="1021"/>
      <c r="BI69" s="1021"/>
      <c r="BJ69" s="489"/>
      <c r="BK69" s="489"/>
      <c r="BL69" s="1022">
        <f>BR69</f>
        <v>1.8612214824521886E-3</v>
      </c>
      <c r="BN69" s="1083"/>
      <c r="BO69" s="1080"/>
      <c r="BP69" s="1087"/>
      <c r="BQ69" s="1084"/>
      <c r="BR69" s="1080">
        <f>CT42*(1+BS103)</f>
        <v>1.8612214824521886E-3</v>
      </c>
      <c r="BS69" s="1084">
        <f>BR69*G66</f>
        <v>2.6018795206077087E-2</v>
      </c>
      <c r="BT69" s="1108"/>
      <c r="BU69" s="1084"/>
      <c r="BW69" s="1121"/>
      <c r="BX69" s="1121"/>
      <c r="BY69" s="1121"/>
      <c r="BZ69" s="1121"/>
      <c r="CA69" s="1121"/>
      <c r="CB69" s="80"/>
      <c r="CC69" s="80"/>
      <c r="CD69" s="80"/>
      <c r="CF69" s="1155" t="s">
        <v>48</v>
      </c>
      <c r="CG69" s="1156">
        <v>9878</v>
      </c>
      <c r="CH69" s="1156">
        <v>1991423</v>
      </c>
      <c r="CI69" s="1156">
        <v>56</v>
      </c>
      <c r="CJ69" s="1157">
        <v>13716437</v>
      </c>
      <c r="CK69" s="1155">
        <v>3262341</v>
      </c>
      <c r="CL69" s="1156">
        <v>9675611</v>
      </c>
      <c r="CM69" s="1156">
        <v>5049453</v>
      </c>
      <c r="CN69" s="1156">
        <v>24601800</v>
      </c>
      <c r="CO69" s="1156">
        <v>27044</v>
      </c>
      <c r="CP69" s="1156">
        <v>56332686</v>
      </c>
      <c r="CQ69" s="1156">
        <v>20378.706337556119</v>
      </c>
      <c r="CR69" s="1158">
        <f>((CQ69/CG69)*$CI$18*(CJ69+CK69)*0.0000000036)/(CQ69/1000)</f>
        <v>4.4121765529699531E-3</v>
      </c>
      <c r="CS69" s="1158">
        <f>((CQ69/CG69)*(CN69+CO69)*0.0000000036)/(CQ69/1000)</f>
        <v>8.9758896942700953E-3</v>
      </c>
      <c r="CT69" s="1158">
        <f>((CQ69/CG69)*(CL69)*0.0000000036)/(CQ69/1000)</f>
        <v>3.5262400890868602E-3</v>
      </c>
      <c r="CU69" s="1158">
        <f>((CQ69/CG69)*(CM69)*0.0000000036)/(CQ69/1000)</f>
        <v>1.8402541810083014E-3</v>
      </c>
    </row>
    <row r="70" spans="2:99" ht="13.5" customHeight="1" thickBot="1">
      <c r="B70" s="913"/>
      <c r="C70" s="914"/>
      <c r="D70" s="914"/>
      <c r="E70" s="1028" t="s">
        <v>958</v>
      </c>
      <c r="F70" s="914"/>
      <c r="G70" s="916"/>
      <c r="H70" s="916"/>
      <c r="I70" s="916"/>
      <c r="J70" s="916"/>
      <c r="K70" s="916"/>
      <c r="L70" s="916"/>
      <c r="M70" s="916"/>
      <c r="N70" s="916"/>
      <c r="O70" s="916"/>
      <c r="P70" s="916"/>
      <c r="Q70" s="916"/>
      <c r="R70" s="916"/>
      <c r="S70" s="916"/>
      <c r="T70" s="916"/>
      <c r="U70" s="916"/>
      <c r="V70" s="916"/>
      <c r="W70" s="916"/>
      <c r="X70" s="916"/>
      <c r="Y70" s="916"/>
      <c r="Z70" s="916"/>
      <c r="AA70" s="916"/>
      <c r="AB70" s="916"/>
      <c r="AC70" s="916"/>
      <c r="AD70" s="916"/>
      <c r="AE70" s="916"/>
      <c r="AF70" s="916"/>
      <c r="AG70" s="916"/>
      <c r="AH70" s="916"/>
      <c r="AI70" s="916"/>
      <c r="AJ70" s="916"/>
      <c r="AK70" s="916"/>
      <c r="AL70" s="916"/>
      <c r="AM70" s="916"/>
      <c r="AN70" s="916"/>
      <c r="AO70" s="916"/>
      <c r="AP70" s="916"/>
      <c r="AQ70" s="916"/>
      <c r="AR70" s="916"/>
      <c r="AS70" s="916"/>
      <c r="AT70" s="916"/>
      <c r="AU70" s="916"/>
      <c r="AV70" s="916"/>
      <c r="AW70" s="916"/>
      <c r="AX70" s="916"/>
      <c r="AY70" s="916"/>
      <c r="AZ70" s="916"/>
      <c r="BA70" s="916"/>
      <c r="BB70" s="916"/>
      <c r="BC70" s="916"/>
      <c r="BD70" s="916"/>
      <c r="BE70" s="916"/>
      <c r="BF70" s="916"/>
      <c r="BG70" s="916"/>
      <c r="BH70" s="916"/>
      <c r="BI70" s="916"/>
      <c r="BJ70" s="914"/>
      <c r="BK70" s="914"/>
      <c r="BL70" s="1027">
        <f>BT70</f>
        <v>5.7018588519445578E-4</v>
      </c>
      <c r="BN70" s="1105"/>
      <c r="BO70" s="1085"/>
      <c r="BP70" s="1106"/>
      <c r="BQ70" s="1086"/>
      <c r="BR70" s="1085"/>
      <c r="BS70" s="1086"/>
      <c r="BT70" s="1107">
        <f>CU42*(1+BU103)</f>
        <v>5.7018588519445578E-4</v>
      </c>
      <c r="BU70" s="1086">
        <f>BT70*G66</f>
        <v>7.970867473936662E-3</v>
      </c>
      <c r="BW70" s="1121"/>
      <c r="BX70" s="1121"/>
      <c r="BY70" s="1121"/>
      <c r="BZ70" s="1121"/>
      <c r="CA70" s="1121"/>
      <c r="CB70" s="80"/>
      <c r="CC70" s="80"/>
      <c r="CD70" s="80"/>
      <c r="CF70" s="1151" t="s">
        <v>50</v>
      </c>
      <c r="CG70" s="1152">
        <v>3037</v>
      </c>
      <c r="CH70" s="1152">
        <v>692326</v>
      </c>
      <c r="CI70" s="1152">
        <v>90</v>
      </c>
      <c r="CJ70" s="1153">
        <v>22749646</v>
      </c>
      <c r="CK70" s="1151">
        <v>5977566</v>
      </c>
      <c r="CL70" s="1152">
        <v>3970604</v>
      </c>
      <c r="CM70" s="1152">
        <v>1113600</v>
      </c>
      <c r="CN70" s="1152">
        <v>10038678</v>
      </c>
      <c r="CO70" s="1152">
        <v>61317</v>
      </c>
      <c r="CP70" s="1152">
        <v>43911412</v>
      </c>
      <c r="CQ70" s="1152">
        <v>9433.9012004747347</v>
      </c>
      <c r="CR70" s="1154">
        <f t="shared" ref="CR70:CR77" si="26">((CQ70/CG70)*$CI$18*(CJ70+CK70)*0.0000000036)/(CQ70/1000)</f>
        <v>2.4280865417312326E-2</v>
      </c>
      <c r="CS70" s="1154">
        <f t="shared" ref="CS70:CS77" si="27">((CQ70/CG70)*(CN70+CO70)*0.0000000036)/(CQ70/1000)</f>
        <v>1.1972335199209748E-2</v>
      </c>
      <c r="CT70" s="1154">
        <f t="shared" ref="CT70:CT77" si="28">((CQ70/CG70)*(CL70)*0.0000000036)/(CQ70/1000)</f>
        <v>4.7066757984853477E-3</v>
      </c>
      <c r="CU70" s="1154">
        <f t="shared" ref="CU70:CU77" si="29">((CQ70/CG70)*(CM70)*0.0000000036)/(CQ70/1000)</f>
        <v>1.3200395126769838E-3</v>
      </c>
    </row>
    <row r="71" spans="2:99" ht="12.75" customHeight="1">
      <c r="B71" s="906" t="s">
        <v>948</v>
      </c>
      <c r="C71" s="907" t="str">
        <f>BY18</f>
        <v>R-BLD_Apt_B3</v>
      </c>
      <c r="D71" s="908" t="str">
        <f>BZ18</f>
        <v>Residential Building Apartment _ B3</v>
      </c>
      <c r="E71" s="907" t="str">
        <f>COMM!O9</f>
        <v>RSDSH_Apt-AB</v>
      </c>
      <c r="F71" s="908" t="s">
        <v>954</v>
      </c>
      <c r="G71" s="910">
        <f>CG11/1000</f>
        <v>21.709861534875809</v>
      </c>
      <c r="H71" s="910">
        <f>G71*$CH$26</f>
        <v>21.709861534875809</v>
      </c>
      <c r="I71" s="910">
        <f>DwellingStocks!I37/1000</f>
        <v>7.4651979185015122E-2</v>
      </c>
      <c r="J71" s="910">
        <f>I71*$CH$29</f>
        <v>7.2817902173752599E-2</v>
      </c>
      <c r="K71" s="910">
        <f>DwellingStocks!L37/1000</f>
        <v>14.102515190964864</v>
      </c>
      <c r="L71" s="910">
        <f>K71*$CH$29</f>
        <v>13.756039461920549</v>
      </c>
      <c r="M71" s="910">
        <f>DwellingStocks!O37/1000</f>
        <v>0.66194047238623732</v>
      </c>
      <c r="N71" s="910">
        <f>M71*$CH$29</f>
        <v>0.64567767779617047</v>
      </c>
      <c r="O71" s="910">
        <f>DwellingStocks!R37/1000</f>
        <v>0.15907066953867244</v>
      </c>
      <c r="P71" s="910">
        <f>O71*$CH$29</f>
        <v>0.15516256339933007</v>
      </c>
      <c r="Q71" s="910">
        <f>DwellingStocks!U37/1000</f>
        <v>0.15373930122755522</v>
      </c>
      <c r="R71" s="910">
        <f>Q71*$CH$29</f>
        <v>0.14996217808645004</v>
      </c>
      <c r="S71" s="910">
        <f>DwellingStocks!X37/1000</f>
        <v>1.4341316304656168E-2</v>
      </c>
      <c r="T71" s="910">
        <f>S71*$CH$29</f>
        <v>1.3988973622884456E-2</v>
      </c>
      <c r="U71" s="910">
        <f>DwellingStocks!AA37/1000</f>
        <v>0.36612169034167408</v>
      </c>
      <c r="V71" s="910">
        <f>U71*$CH$29</f>
        <v>0.35712667931971542</v>
      </c>
      <c r="W71" s="910">
        <f>DwellingStocks!AD37/1000</f>
        <v>0.64712715505494922</v>
      </c>
      <c r="X71" s="910">
        <f>W71*$CH$29</f>
        <v>0.63122829943976899</v>
      </c>
      <c r="Y71" s="910">
        <f>DwellingStocks!AG37/1000</f>
        <v>6.4659485402562999E-2</v>
      </c>
      <c r="Z71" s="910">
        <f>Y71*$CH$29</f>
        <v>6.3070907617599065E-2</v>
      </c>
      <c r="AA71" s="910">
        <f>DwellingStocks!AJ37/1000</f>
        <v>0.23786306392469894</v>
      </c>
      <c r="AB71" s="910">
        <f>AA71*$CH$29</f>
        <v>0.23201915754558544</v>
      </c>
      <c r="AC71" s="910">
        <f>DwellingStocks!AM37/1000</f>
        <v>0.1365351339893269</v>
      </c>
      <c r="AD71" s="910">
        <f>AC71*$CH$29</f>
        <v>0.13318068909431816</v>
      </c>
      <c r="AE71" s="910">
        <f>DwellingStocks!AP37/1000</f>
        <v>0.5394171018000421</v>
      </c>
      <c r="AF71" s="910">
        <f>AE71*$CH$29</f>
        <v>0.52616450599891296</v>
      </c>
      <c r="AG71" s="910">
        <f>DwellingStocks!AS37/1000</f>
        <v>0.18001626069989271</v>
      </c>
      <c r="AH71" s="910">
        <f>AG71*$CH$29</f>
        <v>0.17559355564896773</v>
      </c>
      <c r="AI71" s="910">
        <f>DwellingStocks!AV37/1000</f>
        <v>2.3902290372147075</v>
      </c>
      <c r="AJ71" s="910">
        <f>AI71*$CH$29</f>
        <v>2.3315050197584144</v>
      </c>
      <c r="AK71" s="910">
        <f>DwellingStocks!AY37/1000</f>
        <v>0.16791637258064168</v>
      </c>
      <c r="AL71" s="910">
        <f>AK71*$CH$29</f>
        <v>0.16379094198754943</v>
      </c>
      <c r="AM71" s="910">
        <f>DwellingStocks!BB37/1000</f>
        <v>0.48184478817642523</v>
      </c>
      <c r="AN71" s="910">
        <f>AM71*$CH$29</f>
        <v>0.47000664994299934</v>
      </c>
      <c r="AO71" s="910">
        <f>DwellingStocks!BE37/1000</f>
        <v>7.3035164047232357E-2</v>
      </c>
      <c r="AP71" s="910">
        <f>AO71*$CH$29</f>
        <v>7.1240809539084182E-2</v>
      </c>
      <c r="AQ71" s="910">
        <f>DwellingStocks!BH37/1000</f>
        <v>0.14029885528540695</v>
      </c>
      <c r="AR71" s="910">
        <f>AQ71*$CH$29</f>
        <v>0.13685194191492978</v>
      </c>
      <c r="AS71" s="910">
        <f>DwellingStocks!BK37/1000</f>
        <v>0.57483194900368784</v>
      </c>
      <c r="AT71" s="910">
        <f>AS71*$CH$29</f>
        <v>0.56070926833913393</v>
      </c>
      <c r="AU71" s="910">
        <f>DwellingStocks!BN37/1000</f>
        <v>1.3269385719357823E-2</v>
      </c>
      <c r="AV71" s="910">
        <f>AU71*$CH$29</f>
        <v>1.2943378618579783E-2</v>
      </c>
      <c r="AW71" s="910">
        <f>DwellingStocks!BQ37/1000</f>
        <v>9.2258244481219637E-2</v>
      </c>
      <c r="AX71" s="910">
        <f>AW71*$CH$29</f>
        <v>8.9991610332336852E-2</v>
      </c>
      <c r="AY71" s="910">
        <f>DwellingStocks!BT37/1000</f>
        <v>2.30333949227794E-2</v>
      </c>
      <c r="AZ71" s="910">
        <f>AY71*$CH$29</f>
        <v>2.2467502088049568E-2</v>
      </c>
      <c r="BA71" s="910">
        <f>DwellingStocks!BW37/1000</f>
        <v>0.10183078911198506</v>
      </c>
      <c r="BB71" s="910">
        <f>BA71*$CH$29</f>
        <v>9.9328973200498785E-2</v>
      </c>
      <c r="BC71" s="910">
        <f>DwellingStocks!BZ37/1000</f>
        <v>8.879282978520564E-2</v>
      </c>
      <c r="BD71" s="910">
        <f>BC71*$CH$29</f>
        <v>8.6611335206604023E-2</v>
      </c>
      <c r="BE71" s="910">
        <f>DwellingStocks!CC37/1000</f>
        <v>0.15420124264620061</v>
      </c>
      <c r="BF71" s="910">
        <f>BE71*$CH$29</f>
        <v>0.15041277036009301</v>
      </c>
      <c r="BG71" s="910">
        <f>DwellingStocks!CF37/1000</f>
        <v>7.0320661080815999E-2</v>
      </c>
      <c r="BH71" s="910">
        <f>BG71*$CH$29</f>
        <v>6.8592997470110328E-2</v>
      </c>
      <c r="BI71" s="910">
        <v>1</v>
      </c>
      <c r="BJ71" s="908">
        <v>100</v>
      </c>
      <c r="BK71" s="908">
        <v>1</v>
      </c>
      <c r="BL71" s="1019">
        <f>BN71</f>
        <v>1.6294840729967088E-2</v>
      </c>
      <c r="BN71" s="1101">
        <f>ABS(CR43*DwellingStocks!W21*(1+$BO$103))</f>
        <v>1.6294840729967088E-2</v>
      </c>
      <c r="BO71" s="1102">
        <f>BN71*G71</f>
        <v>0.35375873598044016</v>
      </c>
      <c r="BP71" s="1087"/>
      <c r="BQ71" s="1084"/>
      <c r="BR71" s="1080"/>
      <c r="BS71" s="1084"/>
      <c r="BT71" s="1108"/>
      <c r="BU71" s="1084"/>
      <c r="BW71" s="1121"/>
      <c r="BX71" s="1121"/>
      <c r="BY71" s="1121"/>
      <c r="BZ71" s="1121"/>
      <c r="CA71" s="1121"/>
      <c r="CB71" s="80"/>
      <c r="CC71" s="80"/>
      <c r="CD71" s="80"/>
      <c r="CF71" s="1155" t="s">
        <v>52</v>
      </c>
      <c r="CG71" s="1156">
        <v>7052</v>
      </c>
      <c r="CH71" s="1156">
        <v>1571662</v>
      </c>
      <c r="CI71" s="1156">
        <v>116</v>
      </c>
      <c r="CJ71" s="1157">
        <v>86989542</v>
      </c>
      <c r="CK71" s="1155">
        <v>19534310</v>
      </c>
      <c r="CL71" s="1156">
        <v>10452701</v>
      </c>
      <c r="CM71" s="1156">
        <v>2036694</v>
      </c>
      <c r="CN71" s="1156">
        <v>30584513</v>
      </c>
      <c r="CO71" s="1156">
        <v>335555</v>
      </c>
      <c r="CP71" s="1156">
        <v>149933315</v>
      </c>
      <c r="CQ71" s="1156">
        <v>20090.949195825138</v>
      </c>
      <c r="CR71" s="1158">
        <f t="shared" si="26"/>
        <v>3.8774841677784139E-2</v>
      </c>
      <c r="CS71" s="1158">
        <f t="shared" si="27"/>
        <v>1.5784493023255811E-2</v>
      </c>
      <c r="CT71" s="1158">
        <f t="shared" si="28"/>
        <v>5.3360356778218935E-3</v>
      </c>
      <c r="CU71" s="1158">
        <f t="shared" si="29"/>
        <v>1.0397190017016448E-3</v>
      </c>
    </row>
    <row r="72" spans="2:99" ht="15" customHeight="1">
      <c r="B72" s="911"/>
      <c r="C72" s="490"/>
      <c r="D72" s="489"/>
      <c r="E72" s="1023" t="s">
        <v>955</v>
      </c>
      <c r="F72" s="489"/>
      <c r="G72" s="1021"/>
      <c r="H72" s="1021"/>
      <c r="I72" s="1021"/>
      <c r="J72" s="1021"/>
      <c r="K72" s="1021"/>
      <c r="L72" s="1021"/>
      <c r="M72" s="1021"/>
      <c r="N72" s="1021"/>
      <c r="O72" s="1021"/>
      <c r="P72" s="1021"/>
      <c r="Q72" s="1021"/>
      <c r="R72" s="1021"/>
      <c r="S72" s="1021"/>
      <c r="T72" s="1021"/>
      <c r="U72" s="1021"/>
      <c r="V72" s="1021"/>
      <c r="W72" s="1021"/>
      <c r="X72" s="1021"/>
      <c r="Y72" s="1021"/>
      <c r="Z72" s="1021"/>
      <c r="AA72" s="1021"/>
      <c r="AB72" s="1021"/>
      <c r="AC72" s="1021"/>
      <c r="AD72" s="1021"/>
      <c r="AE72" s="1021"/>
      <c r="AF72" s="1021"/>
      <c r="AG72" s="1021"/>
      <c r="AH72" s="1021"/>
      <c r="AI72" s="1021"/>
      <c r="AJ72" s="1021"/>
      <c r="AK72" s="1021"/>
      <c r="AL72" s="1021"/>
      <c r="AM72" s="1021"/>
      <c r="AN72" s="1021"/>
      <c r="AO72" s="1021"/>
      <c r="AP72" s="1021"/>
      <c r="AQ72" s="1021"/>
      <c r="AR72" s="1021"/>
      <c r="AS72" s="1021"/>
      <c r="AT72" s="1021"/>
      <c r="AU72" s="1021"/>
      <c r="AV72" s="1021"/>
      <c r="AW72" s="1021"/>
      <c r="AX72" s="1021"/>
      <c r="AY72" s="1021"/>
      <c r="AZ72" s="1021"/>
      <c r="BA72" s="1021"/>
      <c r="BB72" s="1021"/>
      <c r="BC72" s="1021"/>
      <c r="BD72" s="1021"/>
      <c r="BE72" s="1021"/>
      <c r="BF72" s="1021"/>
      <c r="BG72" s="1021"/>
      <c r="BH72" s="1021"/>
      <c r="BI72" s="1021"/>
      <c r="BJ72" s="489"/>
      <c r="BK72" s="489"/>
      <c r="BL72" s="1022">
        <v>0</v>
      </c>
      <c r="BN72" s="1083"/>
      <c r="BO72" s="1080"/>
      <c r="BP72" s="1087"/>
      <c r="BQ72" s="1084"/>
      <c r="BR72" s="1080"/>
      <c r="BS72" s="1084"/>
      <c r="BT72" s="1108"/>
      <c r="BU72" s="1084"/>
      <c r="BW72" s="1121"/>
      <c r="BX72" s="1121"/>
      <c r="BY72" s="1121"/>
      <c r="BZ72" s="1121"/>
      <c r="CA72" s="1121"/>
      <c r="CB72" s="80"/>
      <c r="CC72" s="80"/>
      <c r="CD72" s="80"/>
      <c r="CF72" s="1151" t="s">
        <v>54</v>
      </c>
      <c r="CG72" s="1152">
        <v>20170</v>
      </c>
      <c r="CH72" s="1152">
        <v>4035093</v>
      </c>
      <c r="CI72" s="1152">
        <v>140</v>
      </c>
      <c r="CJ72" s="1153">
        <v>290547340</v>
      </c>
      <c r="CK72" s="1151">
        <v>61564028</v>
      </c>
      <c r="CL72" s="1152">
        <v>29255723</v>
      </c>
      <c r="CM72" s="1152">
        <v>5060356</v>
      </c>
      <c r="CN72" s="1152">
        <v>97781386</v>
      </c>
      <c r="CO72" s="1152">
        <v>2214559</v>
      </c>
      <c r="CP72" s="1152">
        <v>486423392</v>
      </c>
      <c r="CQ72" s="1152">
        <v>53466.210043981671</v>
      </c>
      <c r="CR72" s="1154">
        <f t="shared" si="26"/>
        <v>4.4811514564724694E-2</v>
      </c>
      <c r="CS72" s="1154">
        <f t="shared" si="27"/>
        <v>1.7847565790778386E-2</v>
      </c>
      <c r="CT72" s="1154">
        <f t="shared" si="28"/>
        <v>5.2216461477441745E-3</v>
      </c>
      <c r="CU72" s="1154">
        <f t="shared" si="29"/>
        <v>9.0318699058006952E-4</v>
      </c>
    </row>
    <row r="73" spans="2:99" ht="12.75" customHeight="1">
      <c r="B73" s="912"/>
      <c r="C73" s="328"/>
      <c r="D73" s="328"/>
      <c r="E73" s="417" t="s">
        <v>956</v>
      </c>
      <c r="F73" s="328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  <c r="AA73" s="1025"/>
      <c r="AB73" s="1025"/>
      <c r="AC73" s="1025"/>
      <c r="AD73" s="1025"/>
      <c r="AE73" s="1025"/>
      <c r="AF73" s="1025"/>
      <c r="AG73" s="1025"/>
      <c r="AH73" s="1025"/>
      <c r="AI73" s="1025"/>
      <c r="AJ73" s="1025"/>
      <c r="AK73" s="1025"/>
      <c r="AL73" s="1025"/>
      <c r="AM73" s="1025"/>
      <c r="AN73" s="1025"/>
      <c r="AO73" s="1025"/>
      <c r="AP73" s="1025"/>
      <c r="AQ73" s="1025"/>
      <c r="AR73" s="1025"/>
      <c r="AS73" s="1025"/>
      <c r="AT73" s="1025"/>
      <c r="AU73" s="1025"/>
      <c r="AV73" s="1025"/>
      <c r="AW73" s="1025"/>
      <c r="AX73" s="1025"/>
      <c r="AY73" s="1025"/>
      <c r="AZ73" s="1025"/>
      <c r="BA73" s="1025"/>
      <c r="BB73" s="1025"/>
      <c r="BC73" s="1025"/>
      <c r="BD73" s="1025"/>
      <c r="BE73" s="1025"/>
      <c r="BF73" s="1025"/>
      <c r="BG73" s="1025"/>
      <c r="BH73" s="1025"/>
      <c r="BI73" s="1025"/>
      <c r="BJ73" s="328"/>
      <c r="BK73" s="328"/>
      <c r="BL73" s="1026">
        <f>BP73</f>
        <v>1.3414990174266452E-2</v>
      </c>
      <c r="BN73" s="1083"/>
      <c r="BO73" s="1080"/>
      <c r="BP73" s="1087">
        <f>CS43*(1+BQ103)</f>
        <v>1.3414990174266452E-2</v>
      </c>
      <c r="BQ73" s="1084">
        <f>BP73*G71</f>
        <v>0.29123757917504417</v>
      </c>
      <c r="BR73" s="1080"/>
      <c r="BS73" s="1084"/>
      <c r="BT73" s="1108"/>
      <c r="BU73" s="1084"/>
      <c r="BW73" s="1121"/>
      <c r="BX73" s="1121"/>
      <c r="BY73" s="1121"/>
      <c r="BZ73" s="1121"/>
      <c r="CA73" s="1121"/>
      <c r="CB73" s="80"/>
      <c r="CC73" s="80"/>
      <c r="CD73" s="80"/>
      <c r="CF73" s="1155" t="s">
        <v>56</v>
      </c>
      <c r="CG73" s="1156">
        <v>97809</v>
      </c>
      <c r="CH73" s="1156">
        <v>15963699</v>
      </c>
      <c r="CI73" s="1156">
        <v>190</v>
      </c>
      <c r="CJ73" s="1157">
        <v>1583953290</v>
      </c>
      <c r="CK73" s="1155">
        <v>349776746</v>
      </c>
      <c r="CL73" s="1156">
        <v>123191330</v>
      </c>
      <c r="CM73" s="1156">
        <v>22728444</v>
      </c>
      <c r="CN73" s="1156">
        <v>482729805</v>
      </c>
      <c r="CO73" s="1156">
        <v>34494676</v>
      </c>
      <c r="CP73" s="1156">
        <v>2596874291</v>
      </c>
      <c r="CQ73" s="1156">
        <v>251318.93361374349</v>
      </c>
      <c r="CR73" s="1158">
        <f t="shared" si="26"/>
        <v>5.0749585402518643E-2</v>
      </c>
      <c r="CS73" s="1158">
        <f t="shared" si="27"/>
        <v>1.9037186062632272E-2</v>
      </c>
      <c r="CT73" s="1158">
        <f t="shared" si="28"/>
        <v>4.5342329233506121E-3</v>
      </c>
      <c r="CU73" s="1158">
        <f t="shared" si="29"/>
        <v>8.3655285709904003E-4</v>
      </c>
    </row>
    <row r="74" spans="2:99" ht="12.75" customHeight="1">
      <c r="B74" s="911"/>
      <c r="C74" s="490"/>
      <c r="D74" s="489"/>
      <c r="E74" s="1023" t="s">
        <v>957</v>
      </c>
      <c r="F74" s="489"/>
      <c r="G74" s="1021"/>
      <c r="H74" s="1021"/>
      <c r="I74" s="1021"/>
      <c r="J74" s="1021"/>
      <c r="K74" s="1021"/>
      <c r="L74" s="1021"/>
      <c r="M74" s="1021"/>
      <c r="N74" s="1021"/>
      <c r="O74" s="1021"/>
      <c r="P74" s="1021"/>
      <c r="Q74" s="1021"/>
      <c r="R74" s="1021"/>
      <c r="S74" s="1021"/>
      <c r="T74" s="1021"/>
      <c r="U74" s="1021"/>
      <c r="V74" s="1021"/>
      <c r="W74" s="1021"/>
      <c r="X74" s="1021"/>
      <c r="Y74" s="1021"/>
      <c r="Z74" s="1021"/>
      <c r="AA74" s="1021"/>
      <c r="AB74" s="1021"/>
      <c r="AC74" s="1021"/>
      <c r="AD74" s="1021"/>
      <c r="AE74" s="1021"/>
      <c r="AF74" s="1021"/>
      <c r="AG74" s="1021"/>
      <c r="AH74" s="1021"/>
      <c r="AI74" s="1021"/>
      <c r="AJ74" s="1021"/>
      <c r="AK74" s="1021"/>
      <c r="AL74" s="1021"/>
      <c r="AM74" s="1021"/>
      <c r="AN74" s="1021"/>
      <c r="AO74" s="1021"/>
      <c r="AP74" s="1021"/>
      <c r="AQ74" s="1021"/>
      <c r="AR74" s="1021"/>
      <c r="AS74" s="1021"/>
      <c r="AT74" s="1021"/>
      <c r="AU74" s="1021"/>
      <c r="AV74" s="1021"/>
      <c r="AW74" s="1021"/>
      <c r="AX74" s="1021"/>
      <c r="AY74" s="1021"/>
      <c r="AZ74" s="1021"/>
      <c r="BA74" s="1021"/>
      <c r="BB74" s="1021"/>
      <c r="BC74" s="1021"/>
      <c r="BD74" s="1021"/>
      <c r="BE74" s="1021"/>
      <c r="BF74" s="1021"/>
      <c r="BG74" s="1021"/>
      <c r="BH74" s="1021"/>
      <c r="BI74" s="1021"/>
      <c r="BJ74" s="489"/>
      <c r="BK74" s="489"/>
      <c r="BL74" s="1022">
        <f>BR74</f>
        <v>1.8629442339148025E-3</v>
      </c>
      <c r="BN74" s="1083"/>
      <c r="BO74" s="1080"/>
      <c r="BP74" s="1087"/>
      <c r="BQ74" s="1084"/>
      <c r="BR74" s="1080">
        <f>CT43*(1+BS103)</f>
        <v>1.8629442339148025E-3</v>
      </c>
      <c r="BS74" s="1084">
        <f>BR74*G71</f>
        <v>4.0444261365485651E-2</v>
      </c>
      <c r="BT74" s="1108"/>
      <c r="BU74" s="1084"/>
      <c r="BW74" s="1121"/>
      <c r="BX74" s="1121"/>
      <c r="BY74" s="1121"/>
      <c r="BZ74" s="1121"/>
      <c r="CA74" s="1121"/>
      <c r="CB74" s="80"/>
      <c r="CC74" s="80"/>
      <c r="CD74" s="80"/>
      <c r="CF74" s="1151" t="s">
        <v>58</v>
      </c>
      <c r="CG74" s="1152">
        <v>61656</v>
      </c>
      <c r="CH74" s="1152">
        <v>8178706</v>
      </c>
      <c r="CI74" s="1152">
        <v>261</v>
      </c>
      <c r="CJ74" s="1153">
        <v>1135038941</v>
      </c>
      <c r="CK74" s="1151">
        <v>241598273</v>
      </c>
      <c r="CL74" s="1152">
        <v>63509736</v>
      </c>
      <c r="CM74" s="1152">
        <v>13917755</v>
      </c>
      <c r="CN74" s="1152">
        <v>295162090</v>
      </c>
      <c r="CO74" s="1152">
        <v>34670143</v>
      </c>
      <c r="CP74" s="1152">
        <v>1783896938</v>
      </c>
      <c r="CQ74" s="1152">
        <v>166667.79141279124</v>
      </c>
      <c r="CR74" s="1154">
        <f t="shared" si="26"/>
        <v>5.7313856737701993E-2</v>
      </c>
      <c r="CS74" s="1154">
        <f t="shared" si="27"/>
        <v>1.9258402082522379E-2</v>
      </c>
      <c r="CT74" s="1154">
        <f t="shared" si="28"/>
        <v>3.7082368236667968E-3</v>
      </c>
      <c r="CU74" s="1154">
        <f t="shared" si="29"/>
        <v>8.126365317244063E-4</v>
      </c>
    </row>
    <row r="75" spans="2:99" ht="13.5" customHeight="1" thickBot="1">
      <c r="B75" s="913"/>
      <c r="C75" s="914"/>
      <c r="D75" s="914"/>
      <c r="E75" s="1028" t="s">
        <v>958</v>
      </c>
      <c r="F75" s="914"/>
      <c r="G75" s="916"/>
      <c r="H75" s="916"/>
      <c r="I75" s="916"/>
      <c r="J75" s="916"/>
      <c r="K75" s="916"/>
      <c r="L75" s="916"/>
      <c r="M75" s="916"/>
      <c r="N75" s="916"/>
      <c r="O75" s="916"/>
      <c r="P75" s="916"/>
      <c r="Q75" s="916"/>
      <c r="R75" s="916"/>
      <c r="S75" s="916"/>
      <c r="T75" s="916"/>
      <c r="U75" s="916"/>
      <c r="V75" s="916"/>
      <c r="W75" s="916"/>
      <c r="X75" s="916"/>
      <c r="Y75" s="916"/>
      <c r="Z75" s="916"/>
      <c r="AA75" s="916"/>
      <c r="AB75" s="916"/>
      <c r="AC75" s="916"/>
      <c r="AD75" s="916"/>
      <c r="AE75" s="916"/>
      <c r="AF75" s="916"/>
      <c r="AG75" s="916"/>
      <c r="AH75" s="916"/>
      <c r="AI75" s="916"/>
      <c r="AJ75" s="916"/>
      <c r="AK75" s="916"/>
      <c r="AL75" s="916"/>
      <c r="AM75" s="916"/>
      <c r="AN75" s="916"/>
      <c r="AO75" s="916"/>
      <c r="AP75" s="916"/>
      <c r="AQ75" s="916"/>
      <c r="AR75" s="916"/>
      <c r="AS75" s="916"/>
      <c r="AT75" s="916"/>
      <c r="AU75" s="916"/>
      <c r="AV75" s="916"/>
      <c r="AW75" s="916"/>
      <c r="AX75" s="916"/>
      <c r="AY75" s="916"/>
      <c r="AZ75" s="916"/>
      <c r="BA75" s="916"/>
      <c r="BB75" s="916"/>
      <c r="BC75" s="916"/>
      <c r="BD75" s="916"/>
      <c r="BE75" s="916"/>
      <c r="BF75" s="916"/>
      <c r="BG75" s="916"/>
      <c r="BH75" s="916"/>
      <c r="BI75" s="916"/>
      <c r="BJ75" s="914"/>
      <c r="BK75" s="914"/>
      <c r="BL75" s="1027">
        <f>BT75</f>
        <v>5.2821603344974956E-4</v>
      </c>
      <c r="BN75" s="1083"/>
      <c r="BO75" s="1080"/>
      <c r="BP75" s="1087"/>
      <c r="BQ75" s="1084"/>
      <c r="BR75" s="1080"/>
      <c r="BS75" s="1084"/>
      <c r="BT75" s="1108">
        <f>CU43*(1+BU103)</f>
        <v>5.2821603344974956E-4</v>
      </c>
      <c r="BU75" s="1084">
        <f>BT75*G71</f>
        <v>1.1467496946695391E-2</v>
      </c>
      <c r="BW75" s="1121"/>
      <c r="BX75" s="1121"/>
      <c r="BY75" s="1121"/>
      <c r="BZ75" s="1121"/>
      <c r="CA75" s="1121"/>
      <c r="CB75" s="80"/>
      <c r="CC75" s="80"/>
      <c r="CD75" s="80"/>
      <c r="CF75" s="1155" t="s">
        <v>60</v>
      </c>
      <c r="CG75" s="1156">
        <v>27666</v>
      </c>
      <c r="CH75" s="1156">
        <v>3361294</v>
      </c>
      <c r="CI75" s="1156">
        <v>338</v>
      </c>
      <c r="CJ75" s="1157">
        <v>635462499</v>
      </c>
      <c r="CK75" s="1155">
        <v>126446130</v>
      </c>
      <c r="CL75" s="1156">
        <v>26318437</v>
      </c>
      <c r="CM75" s="1156">
        <v>5835533</v>
      </c>
      <c r="CN75" s="1156">
        <v>131872106</v>
      </c>
      <c r="CO75" s="1156">
        <v>16624373</v>
      </c>
      <c r="CP75" s="1156">
        <v>942559078</v>
      </c>
      <c r="CQ75" s="1156">
        <v>81396.697989555512</v>
      </c>
      <c r="CR75" s="1158">
        <f t="shared" si="26"/>
        <v>7.0692280806327057E-2</v>
      </c>
      <c r="CS75" s="1158">
        <f t="shared" si="27"/>
        <v>1.9322899024072873E-2</v>
      </c>
      <c r="CT75" s="1158">
        <f t="shared" si="28"/>
        <v>3.4246502277163315E-3</v>
      </c>
      <c r="CU75" s="1158">
        <f t="shared" si="29"/>
        <v>7.5934066363044894E-4</v>
      </c>
    </row>
    <row r="76" spans="2:99" ht="12.75" customHeight="1">
      <c r="B76" s="906" t="s">
        <v>948</v>
      </c>
      <c r="C76" s="907" t="str">
        <f>BY19</f>
        <v>R-BLD_Apt_C</v>
      </c>
      <c r="D76" s="908" t="str">
        <f>BZ19</f>
        <v>Residential Building Apartment _ C</v>
      </c>
      <c r="E76" s="907" t="str">
        <f>COMM!O12</f>
        <v>RSDSH_Apt-C</v>
      </c>
      <c r="F76" s="908" t="s">
        <v>954</v>
      </c>
      <c r="G76" s="910">
        <f>CG12/1000</f>
        <v>71.167091754613168</v>
      </c>
      <c r="H76" s="910">
        <f>G76*$CH$26</f>
        <v>71.167091754613168</v>
      </c>
      <c r="I76" s="910">
        <f>DwellingStocks!I38/1000</f>
        <v>0.49057014893009931</v>
      </c>
      <c r="J76" s="910">
        <f>I76*$CH$30</f>
        <v>0.48092301240478363</v>
      </c>
      <c r="K76" s="910">
        <f>DwellingStocks!L38/1000</f>
        <v>41.002769011842538</v>
      </c>
      <c r="L76" s="910">
        <f>K76*$CH$30</f>
        <v>40.196443328480193</v>
      </c>
      <c r="M76" s="910">
        <f>DwellingStocks!O38/1000</f>
        <v>2.9411814129246006</v>
      </c>
      <c r="N76" s="910">
        <f>M76*$CH$30</f>
        <v>2.8833426335001162</v>
      </c>
      <c r="O76" s="910">
        <f>DwellingStocks!R38/1000</f>
        <v>0.72244595748813734</v>
      </c>
      <c r="P76" s="910">
        <f>O76*$CH$30</f>
        <v>0.70823894795188536</v>
      </c>
      <c r="Q76" s="910">
        <f>DwellingStocks!U38/1000</f>
        <v>0.46612447712609828</v>
      </c>
      <c r="R76" s="910">
        <f>Q76*$CH$30</f>
        <v>0.4569580684515509</v>
      </c>
      <c r="S76" s="910">
        <f>DwellingStocks!X38/1000</f>
        <v>0.19002244103669425</v>
      </c>
      <c r="T76" s="910">
        <f>S76*$CH$30</f>
        <v>0.18628562085806583</v>
      </c>
      <c r="U76" s="910">
        <f>DwellingStocks!AA38/1000</f>
        <v>1.203556750712742</v>
      </c>
      <c r="V76" s="910">
        <f>U76*$CH$30</f>
        <v>1.1798886243185582</v>
      </c>
      <c r="W76" s="910">
        <f>DwellingStocks!AD38/1000</f>
        <v>2.2946779119786305</v>
      </c>
      <c r="X76" s="910">
        <f>W76*$CH$30</f>
        <v>2.2495527221423477</v>
      </c>
      <c r="Y76" s="910">
        <f>DwellingStocks!AG38/1000</f>
        <v>0.32172036639324025</v>
      </c>
      <c r="Z76" s="910">
        <f>Y76*$CH$30</f>
        <v>0.31539368649977528</v>
      </c>
      <c r="AA76" s="910">
        <f>DwellingStocks!AJ38/1000</f>
        <v>0.87570815154400328</v>
      </c>
      <c r="AB76" s="910">
        <f>AA76*$CH$30</f>
        <v>0.85848721767205538</v>
      </c>
      <c r="AC76" s="910">
        <f>DwellingStocks!AM38/1000</f>
        <v>0.73556765878934671</v>
      </c>
      <c r="AD76" s="910">
        <f>AC76*$CH$30</f>
        <v>0.72110260900304435</v>
      </c>
      <c r="AE76" s="910">
        <f>DwellingStocks!AP38/1000</f>
        <v>1.5515192928063066</v>
      </c>
      <c r="AF76" s="910">
        <f>AE76*$CH$30</f>
        <v>1.5210084301457731</v>
      </c>
      <c r="AG76" s="910">
        <f>DwellingStocks!AS38/1000</f>
        <v>0.76635493840811475</v>
      </c>
      <c r="AH76" s="910">
        <f>AG76*$CH$30</f>
        <v>0.75128445208970152</v>
      </c>
      <c r="AI76" s="910">
        <f>DwellingStocks!AV38/1000</f>
        <v>5.8224358852287761</v>
      </c>
      <c r="AJ76" s="910">
        <f>AI76*$CH$30</f>
        <v>5.7079367987735523</v>
      </c>
      <c r="AK76" s="910">
        <f>DwellingStocks!AY38/1000</f>
        <v>0.97617055403223785</v>
      </c>
      <c r="AL76" s="910">
        <f>AK76*$CH$30</f>
        <v>0.95697401174918117</v>
      </c>
      <c r="AM76" s="910">
        <f>DwellingStocks!BB38/1000</f>
        <v>3.2823317293793561</v>
      </c>
      <c r="AN76" s="910">
        <f>AM76*$CH$30</f>
        <v>3.217784177140889</v>
      </c>
      <c r="AO76" s="910">
        <f>DwellingStocks!BE38/1000</f>
        <v>0.47191952153596295</v>
      </c>
      <c r="AP76" s="910">
        <f>AO76*$CH$30</f>
        <v>0.46263915243248577</v>
      </c>
      <c r="AQ76" s="910">
        <f>DwellingStocks!BH38/1000</f>
        <v>0.97741535848833505</v>
      </c>
      <c r="AR76" s="910">
        <f>AQ76*$CH$30</f>
        <v>0.95819433693648981</v>
      </c>
      <c r="AS76" s="910">
        <f>DwellingStocks!BK38/1000</f>
        <v>3.04910859906304</v>
      </c>
      <c r="AT76" s="910">
        <f>AS76*$CH$30</f>
        <v>2.9891474151226234</v>
      </c>
      <c r="AU76" s="910">
        <f>DwellingStocks!BN38/1000</f>
        <v>0.19904078579036732</v>
      </c>
      <c r="AV76" s="910">
        <f>AU76*$CH$30</f>
        <v>0.19512661849173824</v>
      </c>
      <c r="AW76" s="910">
        <f>DwellingStocks!BQ38/1000</f>
        <v>0.6361687903033354</v>
      </c>
      <c r="AX76" s="910">
        <f>AW76*$CH$30</f>
        <v>0.62365843437037438</v>
      </c>
      <c r="AY76" s="910">
        <f>DwellingStocks!BT38/1000</f>
        <v>0.21241908651007671</v>
      </c>
      <c r="AZ76" s="910">
        <f>AY76*$CH$30</f>
        <v>0.20824183289483983</v>
      </c>
      <c r="BA76" s="910">
        <f>DwellingStocks!BW38/1000</f>
        <v>0.43453655698648802</v>
      </c>
      <c r="BB76" s="910">
        <f>BA76*$CH$30</f>
        <v>0.42599132956155844</v>
      </c>
      <c r="BC76" s="910">
        <f>DwellingStocks!BZ38/1000</f>
        <v>0.36785600911013766</v>
      </c>
      <c r="BD76" s="910">
        <f>BC76*$CH$30</f>
        <v>0.3606220647919135</v>
      </c>
      <c r="BE76" s="910">
        <f>DwellingStocks!CC38/1000</f>
        <v>0.8977939016289902</v>
      </c>
      <c r="BF76" s="910">
        <f>BE76*$CH$30</f>
        <v>0.88013864812549003</v>
      </c>
      <c r="BG76" s="910">
        <f>DwellingStocks!CF38/1000</f>
        <v>0.27767645657552981</v>
      </c>
      <c r="BH76" s="910">
        <f>BG76*$CH$30</f>
        <v>0.27221590686150365</v>
      </c>
      <c r="BI76" s="910">
        <v>1</v>
      </c>
      <c r="BJ76" s="908">
        <v>100</v>
      </c>
      <c r="BK76" s="908">
        <v>1</v>
      </c>
      <c r="BL76" s="1019">
        <f>BN76</f>
        <v>1.1856405515630341E-2</v>
      </c>
      <c r="BN76" s="1101">
        <f>ABS(CR44*DwellingStocks!W22*(1+$BO$103))</f>
        <v>1.1856405515630341E-2</v>
      </c>
      <c r="BO76" s="1102">
        <f>BN76*G76</f>
        <v>0.84378589921076608</v>
      </c>
      <c r="BP76" s="1103"/>
      <c r="BQ76" s="1104"/>
      <c r="BR76" s="1102"/>
      <c r="BS76" s="1104"/>
      <c r="BT76" s="1109"/>
      <c r="BU76" s="1104"/>
      <c r="BW76" s="1121"/>
      <c r="BX76" s="1121"/>
      <c r="BY76" s="1121"/>
      <c r="BZ76" s="1121"/>
      <c r="CA76" s="1121"/>
      <c r="CB76" s="80"/>
      <c r="CC76" s="80"/>
      <c r="CD76" s="80"/>
      <c r="CF76" s="1151" t="s">
        <v>62</v>
      </c>
      <c r="CG76" s="1152">
        <v>13787</v>
      </c>
      <c r="CH76" s="1152">
        <v>1578087</v>
      </c>
      <c r="CI76" s="1152">
        <v>415</v>
      </c>
      <c r="CJ76" s="1153">
        <v>382255989</v>
      </c>
      <c r="CK76" s="1151">
        <v>74341761</v>
      </c>
      <c r="CL76" s="1152">
        <v>12486922</v>
      </c>
      <c r="CM76" s="1152">
        <v>2769697</v>
      </c>
      <c r="CN76" s="1152">
        <v>65705835</v>
      </c>
      <c r="CO76" s="1152">
        <v>8706537</v>
      </c>
      <c r="CP76" s="1152">
        <v>546266742</v>
      </c>
      <c r="CQ76" s="1152">
        <v>43241.005762967114</v>
      </c>
      <c r="CR76" s="1154">
        <f t="shared" si="26"/>
        <v>8.501184971128925E-2</v>
      </c>
      <c r="CS76" s="1154">
        <f t="shared" si="27"/>
        <v>1.943022696743309E-2</v>
      </c>
      <c r="CT76" s="1154">
        <f t="shared" si="28"/>
        <v>3.2605294262711255E-3</v>
      </c>
      <c r="CU76" s="1154">
        <f t="shared" si="29"/>
        <v>7.2321093783999431E-4</v>
      </c>
    </row>
    <row r="77" spans="2:99">
      <c r="B77" s="911"/>
      <c r="C77" s="490"/>
      <c r="D77" s="489"/>
      <c r="E77" s="1023" t="s">
        <v>955</v>
      </c>
      <c r="F77" s="489"/>
      <c r="G77" s="1021"/>
      <c r="H77" s="1021"/>
      <c r="I77" s="1021"/>
      <c r="J77" s="1021"/>
      <c r="K77" s="1021"/>
      <c r="L77" s="1021"/>
      <c r="M77" s="1021"/>
      <c r="N77" s="1021"/>
      <c r="O77" s="1021"/>
      <c r="P77" s="1021"/>
      <c r="Q77" s="1021"/>
      <c r="R77" s="1021"/>
      <c r="S77" s="1021"/>
      <c r="T77" s="1021"/>
      <c r="U77" s="1021"/>
      <c r="V77" s="1021"/>
      <c r="W77" s="1021"/>
      <c r="X77" s="1021"/>
      <c r="Y77" s="1021"/>
      <c r="Z77" s="1021"/>
      <c r="AA77" s="1021"/>
      <c r="AB77" s="1021"/>
      <c r="AC77" s="1021"/>
      <c r="AD77" s="1021"/>
      <c r="AE77" s="1021"/>
      <c r="AF77" s="1021"/>
      <c r="AG77" s="1021"/>
      <c r="AH77" s="1021"/>
      <c r="AI77" s="1021"/>
      <c r="AJ77" s="1021"/>
      <c r="AK77" s="1021"/>
      <c r="AL77" s="1021"/>
      <c r="AM77" s="1021"/>
      <c r="AN77" s="1021"/>
      <c r="AO77" s="1021"/>
      <c r="AP77" s="1021"/>
      <c r="AQ77" s="1021"/>
      <c r="AR77" s="1021"/>
      <c r="AS77" s="1021"/>
      <c r="AT77" s="1021"/>
      <c r="AU77" s="1021"/>
      <c r="AV77" s="1021"/>
      <c r="AW77" s="1021"/>
      <c r="AX77" s="1021"/>
      <c r="AY77" s="1021"/>
      <c r="AZ77" s="1021"/>
      <c r="BA77" s="1021"/>
      <c r="BB77" s="1021"/>
      <c r="BC77" s="1021"/>
      <c r="BD77" s="1021"/>
      <c r="BE77" s="1021"/>
      <c r="BF77" s="1021"/>
      <c r="BG77" s="1021"/>
      <c r="BH77" s="1021"/>
      <c r="BI77" s="1021"/>
      <c r="BJ77" s="489"/>
      <c r="BK77" s="489"/>
      <c r="BL77" s="1022">
        <v>0</v>
      </c>
      <c r="BN77" s="1083"/>
      <c r="BO77" s="1080"/>
      <c r="BP77" s="1087"/>
      <c r="BQ77" s="1084"/>
      <c r="BR77" s="1080"/>
      <c r="BS77" s="1084"/>
      <c r="BT77" s="1108"/>
      <c r="BU77" s="1084"/>
      <c r="BW77" s="1121"/>
      <c r="BX77" s="1121"/>
      <c r="BY77" s="1121"/>
      <c r="BZ77" s="1121"/>
      <c r="CA77" s="1121"/>
      <c r="CB77" s="80"/>
      <c r="CC77" s="80"/>
      <c r="CD77" s="80"/>
      <c r="CF77" s="1155" t="s">
        <v>64</v>
      </c>
      <c r="CG77" s="1156">
        <v>24436</v>
      </c>
      <c r="CH77" s="1156">
        <v>2381791</v>
      </c>
      <c r="CI77" s="1156">
        <v>673</v>
      </c>
      <c r="CJ77" s="1157">
        <v>889411987</v>
      </c>
      <c r="CK77" s="1155">
        <v>178556613</v>
      </c>
      <c r="CL77" s="1156">
        <v>19539039</v>
      </c>
      <c r="CM77" s="1156">
        <v>3598598</v>
      </c>
      <c r="CN77" s="1156">
        <v>107615125</v>
      </c>
      <c r="CO77" s="1156">
        <v>12476668</v>
      </c>
      <c r="CP77" s="1156">
        <v>1211198029</v>
      </c>
      <c r="CQ77" s="1156">
        <v>78435.533443104825</v>
      </c>
      <c r="CR77" s="1158">
        <f t="shared" si="26"/>
        <v>0.11218733764722996</v>
      </c>
      <c r="CS77" s="1158">
        <f t="shared" si="27"/>
        <v>1.769235778359797E-2</v>
      </c>
      <c r="CT77" s="1158">
        <f t="shared" si="28"/>
        <v>2.8785619741365197E-3</v>
      </c>
      <c r="CU77" s="1158">
        <f t="shared" si="29"/>
        <v>5.3015848747749216E-4</v>
      </c>
    </row>
    <row r="78" spans="2:99">
      <c r="B78" s="912"/>
      <c r="C78" s="328"/>
      <c r="D78" s="328"/>
      <c r="E78" s="417" t="s">
        <v>956</v>
      </c>
      <c r="F78" s="328"/>
      <c r="G78" s="1025"/>
      <c r="H78" s="1025"/>
      <c r="I78" s="1025"/>
      <c r="J78" s="1025"/>
      <c r="K78" s="1025"/>
      <c r="L78" s="1025"/>
      <c r="M78" s="1025"/>
      <c r="N78" s="1025"/>
      <c r="O78" s="1025"/>
      <c r="P78" s="1025"/>
      <c r="Q78" s="1025"/>
      <c r="R78" s="1025"/>
      <c r="S78" s="1025"/>
      <c r="T78" s="1025"/>
      <c r="U78" s="1025"/>
      <c r="V78" s="1025"/>
      <c r="W78" s="1025"/>
      <c r="X78" s="1025"/>
      <c r="Y78" s="1025"/>
      <c r="Z78" s="1025"/>
      <c r="AA78" s="1025"/>
      <c r="AB78" s="1025"/>
      <c r="AC78" s="1025"/>
      <c r="AD78" s="1025"/>
      <c r="AE78" s="1025"/>
      <c r="AF78" s="1025"/>
      <c r="AG78" s="1025"/>
      <c r="AH78" s="1025"/>
      <c r="AI78" s="1025"/>
      <c r="AJ78" s="1025"/>
      <c r="AK78" s="1025"/>
      <c r="AL78" s="1025"/>
      <c r="AM78" s="1025"/>
      <c r="AN78" s="1025"/>
      <c r="AO78" s="1025"/>
      <c r="AP78" s="1025"/>
      <c r="AQ78" s="1025"/>
      <c r="AR78" s="1025"/>
      <c r="AS78" s="1025"/>
      <c r="AT78" s="1025"/>
      <c r="AU78" s="1025"/>
      <c r="AV78" s="1025"/>
      <c r="AW78" s="1025"/>
      <c r="AX78" s="1025"/>
      <c r="AY78" s="1025"/>
      <c r="AZ78" s="1025"/>
      <c r="BA78" s="1025"/>
      <c r="BB78" s="1025"/>
      <c r="BC78" s="1025"/>
      <c r="BD78" s="1025"/>
      <c r="BE78" s="1025"/>
      <c r="BF78" s="1025"/>
      <c r="BG78" s="1025"/>
      <c r="BH78" s="1025"/>
      <c r="BI78" s="1025"/>
      <c r="BJ78" s="328"/>
      <c r="BK78" s="328"/>
      <c r="BL78" s="1026">
        <f>BP78</f>
        <v>1.332487439684894E-2</v>
      </c>
      <c r="BN78" s="1083"/>
      <c r="BO78" s="1080"/>
      <c r="BP78" s="1087">
        <f>CS44*(1+BQ103)</f>
        <v>1.332487439684894E-2</v>
      </c>
      <c r="BQ78" s="1084">
        <f>BP78*G76</f>
        <v>0.94829255881924424</v>
      </c>
      <c r="BR78" s="1080"/>
      <c r="BS78" s="1084"/>
      <c r="BT78" s="1108"/>
      <c r="BU78" s="1084"/>
      <c r="BW78" s="1121"/>
      <c r="BX78" s="1121"/>
      <c r="BY78" s="1121"/>
      <c r="BZ78" s="1121"/>
      <c r="CA78" s="1121"/>
      <c r="CB78" s="80"/>
      <c r="CC78" s="80"/>
      <c r="CD78" s="80"/>
      <c r="CJ78" s="226"/>
      <c r="CK78" s="226"/>
      <c r="CL78" s="226"/>
      <c r="CM78" s="226"/>
      <c r="CN78" s="226"/>
      <c r="CO78" s="226"/>
      <c r="CP78" s="226"/>
      <c r="CQ78" s="506" t="s">
        <v>1116</v>
      </c>
      <c r="CR78" s="1163">
        <f>AVERAGE(CR69:CR77)</f>
        <v>5.4248256501984234E-2</v>
      </c>
      <c r="CS78" s="1164">
        <f t="shared" ref="CS78:CU78" si="30">AVERAGE(CS69:CS77)</f>
        <v>1.6591261736419179E-2</v>
      </c>
      <c r="CT78" s="1164">
        <f t="shared" si="30"/>
        <v>4.0663121209199632E-3</v>
      </c>
      <c r="CU78" s="1164">
        <f t="shared" si="30"/>
        <v>9.7389990708204226E-4</v>
      </c>
    </row>
    <row r="79" spans="2:99">
      <c r="B79" s="911"/>
      <c r="C79" s="490"/>
      <c r="D79" s="489"/>
      <c r="E79" s="1023" t="s">
        <v>957</v>
      </c>
      <c r="F79" s="489"/>
      <c r="G79" s="1021"/>
      <c r="H79" s="1021"/>
      <c r="I79" s="1021"/>
      <c r="J79" s="1021"/>
      <c r="K79" s="1021"/>
      <c r="L79" s="1021"/>
      <c r="M79" s="1021"/>
      <c r="N79" s="1021"/>
      <c r="O79" s="1021"/>
      <c r="P79" s="1021"/>
      <c r="Q79" s="1021"/>
      <c r="R79" s="1021"/>
      <c r="S79" s="1021"/>
      <c r="T79" s="1021"/>
      <c r="U79" s="1021"/>
      <c r="V79" s="1021"/>
      <c r="W79" s="1021"/>
      <c r="X79" s="1021"/>
      <c r="Y79" s="1021"/>
      <c r="Z79" s="1021"/>
      <c r="AA79" s="1021"/>
      <c r="AB79" s="1021"/>
      <c r="AC79" s="1021"/>
      <c r="AD79" s="1021"/>
      <c r="AE79" s="1021"/>
      <c r="AF79" s="1021"/>
      <c r="AG79" s="1021"/>
      <c r="AH79" s="1021"/>
      <c r="AI79" s="1021"/>
      <c r="AJ79" s="1021"/>
      <c r="AK79" s="1021"/>
      <c r="AL79" s="1021"/>
      <c r="AM79" s="1021"/>
      <c r="AN79" s="1021"/>
      <c r="AO79" s="1021"/>
      <c r="AP79" s="1021"/>
      <c r="AQ79" s="1021"/>
      <c r="AR79" s="1021"/>
      <c r="AS79" s="1021"/>
      <c r="AT79" s="1021"/>
      <c r="AU79" s="1021"/>
      <c r="AV79" s="1021"/>
      <c r="AW79" s="1021"/>
      <c r="AX79" s="1021"/>
      <c r="AY79" s="1021"/>
      <c r="AZ79" s="1021"/>
      <c r="BA79" s="1021"/>
      <c r="BB79" s="1021"/>
      <c r="BC79" s="1021"/>
      <c r="BD79" s="1021"/>
      <c r="BE79" s="1021"/>
      <c r="BF79" s="1021"/>
      <c r="BG79" s="1021"/>
      <c r="BH79" s="1021"/>
      <c r="BI79" s="1021"/>
      <c r="BJ79" s="489"/>
      <c r="BK79" s="489"/>
      <c r="BL79" s="1022">
        <f>BR79</f>
        <v>1.732608363550955E-3</v>
      </c>
      <c r="BN79" s="1083"/>
      <c r="BO79" s="1080"/>
      <c r="BP79" s="1087"/>
      <c r="BQ79" s="1084"/>
      <c r="BR79" s="1080">
        <f>CT44*(1+BS103)</f>
        <v>1.732608363550955E-3</v>
      </c>
      <c r="BS79" s="1084">
        <f>BR79*G76</f>
        <v>0.12330469838364098</v>
      </c>
      <c r="BT79" s="1108"/>
      <c r="BU79" s="1084"/>
      <c r="CC79" s="80"/>
      <c r="CD79" s="80"/>
      <c r="CE79" s="80"/>
    </row>
    <row r="80" spans="2:99" ht="13.5" thickBot="1">
      <c r="B80" s="913"/>
      <c r="C80" s="914"/>
      <c r="D80" s="914"/>
      <c r="E80" s="1028" t="s">
        <v>958</v>
      </c>
      <c r="F80" s="914"/>
      <c r="G80" s="916"/>
      <c r="H80" s="916"/>
      <c r="I80" s="916"/>
      <c r="J80" s="916"/>
      <c r="K80" s="916"/>
      <c r="L80" s="916"/>
      <c r="M80" s="916"/>
      <c r="N80" s="916"/>
      <c r="O80" s="916"/>
      <c r="P80" s="916"/>
      <c r="Q80" s="916"/>
      <c r="R80" s="916"/>
      <c r="S80" s="916"/>
      <c r="T80" s="916"/>
      <c r="U80" s="916"/>
      <c r="V80" s="916"/>
      <c r="W80" s="916"/>
      <c r="X80" s="916"/>
      <c r="Y80" s="916"/>
      <c r="Z80" s="916"/>
      <c r="AA80" s="916"/>
      <c r="AB80" s="916"/>
      <c r="AC80" s="916"/>
      <c r="AD80" s="916"/>
      <c r="AE80" s="916"/>
      <c r="AF80" s="916"/>
      <c r="AG80" s="916"/>
      <c r="AH80" s="916"/>
      <c r="AI80" s="916"/>
      <c r="AJ80" s="916"/>
      <c r="AK80" s="916"/>
      <c r="AL80" s="916"/>
      <c r="AM80" s="916"/>
      <c r="AN80" s="916"/>
      <c r="AO80" s="916"/>
      <c r="AP80" s="916"/>
      <c r="AQ80" s="916"/>
      <c r="AR80" s="916"/>
      <c r="AS80" s="916"/>
      <c r="AT80" s="916"/>
      <c r="AU80" s="916"/>
      <c r="AV80" s="916"/>
      <c r="AW80" s="916"/>
      <c r="AX80" s="916"/>
      <c r="AY80" s="916"/>
      <c r="AZ80" s="916"/>
      <c r="BA80" s="916"/>
      <c r="BB80" s="916"/>
      <c r="BC80" s="916"/>
      <c r="BD80" s="916"/>
      <c r="BE80" s="916"/>
      <c r="BF80" s="916"/>
      <c r="BG80" s="916"/>
      <c r="BH80" s="916"/>
      <c r="BI80" s="916"/>
      <c r="BJ80" s="914"/>
      <c r="BK80" s="914"/>
      <c r="BL80" s="1027">
        <f>BT80</f>
        <v>3.5383859246558504E-4</v>
      </c>
      <c r="BN80" s="1105"/>
      <c r="BO80" s="1085"/>
      <c r="BP80" s="1106"/>
      <c r="BQ80" s="1086"/>
      <c r="BR80" s="1085"/>
      <c r="BS80" s="1086"/>
      <c r="BT80" s="1107">
        <f>CU44*(1+BU103)</f>
        <v>3.5383859246558504E-4</v>
      </c>
      <c r="BU80" s="1086">
        <f>BT80*G76</f>
        <v>2.5181663576321466E-2</v>
      </c>
      <c r="CC80" s="80"/>
      <c r="CD80" s="80"/>
      <c r="CE80" s="80"/>
    </row>
    <row r="81" spans="2:73">
      <c r="B81" s="906" t="s">
        <v>948</v>
      </c>
      <c r="C81" s="907" t="str">
        <f>BY20</f>
        <v>R-BLD_Apt_D</v>
      </c>
      <c r="D81" s="908" t="str">
        <f>BZ20</f>
        <v>Residential Building Apartment _ D</v>
      </c>
      <c r="E81" s="907" t="str">
        <f>COMM!O15</f>
        <v>RSDSH_Apt-D</v>
      </c>
      <c r="F81" s="908" t="s">
        <v>954</v>
      </c>
      <c r="G81" s="910">
        <f>CG13/1000</f>
        <v>47.490854787158916</v>
      </c>
      <c r="H81" s="910">
        <f>G81*$CH$26</f>
        <v>47.490854787158916</v>
      </c>
      <c r="I81" s="910">
        <f>DwellingStocks!I39/1000</f>
        <v>0.34793154584444547</v>
      </c>
      <c r="J81" s="910">
        <f>I81*$CH$31</f>
        <v>0.33696237627838105</v>
      </c>
      <c r="K81" s="910">
        <f>DwellingStocks!L39/1000</f>
        <v>25.054028103145395</v>
      </c>
      <c r="L81" s="910">
        <f>K81*$CH$31</f>
        <v>24.264154675861473</v>
      </c>
      <c r="M81" s="910">
        <f>DwellingStocks!O39/1000</f>
        <v>1.6522313637925603</v>
      </c>
      <c r="N81" s="910">
        <f>M81*$CH$31</f>
        <v>1.6001417898281656</v>
      </c>
      <c r="O81" s="910">
        <f>DwellingStocks!R39/1000</f>
        <v>0.35956599260304084</v>
      </c>
      <c r="P81" s="910">
        <f>O81*$CH$31</f>
        <v>0.34823002611721843</v>
      </c>
      <c r="Q81" s="910">
        <f>DwellingStocks!U39/1000</f>
        <v>0.39089035099346492</v>
      </c>
      <c r="R81" s="910">
        <f>Q81*$CH$31</f>
        <v>0.3785668276079116</v>
      </c>
      <c r="S81" s="910">
        <f>DwellingStocks!X39/1000</f>
        <v>0.26650946132819375</v>
      </c>
      <c r="T81" s="910">
        <f>S81*$CH$31</f>
        <v>0.2581072698420086</v>
      </c>
      <c r="U81" s="910">
        <f>DwellingStocks!AA39/1000</f>
        <v>0.51776164417721815</v>
      </c>
      <c r="V81" s="910">
        <f>U81*$CH$31</f>
        <v>0.50143827442929834</v>
      </c>
      <c r="W81" s="910">
        <f>DwellingStocks!AD39/1000</f>
        <v>1.1315980251906814</v>
      </c>
      <c r="X81" s="910">
        <f>W81*$CH$31</f>
        <v>1.0959223563207776</v>
      </c>
      <c r="Y81" s="910">
        <f>DwellingStocks!AG39/1000</f>
        <v>0.36587806374133203</v>
      </c>
      <c r="Z81" s="910">
        <f>Y81*$CH$31</f>
        <v>0.35434309782744416</v>
      </c>
      <c r="AA81" s="910">
        <f>DwellingStocks!AJ39/1000</f>
        <v>0.87703699547654357</v>
      </c>
      <c r="AB81" s="910">
        <f>AA81*$CH$31</f>
        <v>0.84938682223414674</v>
      </c>
      <c r="AC81" s="910">
        <f>DwellingStocks!AM39/1000</f>
        <v>0.80445024891008821</v>
      </c>
      <c r="AD81" s="910">
        <f>AC81*$CH$31</f>
        <v>0.77908850378191696</v>
      </c>
      <c r="AE81" s="910">
        <f>DwellingStocks!AP39/1000</f>
        <v>0.95463851349491979</v>
      </c>
      <c r="AF81" s="910">
        <f>AE81*$CH$31</f>
        <v>0.92454181242285571</v>
      </c>
      <c r="AG81" s="910">
        <f>DwellingStocks!AS39/1000</f>
        <v>0.69434843412815772</v>
      </c>
      <c r="AH81" s="910">
        <f>AG81*$CH$31</f>
        <v>0.67245784730770242</v>
      </c>
      <c r="AI81" s="910">
        <f>DwellingStocks!AV39/1000</f>
        <v>3.4062789398137729</v>
      </c>
      <c r="AJ81" s="910">
        <f>AI81*$CH$31</f>
        <v>3.2988898521429579</v>
      </c>
      <c r="AK81" s="910">
        <f>DwellingStocks!AY39/1000</f>
        <v>0.8583784717741757</v>
      </c>
      <c r="AL81" s="910">
        <f>AK81*$CH$31</f>
        <v>0.8313165421469042</v>
      </c>
      <c r="AM81" s="910">
        <f>DwellingStocks!BB39/1000</f>
        <v>1.9487665192827224</v>
      </c>
      <c r="AN81" s="910">
        <f>AM81*$CH$31</f>
        <v>1.8873281396646859</v>
      </c>
      <c r="AO81" s="910">
        <f>DwellingStocks!BE39/1000</f>
        <v>0.80900489406165066</v>
      </c>
      <c r="AP81" s="910">
        <f>AO81*$CH$31</f>
        <v>0.7834995555296117</v>
      </c>
      <c r="AQ81" s="910">
        <f>DwellingStocks!BH39/1000</f>
        <v>1.0054751295454163</v>
      </c>
      <c r="AR81" s="910">
        <f>AQ81*$CH$31</f>
        <v>0.97377571245555217</v>
      </c>
      <c r="AS81" s="910">
        <f>DwellingStocks!BK39/1000</f>
        <v>3.1560217876458516</v>
      </c>
      <c r="AT81" s="910">
        <f>AS81*$CH$31</f>
        <v>3.0565225080997576</v>
      </c>
      <c r="AU81" s="910">
        <f>DwellingStocks!BN39/1000</f>
        <v>0.20414439568242804</v>
      </c>
      <c r="AV81" s="910">
        <f>AU81*$CH$31</f>
        <v>0.19770837538203409</v>
      </c>
      <c r="AW81" s="910">
        <f>DwellingStocks!BQ39/1000</f>
        <v>0.75458982053296064</v>
      </c>
      <c r="AX81" s="910">
        <f>AW81*$CH$31</f>
        <v>0.73080001534538286</v>
      </c>
      <c r="AY81" s="910">
        <f>DwellingStocks!BT39/1000</f>
        <v>0.19834312294615594</v>
      </c>
      <c r="AZ81" s="910">
        <f>AY81*$CH$31</f>
        <v>0.19208999823284856</v>
      </c>
      <c r="BA81" s="910">
        <f>DwellingStocks!BW39/1000</f>
        <v>0.56797000478839943</v>
      </c>
      <c r="BB81" s="910">
        <f>BA81*$CH$31</f>
        <v>0.55006372590862296</v>
      </c>
      <c r="BC81" s="910">
        <f>DwellingStocks!BZ39/1000</f>
        <v>0.38335951907263388</v>
      </c>
      <c r="BD81" s="910">
        <f>BC81*$CH$31</f>
        <v>0.37127341874716163</v>
      </c>
      <c r="BE81" s="910">
        <f>DwellingStocks!CC39/1000</f>
        <v>0.55626670495333108</v>
      </c>
      <c r="BF81" s="910">
        <f>BE81*$CH$31</f>
        <v>0.53872939371074258</v>
      </c>
      <c r="BG81" s="910">
        <f>DwellingStocks!CF39/1000</f>
        <v>0.22538673423338459</v>
      </c>
      <c r="BH81" s="910">
        <f>BG81*$CH$31</f>
        <v>0.21828101089419413</v>
      </c>
      <c r="BI81" s="910">
        <v>1</v>
      </c>
      <c r="BJ81" s="908">
        <v>100</v>
      </c>
      <c r="BK81" s="908">
        <v>1</v>
      </c>
      <c r="BL81" s="1019">
        <f>BN81</f>
        <v>1.2969600973572654E-2</v>
      </c>
      <c r="BN81" s="1101">
        <f>ABS(CR45*DwellingStocks!W23*(1+$BO$103))</f>
        <v>1.2969600973572654E-2</v>
      </c>
      <c r="BO81" s="1102">
        <f>BN81*G81</f>
        <v>0.61593743648333388</v>
      </c>
      <c r="BP81" s="1087"/>
      <c r="BQ81" s="1084"/>
      <c r="BR81" s="1080"/>
      <c r="BS81" s="1084"/>
      <c r="BT81" s="1108"/>
      <c r="BU81" s="1084"/>
    </row>
    <row r="82" spans="2:73">
      <c r="B82" s="911"/>
      <c r="C82" s="490"/>
      <c r="D82" s="489"/>
      <c r="E82" s="1023" t="s">
        <v>955</v>
      </c>
      <c r="F82" s="489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1021"/>
      <c r="X82" s="1021"/>
      <c r="Y82" s="1021"/>
      <c r="Z82" s="1021"/>
      <c r="AA82" s="1021"/>
      <c r="AB82" s="1021"/>
      <c r="AC82" s="1021"/>
      <c r="AD82" s="1021"/>
      <c r="AE82" s="1021"/>
      <c r="AF82" s="1021"/>
      <c r="AG82" s="1021"/>
      <c r="AH82" s="1021"/>
      <c r="AI82" s="1021"/>
      <c r="AJ82" s="1021"/>
      <c r="AK82" s="1021"/>
      <c r="AL82" s="1021"/>
      <c r="AM82" s="1021"/>
      <c r="AN82" s="1021"/>
      <c r="AO82" s="1021"/>
      <c r="AP82" s="1021"/>
      <c r="AQ82" s="1021"/>
      <c r="AR82" s="1021"/>
      <c r="AS82" s="1021"/>
      <c r="AT82" s="1021"/>
      <c r="AU82" s="1021"/>
      <c r="AV82" s="1021"/>
      <c r="AW82" s="1021"/>
      <c r="AX82" s="1021"/>
      <c r="AY82" s="1021"/>
      <c r="AZ82" s="1021"/>
      <c r="BA82" s="1021"/>
      <c r="BB82" s="1021"/>
      <c r="BC82" s="1021"/>
      <c r="BD82" s="1021"/>
      <c r="BE82" s="1021"/>
      <c r="BF82" s="1021"/>
      <c r="BG82" s="1021"/>
      <c r="BH82" s="1021"/>
      <c r="BI82" s="1021"/>
      <c r="BJ82" s="489"/>
      <c r="BK82" s="489"/>
      <c r="BL82" s="1022">
        <v>0</v>
      </c>
      <c r="BN82" s="1083"/>
      <c r="BO82" s="1080"/>
      <c r="BP82" s="1087"/>
      <c r="BQ82" s="1084"/>
      <c r="BR82" s="1080"/>
      <c r="BS82" s="1084"/>
      <c r="BT82" s="1108"/>
      <c r="BU82" s="1084"/>
    </row>
    <row r="83" spans="2:73">
      <c r="B83" s="912"/>
      <c r="C83" s="328"/>
      <c r="D83" s="328"/>
      <c r="E83" s="417" t="s">
        <v>956</v>
      </c>
      <c r="F83" s="328"/>
      <c r="G83" s="1025"/>
      <c r="H83" s="1025"/>
      <c r="I83" s="1025"/>
      <c r="J83" s="1025"/>
      <c r="K83" s="1025"/>
      <c r="L83" s="1025"/>
      <c r="M83" s="1025"/>
      <c r="N83" s="1025"/>
      <c r="O83" s="1025"/>
      <c r="P83" s="1025"/>
      <c r="Q83" s="1025"/>
      <c r="R83" s="1025"/>
      <c r="S83" s="1025"/>
      <c r="T83" s="1025"/>
      <c r="U83" s="1025"/>
      <c r="V83" s="1025"/>
      <c r="W83" s="1025"/>
      <c r="X83" s="1025"/>
      <c r="Y83" s="1025"/>
      <c r="Z83" s="1025"/>
      <c r="AA83" s="1025"/>
      <c r="AB83" s="1025"/>
      <c r="AC83" s="1025"/>
      <c r="AD83" s="1025"/>
      <c r="AE83" s="1025"/>
      <c r="AF83" s="1025"/>
      <c r="AG83" s="1025"/>
      <c r="AH83" s="1025"/>
      <c r="AI83" s="1025"/>
      <c r="AJ83" s="1025"/>
      <c r="AK83" s="1025"/>
      <c r="AL83" s="1025"/>
      <c r="AM83" s="1025"/>
      <c r="AN83" s="1025"/>
      <c r="AO83" s="1025"/>
      <c r="AP83" s="1025"/>
      <c r="AQ83" s="1025"/>
      <c r="AR83" s="1025"/>
      <c r="AS83" s="1025"/>
      <c r="AT83" s="1025"/>
      <c r="AU83" s="1025"/>
      <c r="AV83" s="1025"/>
      <c r="AW83" s="1025"/>
      <c r="AX83" s="1025"/>
      <c r="AY83" s="1025"/>
      <c r="AZ83" s="1025"/>
      <c r="BA83" s="1025"/>
      <c r="BB83" s="1025"/>
      <c r="BC83" s="1025"/>
      <c r="BD83" s="1025"/>
      <c r="BE83" s="1025"/>
      <c r="BF83" s="1025"/>
      <c r="BG83" s="1025"/>
      <c r="BH83" s="1025"/>
      <c r="BI83" s="1025"/>
      <c r="BJ83" s="328"/>
      <c r="BK83" s="328"/>
      <c r="BL83" s="1026">
        <f>BP83</f>
        <v>1.1330836370142107E-2</v>
      </c>
      <c r="BN83" s="1083"/>
      <c r="BO83" s="1080"/>
      <c r="BP83" s="1087">
        <f>CS45*(1+BQ103)</f>
        <v>1.1330836370142107E-2</v>
      </c>
      <c r="BQ83" s="1084">
        <f>BP83*G81</f>
        <v>0.5381111046714776</v>
      </c>
      <c r="BR83" s="1080"/>
      <c r="BS83" s="1084"/>
      <c r="BT83" s="1108"/>
      <c r="BU83" s="1084"/>
    </row>
    <row r="84" spans="2:73">
      <c r="B84" s="911"/>
      <c r="C84" s="490"/>
      <c r="D84" s="489"/>
      <c r="E84" s="1023" t="s">
        <v>957</v>
      </c>
      <c r="F84" s="489"/>
      <c r="G84" s="1021"/>
      <c r="H84" s="1021"/>
      <c r="I84" s="1021"/>
      <c r="J84" s="1021"/>
      <c r="K84" s="1021"/>
      <c r="L84" s="1021"/>
      <c r="M84" s="1021"/>
      <c r="N84" s="1021"/>
      <c r="O84" s="1021"/>
      <c r="P84" s="1021"/>
      <c r="Q84" s="1021"/>
      <c r="R84" s="1021"/>
      <c r="S84" s="1021"/>
      <c r="T84" s="1021"/>
      <c r="U84" s="1021"/>
      <c r="V84" s="1021"/>
      <c r="W84" s="1021"/>
      <c r="X84" s="1021"/>
      <c r="Y84" s="1021"/>
      <c r="Z84" s="1021"/>
      <c r="AA84" s="1021"/>
      <c r="AB84" s="1021"/>
      <c r="AC84" s="1021"/>
      <c r="AD84" s="1021"/>
      <c r="AE84" s="1021"/>
      <c r="AF84" s="1021"/>
      <c r="AG84" s="1021"/>
      <c r="AH84" s="1021"/>
      <c r="AI84" s="1021"/>
      <c r="AJ84" s="1021"/>
      <c r="AK84" s="1021"/>
      <c r="AL84" s="1021"/>
      <c r="AM84" s="1021"/>
      <c r="AN84" s="1021"/>
      <c r="AO84" s="1021"/>
      <c r="AP84" s="1021"/>
      <c r="AQ84" s="1021"/>
      <c r="AR84" s="1021"/>
      <c r="AS84" s="1021"/>
      <c r="AT84" s="1021"/>
      <c r="AU84" s="1021"/>
      <c r="AV84" s="1021"/>
      <c r="AW84" s="1021"/>
      <c r="AX84" s="1021"/>
      <c r="AY84" s="1021"/>
      <c r="AZ84" s="1021"/>
      <c r="BA84" s="1021"/>
      <c r="BB84" s="1021"/>
      <c r="BC84" s="1021"/>
      <c r="BD84" s="1021"/>
      <c r="BE84" s="1021"/>
      <c r="BF84" s="1021"/>
      <c r="BG84" s="1021"/>
      <c r="BH84" s="1021"/>
      <c r="BI84" s="1021"/>
      <c r="BJ84" s="489"/>
      <c r="BK84" s="489"/>
      <c r="BL84" s="1022">
        <f>BR84</f>
        <v>1.5534375804389586E-3</v>
      </c>
      <c r="BN84" s="1083"/>
      <c r="BO84" s="1080"/>
      <c r="BP84" s="1087"/>
      <c r="BQ84" s="1084"/>
      <c r="BR84" s="1080">
        <f>CT45*(1+BS103)</f>
        <v>1.5534375804389586E-3</v>
      </c>
      <c r="BS84" s="1084">
        <f>BR84*G81</f>
        <v>7.377407855354208E-2</v>
      </c>
      <c r="BT84" s="1108"/>
      <c r="BU84" s="1084"/>
    </row>
    <row r="85" spans="2:73" ht="13.5" thickBot="1">
      <c r="B85" s="913"/>
      <c r="C85" s="914"/>
      <c r="D85" s="914"/>
      <c r="E85" s="1028" t="s">
        <v>958</v>
      </c>
      <c r="F85" s="914"/>
      <c r="G85" s="916"/>
      <c r="H85" s="916"/>
      <c r="I85" s="916"/>
      <c r="J85" s="916"/>
      <c r="K85" s="916"/>
      <c r="L85" s="916"/>
      <c r="M85" s="916"/>
      <c r="N85" s="916"/>
      <c r="O85" s="916"/>
      <c r="P85" s="916"/>
      <c r="Q85" s="916"/>
      <c r="R85" s="916"/>
      <c r="S85" s="916"/>
      <c r="T85" s="916"/>
      <c r="U85" s="916"/>
      <c r="V85" s="916"/>
      <c r="W85" s="916"/>
      <c r="X85" s="916"/>
      <c r="Y85" s="916"/>
      <c r="Z85" s="916"/>
      <c r="AA85" s="916"/>
      <c r="AB85" s="916"/>
      <c r="AC85" s="916"/>
      <c r="AD85" s="916"/>
      <c r="AE85" s="916"/>
      <c r="AF85" s="916"/>
      <c r="AG85" s="916"/>
      <c r="AH85" s="916"/>
      <c r="AI85" s="916"/>
      <c r="AJ85" s="916"/>
      <c r="AK85" s="916"/>
      <c r="AL85" s="916"/>
      <c r="AM85" s="916"/>
      <c r="AN85" s="916"/>
      <c r="AO85" s="916"/>
      <c r="AP85" s="916"/>
      <c r="AQ85" s="916"/>
      <c r="AR85" s="916"/>
      <c r="AS85" s="916"/>
      <c r="AT85" s="916"/>
      <c r="AU85" s="916"/>
      <c r="AV85" s="916"/>
      <c r="AW85" s="916"/>
      <c r="AX85" s="916"/>
      <c r="AY85" s="916"/>
      <c r="AZ85" s="916"/>
      <c r="BA85" s="916"/>
      <c r="BB85" s="916"/>
      <c r="BC85" s="916"/>
      <c r="BD85" s="916"/>
      <c r="BE85" s="916"/>
      <c r="BF85" s="916"/>
      <c r="BG85" s="916"/>
      <c r="BH85" s="916"/>
      <c r="BI85" s="916"/>
      <c r="BJ85" s="914"/>
      <c r="BK85" s="914"/>
      <c r="BL85" s="1027">
        <f>BT85</f>
        <v>1.5394412667996878E-4</v>
      </c>
      <c r="BN85" s="1083"/>
      <c r="BO85" s="1080"/>
      <c r="BP85" s="1087"/>
      <c r="BQ85" s="1084"/>
      <c r="BR85" s="1080"/>
      <c r="BS85" s="1084"/>
      <c r="BT85" s="1108">
        <f>CU45*(1+BU103)</f>
        <v>1.5394412667996878E-4</v>
      </c>
      <c r="BU85" s="1084">
        <f>BT85*G81</f>
        <v>7.3109381654943937E-3</v>
      </c>
    </row>
    <row r="86" spans="2:73">
      <c r="B86" s="906" t="s">
        <v>948</v>
      </c>
      <c r="C86" s="907" t="str">
        <f>BY21</f>
        <v>R-BLD_Apt_E</v>
      </c>
      <c r="D86" s="908" t="str">
        <f>BZ21</f>
        <v>Residential Building Apartment _ E</v>
      </c>
      <c r="E86" s="907" t="str">
        <f>COMM!O18</f>
        <v>RSDSH_Apt-E</v>
      </c>
      <c r="F86" s="908" t="s">
        <v>954</v>
      </c>
      <c r="G86" s="910">
        <f>CG14/1000</f>
        <v>23.790684938210514</v>
      </c>
      <c r="H86" s="910">
        <f>G86*$CH$26</f>
        <v>23.790684938210514</v>
      </c>
      <c r="I86" s="910">
        <f>DwellingStocks!I40/1000</f>
        <v>0.17996459267816145</v>
      </c>
      <c r="J86" s="910">
        <f>I86*$CH$32</f>
        <v>0.14678126036366551</v>
      </c>
      <c r="K86" s="910">
        <f>DwellingStocks!L40/1000</f>
        <v>12.052625111545526</v>
      </c>
      <c r="L86" s="910">
        <f>K86*$CH$32</f>
        <v>9.8302642660780215</v>
      </c>
      <c r="M86" s="910">
        <f>DwellingStocks!O40/1000</f>
        <v>0.91693601056141039</v>
      </c>
      <c r="N86" s="910">
        <f>M86*$CH$32</f>
        <v>0.74786390645034584</v>
      </c>
      <c r="O86" s="910">
        <f>DwellingStocks!R40/1000</f>
        <v>0.16735560024381163</v>
      </c>
      <c r="P86" s="910">
        <f>O86*$CH$32</f>
        <v>0.13649721629762196</v>
      </c>
      <c r="Q86" s="910">
        <f>DwellingStocks!U40/1000</f>
        <v>0.15210377674641101</v>
      </c>
      <c r="R86" s="910">
        <f>Q86*$CH$32</f>
        <v>0.12405764781096879</v>
      </c>
      <c r="S86" s="910">
        <f>DwellingStocks!X40/1000</f>
        <v>0.11473053043724935</v>
      </c>
      <c r="T86" s="910">
        <f>S86*$CH$32</f>
        <v>9.3575584003279894E-2</v>
      </c>
      <c r="U86" s="910">
        <f>DwellingStocks!AA40/1000</f>
        <v>0.29781540483016772</v>
      </c>
      <c r="V86" s="910">
        <f>U86*$CH$32</f>
        <v>0.24290178321278147</v>
      </c>
      <c r="W86" s="910">
        <f>DwellingStocks!AD40/1000</f>
        <v>0.47222792395901703</v>
      </c>
      <c r="X86" s="910">
        <f>W86*$CH$32</f>
        <v>0.38515470641260718</v>
      </c>
      <c r="Y86" s="910">
        <f>DwellingStocks!AG40/1000</f>
        <v>0.2018637593055625</v>
      </c>
      <c r="Z86" s="910">
        <f>Y86*$CH$32</f>
        <v>0.16464248089959768</v>
      </c>
      <c r="AA86" s="910">
        <f>DwellingStocks!AJ40/1000</f>
        <v>0.39998202369460545</v>
      </c>
      <c r="AB86" s="910">
        <f>AA86*$CH$32</f>
        <v>0.32623009163639832</v>
      </c>
      <c r="AC86" s="910">
        <f>DwellingStocks!AM40/1000</f>
        <v>0.53507011968790263</v>
      </c>
      <c r="AD86" s="910">
        <f>AC86*$CH$32</f>
        <v>0.4364095480224886</v>
      </c>
      <c r="AE86" s="910">
        <f>DwellingStocks!AP40/1000</f>
        <v>0.42263607976085776</v>
      </c>
      <c r="AF86" s="910">
        <f>AE86*$CH$32</f>
        <v>0.34470700896924411</v>
      </c>
      <c r="AG86" s="910">
        <f>DwellingStocks!AS40/1000</f>
        <v>0.45646980391758513</v>
      </c>
      <c r="AH86" s="910">
        <f>AG86*$CH$32</f>
        <v>0.37230219644816248</v>
      </c>
      <c r="AI86" s="910">
        <f>DwellingStocks!AV40/1000</f>
        <v>1.9445931150221349</v>
      </c>
      <c r="AJ86" s="910">
        <f>AI86*$CH$32</f>
        <v>1.5860332528182473</v>
      </c>
      <c r="AK86" s="910">
        <f>DwellingStocks!AY40/1000</f>
        <v>0.40851296612902382</v>
      </c>
      <c r="AL86" s="910">
        <f>AK86*$CH$32</f>
        <v>0.33318802966175831</v>
      </c>
      <c r="AM86" s="910">
        <f>DwellingStocks!BB40/1000</f>
        <v>0.80013912605798032</v>
      </c>
      <c r="AN86" s="910">
        <f>AM86*$CH$32</f>
        <v>0.65260297951555934</v>
      </c>
      <c r="AO86" s="910">
        <f>DwellingStocks!BE40/1000</f>
        <v>0.45693794942371019</v>
      </c>
      <c r="AP86" s="910">
        <f>AO86*$CH$32</f>
        <v>0.37268402148607704</v>
      </c>
      <c r="AQ86" s="910">
        <f>DwellingStocks!BH40/1000</f>
        <v>0.53547396433930317</v>
      </c>
      <c r="AR86" s="910">
        <f>AQ86*$CH$32</f>
        <v>0.43673892851918278</v>
      </c>
      <c r="AS86" s="910">
        <f>DwellingStocks!BK40/1000</f>
        <v>1.7300497788854952</v>
      </c>
      <c r="AT86" s="910">
        <f>AS86*$CH$32</f>
        <v>1.4110491583798588</v>
      </c>
      <c r="AU86" s="910">
        <f>DwellingStocks!BN40/1000</f>
        <v>6.7367650575201249E-2</v>
      </c>
      <c r="AV86" s="910">
        <f>AU86*$CH$32</f>
        <v>5.4945856359927145E-2</v>
      </c>
      <c r="AW86" s="910">
        <f>DwellingStocks!BQ40/1000</f>
        <v>0.31257644025726655</v>
      </c>
      <c r="AX86" s="910">
        <f>AW86*$CH$32</f>
        <v>0.2549410591171089</v>
      </c>
      <c r="AY86" s="910">
        <f>DwellingStocks!BT40/1000</f>
        <v>0.11004844240883492</v>
      </c>
      <c r="AZ86" s="910">
        <f>AY86*$CH$32</f>
        <v>8.975681736859345E-2</v>
      </c>
      <c r="BA86" s="910">
        <f>DwellingStocks!BW40/1000</f>
        <v>0.37835405264884103</v>
      </c>
      <c r="BB86" s="910">
        <f>BA86*$CH$32</f>
        <v>0.30859006143955059</v>
      </c>
      <c r="BC86" s="910">
        <f>DwellingStocks!BZ40/1000</f>
        <v>0.19167975953631694</v>
      </c>
      <c r="BD86" s="910">
        <f>BC86*$CH$32</f>
        <v>0.15633628966815699</v>
      </c>
      <c r="BE86" s="910">
        <f>DwellingStocks!CC40/1000</f>
        <v>0.33010488240557018</v>
      </c>
      <c r="BF86" s="910">
        <f>BE86*$CH$32</f>
        <v>0.26923746482920768</v>
      </c>
      <c r="BG86" s="910">
        <f>DwellingStocks!CF40/1000</f>
        <v>0.1550660731525686</v>
      </c>
      <c r="BH86" s="910">
        <f>BG86*$CH$32</f>
        <v>0.12647373196172257</v>
      </c>
      <c r="BI86" s="910">
        <v>1</v>
      </c>
      <c r="BJ86" s="908">
        <v>100</v>
      </c>
      <c r="BK86" s="908">
        <v>1</v>
      </c>
      <c r="BL86" s="1019">
        <f>BN86</f>
        <v>1.7321011836582485E-2</v>
      </c>
      <c r="BN86" s="1101">
        <f>ABS(CR46*DwellingStocks!W24*(1+$BO$103))</f>
        <v>1.7321011836582485E-2</v>
      </c>
      <c r="BO86" s="1102">
        <f>BN86*G86</f>
        <v>0.41207873541514894</v>
      </c>
      <c r="BP86" s="1103"/>
      <c r="BQ86" s="1104"/>
      <c r="BR86" s="1102"/>
      <c r="BS86" s="1104"/>
      <c r="BT86" s="1109"/>
      <c r="BU86" s="1104"/>
    </row>
    <row r="87" spans="2:73">
      <c r="B87" s="911"/>
      <c r="C87" s="490"/>
      <c r="D87" s="489"/>
      <c r="E87" s="1023" t="s">
        <v>955</v>
      </c>
      <c r="F87" s="489"/>
      <c r="G87" s="1021"/>
      <c r="H87" s="1021"/>
      <c r="I87" s="1021"/>
      <c r="J87" s="1021"/>
      <c r="K87" s="1021"/>
      <c r="L87" s="1021"/>
      <c r="M87" s="1021"/>
      <c r="N87" s="1021"/>
      <c r="O87" s="1021"/>
      <c r="P87" s="1021"/>
      <c r="Q87" s="1021"/>
      <c r="R87" s="1021"/>
      <c r="S87" s="1021"/>
      <c r="T87" s="1021"/>
      <c r="U87" s="1021"/>
      <c r="V87" s="1021"/>
      <c r="W87" s="1021"/>
      <c r="X87" s="1021"/>
      <c r="Y87" s="1021"/>
      <c r="Z87" s="1021"/>
      <c r="AA87" s="1021"/>
      <c r="AB87" s="1021"/>
      <c r="AC87" s="1021"/>
      <c r="AD87" s="1021"/>
      <c r="AE87" s="1021"/>
      <c r="AF87" s="1021"/>
      <c r="AG87" s="1021"/>
      <c r="AH87" s="1021"/>
      <c r="AI87" s="1021"/>
      <c r="AJ87" s="1021"/>
      <c r="AK87" s="1021"/>
      <c r="AL87" s="1021"/>
      <c r="AM87" s="1021"/>
      <c r="AN87" s="1021"/>
      <c r="AO87" s="1021"/>
      <c r="AP87" s="1021"/>
      <c r="AQ87" s="1021"/>
      <c r="AR87" s="1021"/>
      <c r="AS87" s="1021"/>
      <c r="AT87" s="1021"/>
      <c r="AU87" s="1021"/>
      <c r="AV87" s="1021"/>
      <c r="AW87" s="1021"/>
      <c r="AX87" s="1021"/>
      <c r="AY87" s="1021"/>
      <c r="AZ87" s="1021"/>
      <c r="BA87" s="1021"/>
      <c r="BB87" s="1021"/>
      <c r="BC87" s="1021"/>
      <c r="BD87" s="1021"/>
      <c r="BE87" s="1021"/>
      <c r="BF87" s="1021"/>
      <c r="BG87" s="1021"/>
      <c r="BH87" s="1021"/>
      <c r="BI87" s="1021"/>
      <c r="BJ87" s="489"/>
      <c r="BK87" s="489"/>
      <c r="BL87" s="1022">
        <v>0</v>
      </c>
      <c r="BN87" s="1083"/>
      <c r="BO87" s="1080"/>
      <c r="BP87" s="1087"/>
      <c r="BQ87" s="1084"/>
      <c r="BR87" s="1080"/>
      <c r="BS87" s="1084"/>
      <c r="BT87" s="1108"/>
      <c r="BU87" s="1084"/>
    </row>
    <row r="88" spans="2:73">
      <c r="B88" s="912"/>
      <c r="C88" s="328"/>
      <c r="D88" s="328"/>
      <c r="E88" s="417" t="s">
        <v>956</v>
      </c>
      <c r="F88" s="328"/>
      <c r="G88" s="1025"/>
      <c r="H88" s="1025"/>
      <c r="I88" s="1025"/>
      <c r="J88" s="1025"/>
      <c r="K88" s="1025"/>
      <c r="L88" s="1025"/>
      <c r="M88" s="1025"/>
      <c r="N88" s="1025"/>
      <c r="O88" s="1025"/>
      <c r="P88" s="1025"/>
      <c r="Q88" s="1025"/>
      <c r="R88" s="1025"/>
      <c r="S88" s="1025"/>
      <c r="T88" s="1025"/>
      <c r="U88" s="1025"/>
      <c r="V88" s="1025"/>
      <c r="W88" s="1025"/>
      <c r="X88" s="1025"/>
      <c r="Y88" s="1025"/>
      <c r="Z88" s="1025"/>
      <c r="AA88" s="1025"/>
      <c r="AB88" s="1025"/>
      <c r="AC88" s="1025"/>
      <c r="AD88" s="1025"/>
      <c r="AE88" s="1025"/>
      <c r="AF88" s="1025"/>
      <c r="AG88" s="1025"/>
      <c r="AH88" s="1025"/>
      <c r="AI88" s="1025"/>
      <c r="AJ88" s="1025"/>
      <c r="AK88" s="1025"/>
      <c r="AL88" s="1025"/>
      <c r="AM88" s="1025"/>
      <c r="AN88" s="1025"/>
      <c r="AO88" s="1025"/>
      <c r="AP88" s="1025"/>
      <c r="AQ88" s="1025"/>
      <c r="AR88" s="1025"/>
      <c r="AS88" s="1025"/>
      <c r="AT88" s="1025"/>
      <c r="AU88" s="1025"/>
      <c r="AV88" s="1025"/>
      <c r="AW88" s="1025"/>
      <c r="AX88" s="1025"/>
      <c r="AY88" s="1025"/>
      <c r="AZ88" s="1025"/>
      <c r="BA88" s="1025"/>
      <c r="BB88" s="1025"/>
      <c r="BC88" s="1025"/>
      <c r="BD88" s="1025"/>
      <c r="BE88" s="1025"/>
      <c r="BF88" s="1025"/>
      <c r="BG88" s="1025"/>
      <c r="BH88" s="1025"/>
      <c r="BI88" s="1025"/>
      <c r="BJ88" s="328"/>
      <c r="BK88" s="328"/>
      <c r="BL88" s="1026">
        <f>BP88</f>
        <v>1.0667474417317305E-2</v>
      </c>
      <c r="BN88" s="1083"/>
      <c r="BO88" s="1080"/>
      <c r="BP88" s="1087">
        <f>CS46*(1+BQ103)</f>
        <v>1.0667474417317305E-2</v>
      </c>
      <c r="BQ88" s="1084">
        <f>BP88*G86</f>
        <v>0.25378652294881682</v>
      </c>
      <c r="BR88" s="1080"/>
      <c r="BS88" s="1084"/>
      <c r="BT88" s="1108"/>
      <c r="BU88" s="1084"/>
    </row>
    <row r="89" spans="2:73">
      <c r="B89" s="911"/>
      <c r="C89" s="490"/>
      <c r="D89" s="489"/>
      <c r="E89" s="1023" t="s">
        <v>957</v>
      </c>
      <c r="F89" s="489"/>
      <c r="G89" s="1021"/>
      <c r="H89" s="1021"/>
      <c r="I89" s="1021"/>
      <c r="J89" s="1021"/>
      <c r="K89" s="1021"/>
      <c r="L89" s="1021"/>
      <c r="M89" s="1021"/>
      <c r="N89" s="1021"/>
      <c r="O89" s="1021"/>
      <c r="P89" s="1021"/>
      <c r="Q89" s="1021"/>
      <c r="R89" s="1021"/>
      <c r="S89" s="1021"/>
      <c r="T89" s="1021"/>
      <c r="U89" s="1021"/>
      <c r="V89" s="1021"/>
      <c r="W89" s="1021"/>
      <c r="X89" s="1021"/>
      <c r="Y89" s="1021"/>
      <c r="Z89" s="1021"/>
      <c r="AA89" s="1021"/>
      <c r="AB89" s="1021"/>
      <c r="AC89" s="1021"/>
      <c r="AD89" s="1021"/>
      <c r="AE89" s="1021"/>
      <c r="AF89" s="1021"/>
      <c r="AG89" s="1021"/>
      <c r="AH89" s="1021"/>
      <c r="AI89" s="1021"/>
      <c r="AJ89" s="1021"/>
      <c r="AK89" s="1021"/>
      <c r="AL89" s="1021"/>
      <c r="AM89" s="1021"/>
      <c r="AN89" s="1021"/>
      <c r="AO89" s="1021"/>
      <c r="AP89" s="1021"/>
      <c r="AQ89" s="1021"/>
      <c r="AR89" s="1021"/>
      <c r="AS89" s="1021"/>
      <c r="AT89" s="1021"/>
      <c r="AU89" s="1021"/>
      <c r="AV89" s="1021"/>
      <c r="AW89" s="1021"/>
      <c r="AX89" s="1021"/>
      <c r="AY89" s="1021"/>
      <c r="AZ89" s="1021"/>
      <c r="BA89" s="1021"/>
      <c r="BB89" s="1021"/>
      <c r="BC89" s="1021"/>
      <c r="BD89" s="1021"/>
      <c r="BE89" s="1021"/>
      <c r="BF89" s="1021"/>
      <c r="BG89" s="1021"/>
      <c r="BH89" s="1021"/>
      <c r="BI89" s="1021"/>
      <c r="BJ89" s="489"/>
      <c r="BK89" s="489"/>
      <c r="BL89" s="1022">
        <f>BR89</f>
        <v>1.4460778695501715E-3</v>
      </c>
      <c r="BN89" s="1083"/>
      <c r="BO89" s="1080"/>
      <c r="BP89" s="1087"/>
      <c r="BQ89" s="1084"/>
      <c r="BR89" s="1080">
        <f>CT46*(1+BS103)</f>
        <v>1.4460778695501715E-3</v>
      </c>
      <c r="BS89" s="1084">
        <f>BR89*G86</f>
        <v>3.4403182990586811E-2</v>
      </c>
      <c r="BT89" s="1108"/>
      <c r="BU89" s="1084"/>
    </row>
    <row r="90" spans="2:73" ht="13.5" thickBot="1">
      <c r="B90" s="913"/>
      <c r="C90" s="914"/>
      <c r="D90" s="914"/>
      <c r="E90" s="1028" t="s">
        <v>958</v>
      </c>
      <c r="F90" s="914"/>
      <c r="G90" s="916"/>
      <c r="H90" s="916"/>
      <c r="I90" s="916"/>
      <c r="J90" s="916"/>
      <c r="K90" s="916"/>
      <c r="L90" s="916"/>
      <c r="M90" s="916"/>
      <c r="N90" s="916"/>
      <c r="O90" s="916"/>
      <c r="P90" s="916"/>
      <c r="Q90" s="916"/>
      <c r="R90" s="916"/>
      <c r="S90" s="916"/>
      <c r="T90" s="916"/>
      <c r="U90" s="916"/>
      <c r="V90" s="916"/>
      <c r="W90" s="916"/>
      <c r="X90" s="916"/>
      <c r="Y90" s="916"/>
      <c r="Z90" s="916"/>
      <c r="AA90" s="916"/>
      <c r="AB90" s="916"/>
      <c r="AC90" s="916"/>
      <c r="AD90" s="916"/>
      <c r="AE90" s="916"/>
      <c r="AF90" s="916"/>
      <c r="AG90" s="916"/>
      <c r="AH90" s="916"/>
      <c r="AI90" s="916"/>
      <c r="AJ90" s="916"/>
      <c r="AK90" s="916"/>
      <c r="AL90" s="916"/>
      <c r="AM90" s="916"/>
      <c r="AN90" s="916"/>
      <c r="AO90" s="916"/>
      <c r="AP90" s="916"/>
      <c r="AQ90" s="916"/>
      <c r="AR90" s="916"/>
      <c r="AS90" s="916"/>
      <c r="AT90" s="916"/>
      <c r="AU90" s="916"/>
      <c r="AV90" s="916"/>
      <c r="AW90" s="916"/>
      <c r="AX90" s="916"/>
      <c r="AY90" s="916"/>
      <c r="AZ90" s="916"/>
      <c r="BA90" s="916"/>
      <c r="BB90" s="916"/>
      <c r="BC90" s="916"/>
      <c r="BD90" s="916"/>
      <c r="BE90" s="916"/>
      <c r="BF90" s="916"/>
      <c r="BG90" s="916"/>
      <c r="BH90" s="916"/>
      <c r="BI90" s="916"/>
      <c r="BJ90" s="914"/>
      <c r="BK90" s="914"/>
      <c r="BL90" s="1027">
        <f>BT90</f>
        <v>1.14670692556907E-4</v>
      </c>
      <c r="BN90" s="1105"/>
      <c r="BO90" s="1085"/>
      <c r="BP90" s="1106"/>
      <c r="BQ90" s="1086"/>
      <c r="BR90" s="1085"/>
      <c r="BS90" s="1086"/>
      <c r="BT90" s="1107">
        <f>CU46*(1+BU103)</f>
        <v>1.14670692556907E-4</v>
      </c>
      <c r="BU90" s="1086">
        <f>BT90*G86</f>
        <v>2.7280943182677758E-3</v>
      </c>
    </row>
    <row r="91" spans="2:73">
      <c r="B91" s="906" t="s">
        <v>948</v>
      </c>
      <c r="C91" s="907" t="str">
        <f>BY22</f>
        <v>R-BLD_Apt_F</v>
      </c>
      <c r="D91" s="908" t="str">
        <f>BZ22</f>
        <v>Residential Building Apartment _ F</v>
      </c>
      <c r="E91" s="907" t="str">
        <f>COMM!O21</f>
        <v>RSDSH_Apt-F</v>
      </c>
      <c r="F91" s="908" t="s">
        <v>954</v>
      </c>
      <c r="G91" s="910">
        <f>CG15/1000</f>
        <v>8.010799397286851</v>
      </c>
      <c r="H91" s="910">
        <f>G91*$CH$26</f>
        <v>8.010799397286851</v>
      </c>
      <c r="I91" s="910">
        <f>DwellingStocks!I41/1000</f>
        <v>6.9319694957514028E-2</v>
      </c>
      <c r="J91" s="910">
        <f>I91*$CH$33</f>
        <v>2.8151852011088475E-2</v>
      </c>
      <c r="K91" s="910">
        <f>DwellingStocks!L41/1000</f>
        <v>4.1345521230291489</v>
      </c>
      <c r="L91" s="910">
        <f>K91*$CH$33</f>
        <v>1.6791086511703035</v>
      </c>
      <c r="M91" s="910">
        <f>DwellingStocks!O41/1000</f>
        <v>0.30040570250773829</v>
      </c>
      <c r="N91" s="910">
        <f>M91*$CH$33</f>
        <v>0.12199962630343644</v>
      </c>
      <c r="O91" s="910">
        <f>DwellingStocks!R41/1000</f>
        <v>7.1250404064197026E-2</v>
      </c>
      <c r="P91" s="910">
        <f>O91*$CH$33</f>
        <v>2.8935944282139487E-2</v>
      </c>
      <c r="Q91" s="910">
        <f>DwellingStocks!U41/1000</f>
        <v>5.2336783396614545E-2</v>
      </c>
      <c r="R91" s="910">
        <f>Q91*$CH$33</f>
        <v>2.1254816280148327E-2</v>
      </c>
      <c r="S91" s="910">
        <f>DwellingStocks!X41/1000</f>
        <v>2.9877742301367013E-2</v>
      </c>
      <c r="T91" s="910">
        <f>S91*$CH$33</f>
        <v>1.2133835560139727E-2</v>
      </c>
      <c r="U91" s="910">
        <f>DwellingStocks!AA41/1000</f>
        <v>0.11338843394910056</v>
      </c>
      <c r="V91" s="910">
        <f>U91*$CH$33</f>
        <v>4.6048881407521933E-2</v>
      </c>
      <c r="W91" s="910">
        <f>DwellingStocks!AD41/1000</f>
        <v>0.12242946176715254</v>
      </c>
      <c r="X91" s="910">
        <f>W91*$CH$33</f>
        <v>4.9720589387742119E-2</v>
      </c>
      <c r="Y91" s="910">
        <f>DwellingStocks!AG41/1000</f>
        <v>9.3046576554907723E-2</v>
      </c>
      <c r="Z91" s="910">
        <f>Y91*$CH$33</f>
        <v>3.7787723314674497E-2</v>
      </c>
      <c r="AA91" s="910">
        <f>DwellingStocks!AJ41/1000</f>
        <v>0.15281705224212502</v>
      </c>
      <c r="AB91" s="910">
        <f>AA91*$CH$33</f>
        <v>6.2061482557414921E-2</v>
      </c>
      <c r="AC91" s="910">
        <f>DwellingStocks!AM41/1000</f>
        <v>0.16236610528460496</v>
      </c>
      <c r="AD91" s="910">
        <f>AC91*$CH$33</f>
        <v>6.5939507817951507E-2</v>
      </c>
      <c r="AE91" s="910">
        <f>DwellingStocks!AP41/1000</f>
        <v>0.1520006953525892</v>
      </c>
      <c r="AF91" s="910">
        <f>AE91*$CH$33</f>
        <v>6.1729946788878567E-2</v>
      </c>
      <c r="AG91" s="910">
        <f>DwellingStocks!AS41/1000</f>
        <v>0.12215389118921291</v>
      </c>
      <c r="AH91" s="910">
        <f>AG91*$CH$33</f>
        <v>4.9608675708180755E-2</v>
      </c>
      <c r="AI91" s="910">
        <f>DwellingStocks!AV41/1000</f>
        <v>0.74218637223344819</v>
      </c>
      <c r="AJ91" s="910">
        <f>AI91*$CH$33</f>
        <v>0.30141391892403052</v>
      </c>
      <c r="AK91" s="910">
        <f>DwellingStocks!AY41/1000</f>
        <v>0.12405761854838453</v>
      </c>
      <c r="AL91" s="910">
        <f>AK91*$CH$33</f>
        <v>5.0381810254108969E-2</v>
      </c>
      <c r="AM91" s="910">
        <f>DwellingStocks!BB41/1000</f>
        <v>0.26922920279309398</v>
      </c>
      <c r="AN91" s="910">
        <f>AM91*$CH$33</f>
        <v>0.10933834430084921</v>
      </c>
      <c r="AO91" s="910">
        <f>DwellingStocks!BE41/1000</f>
        <v>0.18914234791719151</v>
      </c>
      <c r="AP91" s="910">
        <f>AO91*$CH$33</f>
        <v>7.6813774077599331E-2</v>
      </c>
      <c r="AQ91" s="910">
        <f>DwellingStocks!BH41/1000</f>
        <v>0.1461446409222989</v>
      </c>
      <c r="AR91" s="910">
        <f>AQ91*$CH$33</f>
        <v>5.9351708139798343E-2</v>
      </c>
      <c r="AS91" s="910">
        <f>DwellingStocks!BK41/1000</f>
        <v>0.47208420932670014</v>
      </c>
      <c r="AT91" s="910">
        <f>AS91*$CH$33</f>
        <v>0.19172105136761539</v>
      </c>
      <c r="AU91" s="910">
        <f>DwellingStocks!BN41/1000</f>
        <v>2.5518049460303505E-2</v>
      </c>
      <c r="AV91" s="910">
        <f>AU91*$CH$33</f>
        <v>1.0363293613141186E-2</v>
      </c>
      <c r="AW91" s="910">
        <f>DwellingStocks!BQ41/1000</f>
        <v>0.1197980189532255</v>
      </c>
      <c r="AX91" s="910">
        <f>AW91*$CH$33</f>
        <v>4.8651917797096496E-2</v>
      </c>
      <c r="AY91" s="910">
        <f>DwellingStocks!BT41/1000</f>
        <v>3.3270459332903575E-2</v>
      </c>
      <c r="AZ91" s="910">
        <f>AY91*$CH$33</f>
        <v>1.3511672953190222E-2</v>
      </c>
      <c r="BA91" s="910">
        <f>DwellingStocks!BW41/1000</f>
        <v>6.4961020640404266E-2</v>
      </c>
      <c r="BB91" s="910">
        <f>BA91*$CH$33</f>
        <v>2.6381723703181009E-2</v>
      </c>
      <c r="BC91" s="910">
        <f>DwellingStocks!BZ41/1000</f>
        <v>7.0470499829528299E-2</v>
      </c>
      <c r="BD91" s="910">
        <f>BC91*$CH$33</f>
        <v>2.8619212527756094E-2</v>
      </c>
      <c r="BE91" s="910">
        <f>DwellingStocks!CC41/1000</f>
        <v>0.11308091127388045</v>
      </c>
      <c r="BF91" s="910">
        <f>BE91*$CH$33</f>
        <v>4.592399146321164E-2</v>
      </c>
      <c r="BG91" s="910">
        <f>DwellingStocks!CF41/1000</f>
        <v>6.4911379459214755E-2</v>
      </c>
      <c r="BH91" s="910">
        <f>BG91*$CH$33</f>
        <v>2.6361563614661299E-2</v>
      </c>
      <c r="BI91" s="910">
        <v>1</v>
      </c>
      <c r="BJ91" s="908">
        <v>100</v>
      </c>
      <c r="BK91" s="908">
        <v>1</v>
      </c>
      <c r="BL91" s="1019">
        <f>BN91</f>
        <v>2.3542925713001851E-2</v>
      </c>
      <c r="BN91" s="1101">
        <f>ABS(CR47*DwellingStocks!W25*(1+$BO$103))</f>
        <v>2.3542925713001851E-2</v>
      </c>
      <c r="BO91" s="1102">
        <f>BN91*G91</f>
        <v>0.18859765511208434</v>
      </c>
      <c r="BP91" s="1087"/>
      <c r="BQ91" s="1084"/>
      <c r="BR91" s="1080"/>
      <c r="BS91" s="1084"/>
      <c r="BT91" s="1108"/>
      <c r="BU91" s="1084"/>
    </row>
    <row r="92" spans="2:73">
      <c r="B92" s="911"/>
      <c r="C92" s="490"/>
      <c r="D92" s="489"/>
      <c r="E92" s="1023" t="s">
        <v>955</v>
      </c>
      <c r="F92" s="489"/>
      <c r="G92" s="1021"/>
      <c r="H92" s="1021"/>
      <c r="I92" s="1021"/>
      <c r="J92" s="1021"/>
      <c r="K92" s="1021"/>
      <c r="L92" s="1021"/>
      <c r="M92" s="1021"/>
      <c r="N92" s="1021"/>
      <c r="O92" s="1021"/>
      <c r="P92" s="1021"/>
      <c r="Q92" s="1021"/>
      <c r="R92" s="1021"/>
      <c r="S92" s="1021"/>
      <c r="T92" s="1021"/>
      <c r="U92" s="1021"/>
      <c r="V92" s="1021"/>
      <c r="W92" s="1021"/>
      <c r="X92" s="1021"/>
      <c r="Y92" s="1021"/>
      <c r="Z92" s="1021"/>
      <c r="AA92" s="1021"/>
      <c r="AB92" s="1021"/>
      <c r="AC92" s="1021"/>
      <c r="AD92" s="1021"/>
      <c r="AE92" s="1021"/>
      <c r="AF92" s="1021"/>
      <c r="AG92" s="1021"/>
      <c r="AH92" s="1021"/>
      <c r="AI92" s="1021"/>
      <c r="AJ92" s="1021"/>
      <c r="AK92" s="1021"/>
      <c r="AL92" s="1021"/>
      <c r="AM92" s="1021"/>
      <c r="AN92" s="1021"/>
      <c r="AO92" s="1021"/>
      <c r="AP92" s="1021"/>
      <c r="AQ92" s="1021"/>
      <c r="AR92" s="1021"/>
      <c r="AS92" s="1021"/>
      <c r="AT92" s="1021"/>
      <c r="AU92" s="1021"/>
      <c r="AV92" s="1021"/>
      <c r="AW92" s="1021"/>
      <c r="AX92" s="1021"/>
      <c r="AY92" s="1021"/>
      <c r="AZ92" s="1021"/>
      <c r="BA92" s="1021"/>
      <c r="BB92" s="1021"/>
      <c r="BC92" s="1021"/>
      <c r="BD92" s="1021"/>
      <c r="BE92" s="1021"/>
      <c r="BF92" s="1021"/>
      <c r="BG92" s="1021"/>
      <c r="BH92" s="1021"/>
      <c r="BI92" s="1021"/>
      <c r="BJ92" s="489"/>
      <c r="BK92" s="489"/>
      <c r="BL92" s="1022">
        <v>0</v>
      </c>
      <c r="BN92" s="1083"/>
      <c r="BO92" s="1080"/>
      <c r="BP92" s="1087"/>
      <c r="BQ92" s="1084"/>
      <c r="BR92" s="1080"/>
      <c r="BS92" s="1084"/>
      <c r="BT92" s="1108"/>
      <c r="BU92" s="1084"/>
    </row>
    <row r="93" spans="2:73">
      <c r="B93" s="912"/>
      <c r="C93" s="328"/>
      <c r="D93" s="328"/>
      <c r="E93" s="417" t="s">
        <v>956</v>
      </c>
      <c r="F93" s="328"/>
      <c r="G93" s="1025"/>
      <c r="H93" s="1025"/>
      <c r="I93" s="1025"/>
      <c r="J93" s="1025"/>
      <c r="K93" s="1025"/>
      <c r="L93" s="1025"/>
      <c r="M93" s="1025"/>
      <c r="N93" s="1025"/>
      <c r="O93" s="1025"/>
      <c r="P93" s="1025"/>
      <c r="Q93" s="1025"/>
      <c r="R93" s="1025"/>
      <c r="S93" s="1025"/>
      <c r="T93" s="1025"/>
      <c r="U93" s="1025"/>
      <c r="V93" s="1025"/>
      <c r="W93" s="1025"/>
      <c r="X93" s="1025"/>
      <c r="Y93" s="1025"/>
      <c r="Z93" s="1025"/>
      <c r="AA93" s="1025"/>
      <c r="AB93" s="1025"/>
      <c r="AC93" s="1025"/>
      <c r="AD93" s="1025"/>
      <c r="AE93" s="1025"/>
      <c r="AF93" s="1025"/>
      <c r="AG93" s="1025"/>
      <c r="AH93" s="1025"/>
      <c r="AI93" s="1025"/>
      <c r="AJ93" s="1025"/>
      <c r="AK93" s="1025"/>
      <c r="AL93" s="1025"/>
      <c r="AM93" s="1025"/>
      <c r="AN93" s="1025"/>
      <c r="AO93" s="1025"/>
      <c r="AP93" s="1025"/>
      <c r="AQ93" s="1025"/>
      <c r="AR93" s="1025"/>
      <c r="AS93" s="1025"/>
      <c r="AT93" s="1025"/>
      <c r="AU93" s="1025"/>
      <c r="AV93" s="1025"/>
      <c r="AW93" s="1025"/>
      <c r="AX93" s="1025"/>
      <c r="AY93" s="1025"/>
      <c r="AZ93" s="1025"/>
      <c r="BA93" s="1025"/>
      <c r="BB93" s="1025"/>
      <c r="BC93" s="1025"/>
      <c r="BD93" s="1025"/>
      <c r="BE93" s="1025"/>
      <c r="BF93" s="1025"/>
      <c r="BG93" s="1025"/>
      <c r="BH93" s="1025"/>
      <c r="BI93" s="1025"/>
      <c r="BJ93" s="328"/>
      <c r="BK93" s="328"/>
      <c r="BL93" s="1026">
        <f>BP93</f>
        <v>1.0804525786818606E-2</v>
      </c>
      <c r="BN93" s="1083"/>
      <c r="BO93" s="1080"/>
      <c r="BP93" s="1087">
        <f>CS47*(1+BQ103)</f>
        <v>1.0804525786818606E-2</v>
      </c>
      <c r="BQ93" s="1084">
        <f>BP93*G91</f>
        <v>8.6552888661016722E-2</v>
      </c>
      <c r="BR93" s="1080"/>
      <c r="BS93" s="1084"/>
      <c r="BT93" s="1108"/>
      <c r="BU93" s="1084"/>
    </row>
    <row r="94" spans="2:73">
      <c r="B94" s="911"/>
      <c r="C94" s="490"/>
      <c r="D94" s="489"/>
      <c r="E94" s="1023" t="s">
        <v>957</v>
      </c>
      <c r="F94" s="489"/>
      <c r="G94" s="1021"/>
      <c r="H94" s="1021"/>
      <c r="I94" s="1021"/>
      <c r="J94" s="1021"/>
      <c r="K94" s="1021"/>
      <c r="L94" s="1021"/>
      <c r="M94" s="1021"/>
      <c r="N94" s="1021"/>
      <c r="O94" s="1021"/>
      <c r="P94" s="1021"/>
      <c r="Q94" s="1021"/>
      <c r="R94" s="1021"/>
      <c r="S94" s="1021"/>
      <c r="T94" s="1021"/>
      <c r="U94" s="1021"/>
      <c r="V94" s="1021"/>
      <c r="W94" s="1021"/>
      <c r="X94" s="1021"/>
      <c r="Y94" s="1021"/>
      <c r="Z94" s="1021"/>
      <c r="AA94" s="1021"/>
      <c r="AB94" s="1021"/>
      <c r="AC94" s="1021"/>
      <c r="AD94" s="1021"/>
      <c r="AE94" s="1021"/>
      <c r="AF94" s="1021"/>
      <c r="AG94" s="1021"/>
      <c r="AH94" s="1021"/>
      <c r="AI94" s="1021"/>
      <c r="AJ94" s="1021"/>
      <c r="AK94" s="1021"/>
      <c r="AL94" s="1021"/>
      <c r="AM94" s="1021"/>
      <c r="AN94" s="1021"/>
      <c r="AO94" s="1021"/>
      <c r="AP94" s="1021"/>
      <c r="AQ94" s="1021"/>
      <c r="AR94" s="1021"/>
      <c r="AS94" s="1021"/>
      <c r="AT94" s="1021"/>
      <c r="AU94" s="1021"/>
      <c r="AV94" s="1021"/>
      <c r="AW94" s="1021"/>
      <c r="AX94" s="1021"/>
      <c r="AY94" s="1021"/>
      <c r="AZ94" s="1021"/>
      <c r="BA94" s="1021"/>
      <c r="BB94" s="1021"/>
      <c r="BC94" s="1021"/>
      <c r="BD94" s="1021"/>
      <c r="BE94" s="1021"/>
      <c r="BF94" s="1021"/>
      <c r="BG94" s="1021"/>
      <c r="BH94" s="1021"/>
      <c r="BI94" s="1021"/>
      <c r="BJ94" s="489"/>
      <c r="BK94" s="489"/>
      <c r="BL94" s="1022">
        <f>BR94</f>
        <v>1.3601732375881151E-3</v>
      </c>
      <c r="BN94" s="1083"/>
      <c r="BO94" s="1080"/>
      <c r="BP94" s="1087"/>
      <c r="BQ94" s="1084"/>
      <c r="BR94" s="1080">
        <f>CT47*(1+BS103)</f>
        <v>1.3601732375881151E-3</v>
      </c>
      <c r="BS94" s="1084">
        <f>BR94*G91</f>
        <v>1.0896074951876578E-2</v>
      </c>
      <c r="BT94" s="1108"/>
      <c r="BU94" s="1084"/>
    </row>
    <row r="95" spans="2:73" ht="13.5" thickBot="1">
      <c r="B95" s="913"/>
      <c r="C95" s="914"/>
      <c r="D95" s="914"/>
      <c r="E95" s="1028" t="s">
        <v>958</v>
      </c>
      <c r="F95" s="914"/>
      <c r="G95" s="916"/>
      <c r="H95" s="916"/>
      <c r="I95" s="916"/>
      <c r="J95" s="916"/>
      <c r="K95" s="916"/>
      <c r="L95" s="916"/>
      <c r="M95" s="916"/>
      <c r="N95" s="916"/>
      <c r="O95" s="916"/>
      <c r="P95" s="916"/>
      <c r="Q95" s="916"/>
      <c r="R95" s="916"/>
      <c r="S95" s="916"/>
      <c r="T95" s="916"/>
      <c r="U95" s="916"/>
      <c r="V95" s="916"/>
      <c r="W95" s="916"/>
      <c r="X95" s="916"/>
      <c r="Y95" s="916"/>
      <c r="Z95" s="916"/>
      <c r="AA95" s="916"/>
      <c r="AB95" s="916"/>
      <c r="AC95" s="916"/>
      <c r="AD95" s="916"/>
      <c r="AE95" s="916"/>
      <c r="AF95" s="916"/>
      <c r="AG95" s="916"/>
      <c r="AH95" s="916"/>
      <c r="AI95" s="916"/>
      <c r="AJ95" s="916"/>
      <c r="AK95" s="916"/>
      <c r="AL95" s="916"/>
      <c r="AM95" s="916"/>
      <c r="AN95" s="916"/>
      <c r="AO95" s="916"/>
      <c r="AP95" s="916"/>
      <c r="AQ95" s="916"/>
      <c r="AR95" s="916"/>
      <c r="AS95" s="916"/>
      <c r="AT95" s="916"/>
      <c r="AU95" s="916"/>
      <c r="AV95" s="916"/>
      <c r="AW95" s="916"/>
      <c r="AX95" s="916"/>
      <c r="AY95" s="916"/>
      <c r="AZ95" s="916"/>
      <c r="BA95" s="916"/>
      <c r="BB95" s="916"/>
      <c r="BC95" s="916"/>
      <c r="BD95" s="916"/>
      <c r="BE95" s="916"/>
      <c r="BF95" s="916"/>
      <c r="BG95" s="916"/>
      <c r="BH95" s="916"/>
      <c r="BI95" s="916"/>
      <c r="BJ95" s="914"/>
      <c r="BK95" s="914"/>
      <c r="BL95" s="1027">
        <f>BT95</f>
        <v>1.4078992368685156E-4</v>
      </c>
      <c r="BN95" s="1083"/>
      <c r="BO95" s="1080"/>
      <c r="BP95" s="1087"/>
      <c r="BQ95" s="1084"/>
      <c r="BR95" s="1080"/>
      <c r="BS95" s="1084"/>
      <c r="BT95" s="1108">
        <f>CU47*(1+BU103)</f>
        <v>1.4078992368685156E-4</v>
      </c>
      <c r="BU95" s="1084">
        <f>BT95*G91</f>
        <v>1.1278398358146923E-3</v>
      </c>
    </row>
    <row r="96" spans="2:73">
      <c r="B96" s="906" t="s">
        <v>948</v>
      </c>
      <c r="C96" s="907" t="str">
        <f>BY23</f>
        <v>R-BLD_Apt_G</v>
      </c>
      <c r="D96" s="908" t="str">
        <f>BZ23</f>
        <v>Residential Building Apartment _ G</v>
      </c>
      <c r="E96" s="907" t="str">
        <f>COMM!O24</f>
        <v>RSDSH_Apt-G</v>
      </c>
      <c r="F96" s="908" t="s">
        <v>954</v>
      </c>
      <c r="G96" s="910">
        <f>CG16/1000</f>
        <v>8.6581263084211155</v>
      </c>
      <c r="H96" s="910">
        <f>G96*$CH$26</f>
        <v>8.6581263084211155</v>
      </c>
      <c r="I96" s="910">
        <f>DwellingStocks!I42/1000</f>
        <v>7.8651192355640928E-2</v>
      </c>
      <c r="J96" s="910">
        <f>I96*$CH$34</f>
        <v>1.7034141652339227E-2</v>
      </c>
      <c r="K96" s="910">
        <f>DwellingStocks!L42/1000</f>
        <v>3.9209529144305266</v>
      </c>
      <c r="L96" s="910">
        <f>K96*$CH$34</f>
        <v>0.84919332251892654</v>
      </c>
      <c r="M96" s="910">
        <f>DwellingStocks!O42/1000</f>
        <v>0.25499553817517318</v>
      </c>
      <c r="N96" s="910">
        <f>M96*$CH$34</f>
        <v>5.522650055131486E-2</v>
      </c>
      <c r="O96" s="910">
        <f>DwellingStocks!R42/1000</f>
        <v>0.11101807144886515</v>
      </c>
      <c r="P96" s="910">
        <f>O96*$CH$34</f>
        <v>2.404410535161906E-2</v>
      </c>
      <c r="Q96" s="910">
        <f>DwellingStocks!U42/1000</f>
        <v>8.014069957606601E-2</v>
      </c>
      <c r="R96" s="910">
        <f>Q96*$CH$34</f>
        <v>1.7356736596229907E-2</v>
      </c>
      <c r="S96" s="910">
        <f>DwellingStocks!X42/1000</f>
        <v>4.0633729529859136E-2</v>
      </c>
      <c r="T96" s="910">
        <f>S96*$CH$34</f>
        <v>8.8003841257063616E-3</v>
      </c>
      <c r="U96" s="910">
        <f>DwellingStocks!AA42/1000</f>
        <v>0.12978194247186209</v>
      </c>
      <c r="V96" s="910">
        <f>U96*$CH$34</f>
        <v>2.8107952667584504E-2</v>
      </c>
      <c r="W96" s="910">
        <f>DwellingStocks!AD42/1000</f>
        <v>0.13292341563290846</v>
      </c>
      <c r="X96" s="910">
        <f>W96*$CH$34</f>
        <v>2.8788327589051897E-2</v>
      </c>
      <c r="Y96" s="910">
        <f>DwellingStocks!AG42/1000</f>
        <v>9.4623637174482425E-2</v>
      </c>
      <c r="Z96" s="910">
        <f>Y96*$CH$34</f>
        <v>2.0493426622210435E-2</v>
      </c>
      <c r="AA96" s="910">
        <f>DwellingStocks!AJ42/1000</f>
        <v>0.11959595392861957</v>
      </c>
      <c r="AB96" s="910">
        <f>AA96*$CH$34</f>
        <v>2.5901888569660459E-2</v>
      </c>
      <c r="AC96" s="910">
        <f>DwellingStocks!AM42/1000</f>
        <v>0.19188721533635131</v>
      </c>
      <c r="AD96" s="910">
        <f>AC96*$CH$34</f>
        <v>4.1558607179562987E-2</v>
      </c>
      <c r="AE96" s="910">
        <f>DwellingStocks!AP42/1000</f>
        <v>0.26136704932579358</v>
      </c>
      <c r="AF96" s="910">
        <f>AE96*$CH$34</f>
        <v>5.660643161438593E-2</v>
      </c>
      <c r="AG96" s="910">
        <f>DwellingStocks!AS42/1000</f>
        <v>0.18644541286774602</v>
      </c>
      <c r="AH96" s="910">
        <f>AG96*$CH$34</f>
        <v>4.0380030843744426E-2</v>
      </c>
      <c r="AI96" s="910">
        <f>DwellingStocks!AV42/1000</f>
        <v>1.0711467075246925</v>
      </c>
      <c r="AJ96" s="910">
        <f>AI96*$CH$34</f>
        <v>0.23198713458669856</v>
      </c>
      <c r="AK96" s="910">
        <f>DwellingStocks!AY42/1000</f>
        <v>0.1904723032258025</v>
      </c>
      <c r="AL96" s="910">
        <f>AK96*$CH$34</f>
        <v>4.1252167917870466E-2</v>
      </c>
      <c r="AM96" s="910">
        <f>DwellingStocks!BB42/1000</f>
        <v>0.31955241826843866</v>
      </c>
      <c r="AN96" s="910">
        <f>AM96*$CH$34</f>
        <v>6.9208119992878139E-2</v>
      </c>
      <c r="AO96" s="910">
        <f>DwellingStocks!BE42/1000</f>
        <v>0.31086762132924545</v>
      </c>
      <c r="AP96" s="910">
        <f>AO96*$CH$34</f>
        <v>6.7327181422804333E-2</v>
      </c>
      <c r="AQ96" s="910">
        <f>DwellingStocks!BH42/1000</f>
        <v>0.17654272623413705</v>
      </c>
      <c r="AR96" s="910">
        <f>AQ96*$CH$34</f>
        <v>3.8235323792224142E-2</v>
      </c>
      <c r="AS96" s="910">
        <f>DwellingStocks!BK42/1000</f>
        <v>0.34573225918337741</v>
      </c>
      <c r="AT96" s="910">
        <f>AS96*$CH$34</f>
        <v>7.4878105472110226E-2</v>
      </c>
      <c r="AU96" s="910">
        <f>DwellingStocks!BN42/1000</f>
        <v>2.4497327481891363E-2</v>
      </c>
      <c r="AV96" s="910">
        <f>AU96*$CH$34</f>
        <v>5.3055895776302452E-3</v>
      </c>
      <c r="AW96" s="910">
        <f>DwellingStocks!BQ42/1000</f>
        <v>0.13219091746562814</v>
      </c>
      <c r="AX96" s="910">
        <f>AW96*$CH$34</f>
        <v>2.8629684380121104E-2</v>
      </c>
      <c r="AY96" s="910">
        <f>DwellingStocks!BT42/1000</f>
        <v>5.6303854255682975E-2</v>
      </c>
      <c r="AZ96" s="910">
        <f>AY96*$CH$34</f>
        <v>1.219419312331862E-2</v>
      </c>
      <c r="BA96" s="910">
        <f>DwellingStocks!BW42/1000</f>
        <v>4.3892581513786666E-2</v>
      </c>
      <c r="BB96" s="910">
        <f>BA96*$CH$34</f>
        <v>9.5061807532669223E-3</v>
      </c>
      <c r="BC96" s="910">
        <f>DwellingStocks!BZ42/1000</f>
        <v>8.4564599795433945E-2</v>
      </c>
      <c r="BD96" s="910">
        <f>BC96*$CH$34</f>
        <v>1.8314857391802605E-2</v>
      </c>
      <c r="BE96" s="910">
        <f>DwellingStocks!CC42/1000</f>
        <v>0.1370677712410672</v>
      </c>
      <c r="BF96" s="910">
        <f>BE96*$CH$34</f>
        <v>2.9685905087531855E-2</v>
      </c>
      <c r="BG96" s="910">
        <f>DwellingStocks!CF42/1000</f>
        <v>0.16227844864803692</v>
      </c>
      <c r="BH96" s="910">
        <f>BG96*$CH$34</f>
        <v>3.5145990780319838E-2</v>
      </c>
      <c r="BI96" s="910">
        <v>1</v>
      </c>
      <c r="BJ96" s="908">
        <v>100</v>
      </c>
      <c r="BK96" s="908">
        <v>1</v>
      </c>
      <c r="BL96" s="1019">
        <f>BN96</f>
        <v>2.8448640170056879E-2</v>
      </c>
      <c r="BN96" s="1101">
        <f>ABS(CR48*DwellingStocks!W26*(1+$BO$103))</f>
        <v>2.8448640170056879E-2</v>
      </c>
      <c r="BO96" s="1102">
        <f>BN96*G96</f>
        <v>0.24631191989517523</v>
      </c>
      <c r="BP96" s="1103"/>
      <c r="BQ96" s="1104"/>
      <c r="BR96" s="1102"/>
      <c r="BS96" s="1104"/>
      <c r="BT96" s="1109"/>
      <c r="BU96" s="1104"/>
    </row>
    <row r="97" spans="2:73">
      <c r="B97" s="911"/>
      <c r="C97" s="490"/>
      <c r="D97" s="489"/>
      <c r="E97" s="1023" t="s">
        <v>955</v>
      </c>
      <c r="F97" s="489"/>
      <c r="G97" s="1021"/>
      <c r="H97" s="1021"/>
      <c r="I97" s="1021"/>
      <c r="J97" s="1021"/>
      <c r="K97" s="1021"/>
      <c r="L97" s="1021"/>
      <c r="M97" s="1021"/>
      <c r="N97" s="1021"/>
      <c r="O97" s="1021"/>
      <c r="P97" s="1021"/>
      <c r="Q97" s="1021"/>
      <c r="R97" s="1021"/>
      <c r="S97" s="1021"/>
      <c r="T97" s="1021"/>
      <c r="U97" s="1021"/>
      <c r="V97" s="1021"/>
      <c r="W97" s="1021"/>
      <c r="X97" s="1021"/>
      <c r="Y97" s="1021"/>
      <c r="Z97" s="1021"/>
      <c r="AA97" s="1021"/>
      <c r="AB97" s="1021"/>
      <c r="AC97" s="1021"/>
      <c r="AD97" s="1021"/>
      <c r="AE97" s="1021"/>
      <c r="AF97" s="1021"/>
      <c r="AG97" s="1021"/>
      <c r="AH97" s="1021"/>
      <c r="AI97" s="1021"/>
      <c r="AJ97" s="1021"/>
      <c r="AK97" s="1021"/>
      <c r="AL97" s="1021"/>
      <c r="AM97" s="1021"/>
      <c r="AN97" s="1021"/>
      <c r="AO97" s="1021"/>
      <c r="AP97" s="1021"/>
      <c r="AQ97" s="1021"/>
      <c r="AR97" s="1021"/>
      <c r="AS97" s="1021"/>
      <c r="AT97" s="1021"/>
      <c r="AU97" s="1021"/>
      <c r="AV97" s="1021"/>
      <c r="AW97" s="1021"/>
      <c r="AX97" s="1021"/>
      <c r="AY97" s="1021"/>
      <c r="AZ97" s="1021"/>
      <c r="BA97" s="1021"/>
      <c r="BB97" s="1021"/>
      <c r="BC97" s="1021"/>
      <c r="BD97" s="1021"/>
      <c r="BE97" s="1021"/>
      <c r="BF97" s="1021"/>
      <c r="BG97" s="1021"/>
      <c r="BH97" s="1021"/>
      <c r="BI97" s="1021"/>
      <c r="BJ97" s="489"/>
      <c r="BK97" s="489"/>
      <c r="BL97" s="1022">
        <v>0</v>
      </c>
      <c r="BN97" s="355"/>
      <c r="BO97" s="226"/>
      <c r="BP97" s="355"/>
      <c r="BQ97" s="375"/>
      <c r="BR97" s="1080"/>
      <c r="BS97" s="1084"/>
      <c r="BT97" s="1108"/>
      <c r="BU97" s="375"/>
    </row>
    <row r="98" spans="2:73">
      <c r="B98" s="912"/>
      <c r="C98" s="328"/>
      <c r="D98" s="328"/>
      <c r="E98" s="417" t="s">
        <v>956</v>
      </c>
      <c r="F98" s="328"/>
      <c r="G98" s="1025"/>
      <c r="H98" s="1025"/>
      <c r="I98" s="1025"/>
      <c r="J98" s="1025"/>
      <c r="K98" s="1025"/>
      <c r="L98" s="1025"/>
      <c r="M98" s="1025"/>
      <c r="N98" s="1025"/>
      <c r="O98" s="1025"/>
      <c r="P98" s="1025"/>
      <c r="Q98" s="1025"/>
      <c r="R98" s="1025"/>
      <c r="S98" s="1025"/>
      <c r="T98" s="1025"/>
      <c r="U98" s="1025"/>
      <c r="V98" s="1025"/>
      <c r="W98" s="1025"/>
      <c r="X98" s="1025"/>
      <c r="Y98" s="1025"/>
      <c r="Z98" s="1025"/>
      <c r="AA98" s="1025"/>
      <c r="AB98" s="1025"/>
      <c r="AC98" s="1025"/>
      <c r="AD98" s="1025"/>
      <c r="AE98" s="1025"/>
      <c r="AF98" s="1025"/>
      <c r="AG98" s="1025"/>
      <c r="AH98" s="1025"/>
      <c r="AI98" s="1025"/>
      <c r="AJ98" s="1025"/>
      <c r="AK98" s="1025"/>
      <c r="AL98" s="1025"/>
      <c r="AM98" s="1025"/>
      <c r="AN98" s="1025"/>
      <c r="AO98" s="1025"/>
      <c r="AP98" s="1025"/>
      <c r="AQ98" s="1025"/>
      <c r="AR98" s="1025"/>
      <c r="AS98" s="1025"/>
      <c r="AT98" s="1025"/>
      <c r="AU98" s="1025"/>
      <c r="AV98" s="1025"/>
      <c r="AW98" s="1025"/>
      <c r="AX98" s="1025"/>
      <c r="AY98" s="1025"/>
      <c r="AZ98" s="1025"/>
      <c r="BA98" s="1025"/>
      <c r="BB98" s="1025"/>
      <c r="BC98" s="1025"/>
      <c r="BD98" s="1025"/>
      <c r="BE98" s="1025"/>
      <c r="BF98" s="1025"/>
      <c r="BG98" s="1025"/>
      <c r="BH98" s="1025"/>
      <c r="BI98" s="1025"/>
      <c r="BJ98" s="328"/>
      <c r="BK98" s="328"/>
      <c r="BL98" s="1026">
        <f>BP98</f>
        <v>1.0317880468241942E-2</v>
      </c>
      <c r="BN98" s="355"/>
      <c r="BO98" s="226"/>
      <c r="BP98" s="1087">
        <f>CS48*(1+BQ103)</f>
        <v>1.0317880468241942E-2</v>
      </c>
      <c r="BQ98" s="1084">
        <f>BP98*G96</f>
        <v>8.9333512329229939E-2</v>
      </c>
      <c r="BR98" s="1080"/>
      <c r="BS98" s="1084"/>
      <c r="BT98" s="1108"/>
      <c r="BU98" s="375"/>
    </row>
    <row r="99" spans="2:73">
      <c r="B99" s="911"/>
      <c r="C99" s="490"/>
      <c r="D99" s="489"/>
      <c r="E99" s="1023" t="s">
        <v>957</v>
      </c>
      <c r="F99" s="489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1021"/>
      <c r="X99" s="1021"/>
      <c r="Y99" s="1021"/>
      <c r="Z99" s="1021"/>
      <c r="AA99" s="1021"/>
      <c r="AB99" s="1021"/>
      <c r="AC99" s="1021"/>
      <c r="AD99" s="1021"/>
      <c r="AE99" s="1021"/>
      <c r="AF99" s="1021"/>
      <c r="AG99" s="1021"/>
      <c r="AH99" s="1021"/>
      <c r="AI99" s="1021"/>
      <c r="AJ99" s="1021"/>
      <c r="AK99" s="1021"/>
      <c r="AL99" s="1021"/>
      <c r="AM99" s="1021"/>
      <c r="AN99" s="1021"/>
      <c r="AO99" s="1021"/>
      <c r="AP99" s="1021"/>
      <c r="AQ99" s="1021"/>
      <c r="AR99" s="1021"/>
      <c r="AS99" s="1021"/>
      <c r="AT99" s="1021"/>
      <c r="AU99" s="1021"/>
      <c r="AV99" s="1021"/>
      <c r="AW99" s="1021"/>
      <c r="AX99" s="1021"/>
      <c r="AY99" s="1021"/>
      <c r="AZ99" s="1021"/>
      <c r="BA99" s="1021"/>
      <c r="BB99" s="1021"/>
      <c r="BC99" s="1021"/>
      <c r="BD99" s="1021"/>
      <c r="BE99" s="1021"/>
      <c r="BF99" s="1021"/>
      <c r="BG99" s="1021"/>
      <c r="BH99" s="1021"/>
      <c r="BI99" s="1021"/>
      <c r="BJ99" s="489"/>
      <c r="BK99" s="489"/>
      <c r="BL99" s="1022">
        <f>BR99</f>
        <v>1.3122727069212242E-3</v>
      </c>
      <c r="BN99" s="355"/>
      <c r="BO99" s="226"/>
      <c r="BP99" s="1088"/>
      <c r="BQ99" s="1089"/>
      <c r="BR99" s="1080">
        <f>CT48*(1+BS103)</f>
        <v>1.3122727069212242E-3</v>
      </c>
      <c r="BS99" s="1084">
        <f>BR99*G96</f>
        <v>1.1361822847617643E-2</v>
      </c>
      <c r="BT99" s="1108"/>
      <c r="BU99" s="375"/>
    </row>
    <row r="100" spans="2:73" ht="13.5" thickBot="1">
      <c r="B100" s="913"/>
      <c r="C100" s="914"/>
      <c r="D100" s="914"/>
      <c r="E100" s="1028" t="s">
        <v>958</v>
      </c>
      <c r="F100" s="914"/>
      <c r="G100" s="916"/>
      <c r="H100" s="916"/>
      <c r="I100" s="916"/>
      <c r="J100" s="916"/>
      <c r="K100" s="916"/>
      <c r="L100" s="916"/>
      <c r="M100" s="916"/>
      <c r="N100" s="916"/>
      <c r="O100" s="916"/>
      <c r="P100" s="916"/>
      <c r="Q100" s="916"/>
      <c r="R100" s="916"/>
      <c r="S100" s="916"/>
      <c r="T100" s="916"/>
      <c r="U100" s="916"/>
      <c r="V100" s="916"/>
      <c r="W100" s="916"/>
      <c r="X100" s="916"/>
      <c r="Y100" s="916"/>
      <c r="Z100" s="916"/>
      <c r="AA100" s="916"/>
      <c r="AB100" s="916"/>
      <c r="AC100" s="916"/>
      <c r="AD100" s="916"/>
      <c r="AE100" s="916"/>
      <c r="AF100" s="916"/>
      <c r="AG100" s="916"/>
      <c r="AH100" s="916"/>
      <c r="AI100" s="916"/>
      <c r="AJ100" s="916"/>
      <c r="AK100" s="916"/>
      <c r="AL100" s="916"/>
      <c r="AM100" s="916"/>
      <c r="AN100" s="916"/>
      <c r="AO100" s="916"/>
      <c r="AP100" s="916"/>
      <c r="AQ100" s="916"/>
      <c r="AR100" s="916"/>
      <c r="AS100" s="916"/>
      <c r="AT100" s="916"/>
      <c r="AU100" s="916"/>
      <c r="AV100" s="916"/>
      <c r="AW100" s="916"/>
      <c r="AX100" s="916"/>
      <c r="AY100" s="916"/>
      <c r="AZ100" s="916"/>
      <c r="BA100" s="916"/>
      <c r="BB100" s="916"/>
      <c r="BC100" s="916"/>
      <c r="BD100" s="916"/>
      <c r="BE100" s="916"/>
      <c r="BF100" s="916"/>
      <c r="BG100" s="916"/>
      <c r="BH100" s="916"/>
      <c r="BI100" s="916"/>
      <c r="BJ100" s="914"/>
      <c r="BK100" s="914"/>
      <c r="BL100" s="1027">
        <f>BT100</f>
        <v>1.184844760555872E-4</v>
      </c>
      <c r="BN100" s="367"/>
      <c r="BO100" s="1076"/>
      <c r="BP100" s="1090"/>
      <c r="BQ100" s="1091"/>
      <c r="BR100" s="1085"/>
      <c r="BS100" s="1086"/>
      <c r="BT100" s="1107">
        <f>CU48*(1+BU103)</f>
        <v>1.184844760555872E-4</v>
      </c>
      <c r="BU100" s="1086">
        <f>BT100*G96</f>
        <v>1.0258535592763713E-3</v>
      </c>
    </row>
    <row r="101" spans="2:73">
      <c r="B101" s="1075" t="s">
        <v>254</v>
      </c>
      <c r="C101" s="1073"/>
      <c r="D101" s="1073"/>
      <c r="E101" s="1075"/>
      <c r="F101" s="1073"/>
      <c r="G101" s="1074"/>
      <c r="H101" s="1074"/>
      <c r="I101" s="1074"/>
      <c r="J101" s="1074"/>
      <c r="K101" s="1074"/>
      <c r="L101" s="1074"/>
      <c r="M101" s="1074"/>
      <c r="N101" s="1074"/>
      <c r="O101" s="1074"/>
      <c r="P101" s="1074"/>
      <c r="Q101" s="1074"/>
      <c r="R101" s="1074"/>
      <c r="S101" s="1074"/>
      <c r="T101" s="1074"/>
      <c r="U101" s="1074"/>
      <c r="V101" s="1074"/>
      <c r="W101" s="1074"/>
      <c r="X101" s="1074"/>
      <c r="Y101" s="1074"/>
      <c r="Z101" s="1074"/>
      <c r="AA101" s="1074"/>
      <c r="AB101" s="1074"/>
      <c r="AC101" s="1074"/>
      <c r="AD101" s="1074"/>
      <c r="AE101" s="1074"/>
      <c r="AF101" s="1074"/>
      <c r="AG101" s="1074"/>
      <c r="AH101" s="1074"/>
      <c r="AI101" s="1074"/>
      <c r="AJ101" s="1074"/>
      <c r="AK101" s="1074"/>
      <c r="AL101" s="1074"/>
      <c r="AM101" s="1074"/>
      <c r="AN101" s="1074"/>
      <c r="AO101" s="1074"/>
      <c r="AP101" s="1074"/>
      <c r="AQ101" s="1074"/>
      <c r="AR101" s="1074"/>
      <c r="AS101" s="1074"/>
      <c r="AT101" s="1074"/>
      <c r="AU101" s="1074"/>
      <c r="AV101" s="1074"/>
      <c r="AW101" s="1074"/>
      <c r="AX101" s="1074"/>
      <c r="AY101" s="1074"/>
      <c r="AZ101" s="1074"/>
      <c r="BA101" s="1074"/>
      <c r="BB101" s="1074"/>
      <c r="BC101" s="1074"/>
      <c r="BD101" s="1074"/>
      <c r="BE101" s="1074"/>
      <c r="BF101" s="1074"/>
      <c r="BG101" s="1074"/>
      <c r="BH101" s="1074"/>
      <c r="BI101" s="1074"/>
      <c r="BJ101" s="1073"/>
      <c r="BK101" s="1073"/>
      <c r="BL101" s="1026"/>
      <c r="BN101" s="365" t="s">
        <v>946</v>
      </c>
      <c r="BO101" s="354">
        <f>'SHWLP-Apt'!AB27</f>
        <v>2.8697698162996939</v>
      </c>
      <c r="BP101" s="358"/>
      <c r="BQ101" s="359">
        <f>'SHWLP-Apt'!AB54</f>
        <v>2.4708350674698245</v>
      </c>
      <c r="BR101" s="358"/>
      <c r="BS101" s="359">
        <f>'SHWLP-Apt'!AC59</f>
        <v>0.34353539472387451</v>
      </c>
      <c r="BT101" s="358"/>
      <c r="BU101" s="359">
        <f>'SHWLP-Apt'!AC60</f>
        <v>7.078848738741389E-2</v>
      </c>
    </row>
    <row r="102" spans="2:73">
      <c r="B102" s="1075" t="s">
        <v>254</v>
      </c>
      <c r="C102" s="1073"/>
      <c r="D102" s="1073"/>
      <c r="E102" s="1075"/>
      <c r="F102" s="1073"/>
      <c r="G102" s="1074"/>
      <c r="H102" s="1074"/>
      <c r="I102" s="1074"/>
      <c r="J102" s="1074"/>
      <c r="K102" s="1074"/>
      <c r="L102" s="1074"/>
      <c r="M102" s="1074"/>
      <c r="N102" s="1074"/>
      <c r="O102" s="1074"/>
      <c r="P102" s="1074"/>
      <c r="Q102" s="1074"/>
      <c r="R102" s="1074"/>
      <c r="S102" s="1074"/>
      <c r="T102" s="1074"/>
      <c r="U102" s="1074"/>
      <c r="V102" s="1074"/>
      <c r="W102" s="1074"/>
      <c r="X102" s="1074"/>
      <c r="Y102" s="1074"/>
      <c r="Z102" s="1074"/>
      <c r="AA102" s="1074"/>
      <c r="AB102" s="1074"/>
      <c r="AC102" s="1074"/>
      <c r="AD102" s="1074"/>
      <c r="AE102" s="1074"/>
      <c r="AF102" s="1074"/>
      <c r="AG102" s="1074"/>
      <c r="AH102" s="1074"/>
      <c r="AI102" s="1074"/>
      <c r="AJ102" s="1074"/>
      <c r="AK102" s="1074"/>
      <c r="AL102" s="1074"/>
      <c r="AM102" s="1074"/>
      <c r="AN102" s="1074"/>
      <c r="AO102" s="1074"/>
      <c r="AP102" s="1074"/>
      <c r="AQ102" s="1074"/>
      <c r="AR102" s="1074"/>
      <c r="AS102" s="1074"/>
      <c r="AT102" s="1074"/>
      <c r="AU102" s="1074"/>
      <c r="AV102" s="1074"/>
      <c r="AW102" s="1074"/>
      <c r="AX102" s="1074"/>
      <c r="AY102" s="1074"/>
      <c r="AZ102" s="1074"/>
      <c r="BA102" s="1074"/>
      <c r="BB102" s="1074"/>
      <c r="BC102" s="1074"/>
      <c r="BD102" s="1074"/>
      <c r="BE102" s="1074"/>
      <c r="BF102" s="1074"/>
      <c r="BG102" s="1074"/>
      <c r="BH102" s="1074"/>
      <c r="BI102" s="1074"/>
      <c r="BJ102" s="1073"/>
      <c r="BK102" s="1073"/>
      <c r="BL102" s="1026"/>
      <c r="BN102" s="1077" t="s">
        <v>938</v>
      </c>
      <c r="BO102" s="226">
        <v>1.8738045598567192</v>
      </c>
      <c r="BP102" s="355"/>
      <c r="BQ102" s="375">
        <v>2.0572027987278529</v>
      </c>
      <c r="BR102" s="355"/>
      <c r="BS102" s="226">
        <v>0.38864804177349976</v>
      </c>
      <c r="BT102" s="355"/>
      <c r="BU102" s="375">
        <v>8.1966783030527957E-2</v>
      </c>
    </row>
    <row r="103" spans="2:73">
      <c r="B103" s="1075" t="s">
        <v>254</v>
      </c>
      <c r="C103" s="1073"/>
      <c r="D103" s="1073"/>
      <c r="E103" s="1075"/>
      <c r="F103" s="1073"/>
      <c r="G103" s="1074"/>
      <c r="H103" s="1074"/>
      <c r="I103" s="1074"/>
      <c r="J103" s="1074"/>
      <c r="K103" s="1074"/>
      <c r="L103" s="1074"/>
      <c r="M103" s="1074"/>
      <c r="N103" s="1074"/>
      <c r="O103" s="1074"/>
      <c r="P103" s="1074"/>
      <c r="Q103" s="1074"/>
      <c r="R103" s="1074"/>
      <c r="S103" s="1074"/>
      <c r="T103" s="1074"/>
      <c r="U103" s="1074"/>
      <c r="V103" s="1074"/>
      <c r="W103" s="1074"/>
      <c r="X103" s="1074"/>
      <c r="Y103" s="1074"/>
      <c r="Z103" s="1074"/>
      <c r="AA103" s="1074"/>
      <c r="AB103" s="1074"/>
      <c r="AC103" s="1074"/>
      <c r="AD103" s="1074"/>
      <c r="AE103" s="1074"/>
      <c r="AF103" s="1074"/>
      <c r="AG103" s="1074"/>
      <c r="AH103" s="1074"/>
      <c r="AI103" s="1074"/>
      <c r="AJ103" s="1074"/>
      <c r="AK103" s="1074"/>
      <c r="AL103" s="1074"/>
      <c r="AM103" s="1074"/>
      <c r="AN103" s="1074"/>
      <c r="AO103" s="1074"/>
      <c r="AP103" s="1074"/>
      <c r="AQ103" s="1074"/>
      <c r="AR103" s="1074"/>
      <c r="AS103" s="1074"/>
      <c r="AT103" s="1074"/>
      <c r="AU103" s="1074"/>
      <c r="AV103" s="1074"/>
      <c r="AW103" s="1074"/>
      <c r="AX103" s="1074"/>
      <c r="AY103" s="1074"/>
      <c r="AZ103" s="1074"/>
      <c r="BA103" s="1074"/>
      <c r="BB103" s="1074"/>
      <c r="BC103" s="1074"/>
      <c r="BD103" s="1074"/>
      <c r="BE103" s="1074"/>
      <c r="BF103" s="1074"/>
      <c r="BG103" s="1074"/>
      <c r="BH103" s="1074"/>
      <c r="BI103" s="1074"/>
      <c r="BJ103" s="1073"/>
      <c r="BK103" s="1073"/>
      <c r="BL103" s="1026"/>
      <c r="BN103" s="1078" t="s">
        <v>939</v>
      </c>
      <c r="BO103" s="1079">
        <f>((BO101-BO102)/BO102)</f>
        <v>0.53152035051037083</v>
      </c>
      <c r="BP103" s="355"/>
      <c r="BQ103" s="1079">
        <f>((BQ101-BQ102)/BQ102)</f>
        <v>0.20106538305205315</v>
      </c>
      <c r="BR103" s="355"/>
      <c r="BS103" s="1079">
        <f>((BS101-BS102)/BS102)</f>
        <v>-0.11607583777796689</v>
      </c>
      <c r="BT103" s="355"/>
      <c r="BU103" s="1079">
        <f>((BU101-BU102)/BU102)</f>
        <v>-0.1363759224142149</v>
      </c>
    </row>
    <row r="104" spans="2:73">
      <c r="B104" s="1075" t="s">
        <v>254</v>
      </c>
      <c r="C104" s="1073"/>
      <c r="D104" s="1073"/>
      <c r="E104" s="1075"/>
      <c r="F104" s="1073"/>
      <c r="G104" s="1074"/>
      <c r="H104" s="1074"/>
      <c r="I104" s="1074"/>
      <c r="J104" s="1074"/>
      <c r="K104" s="1074"/>
      <c r="L104" s="1074"/>
      <c r="M104" s="1074"/>
      <c r="N104" s="1074"/>
      <c r="O104" s="1074"/>
      <c r="P104" s="1074"/>
      <c r="Q104" s="1074"/>
      <c r="R104" s="1074"/>
      <c r="S104" s="1074"/>
      <c r="T104" s="1074"/>
      <c r="U104" s="1074"/>
      <c r="V104" s="1074"/>
      <c r="W104" s="1074"/>
      <c r="X104" s="1074"/>
      <c r="Y104" s="1074"/>
      <c r="Z104" s="1074"/>
      <c r="AA104" s="1074"/>
      <c r="AB104" s="1074"/>
      <c r="AC104" s="1074"/>
      <c r="AD104" s="1074"/>
      <c r="AE104" s="1074"/>
      <c r="AF104" s="1074"/>
      <c r="AG104" s="1074"/>
      <c r="AH104" s="1074"/>
      <c r="AI104" s="1074"/>
      <c r="AJ104" s="1074"/>
      <c r="AK104" s="1074"/>
      <c r="AL104" s="1074"/>
      <c r="AM104" s="1074"/>
      <c r="AN104" s="1074"/>
      <c r="AO104" s="1074"/>
      <c r="AP104" s="1074"/>
      <c r="AQ104" s="1074"/>
      <c r="AR104" s="1074"/>
      <c r="AS104" s="1074"/>
      <c r="AT104" s="1074"/>
      <c r="AU104" s="1074"/>
      <c r="AV104" s="1074"/>
      <c r="AW104" s="1074"/>
      <c r="AX104" s="1074"/>
      <c r="AY104" s="1074"/>
      <c r="AZ104" s="1074"/>
      <c r="BA104" s="1074"/>
      <c r="BB104" s="1074"/>
      <c r="BC104" s="1074"/>
      <c r="BD104" s="1074"/>
      <c r="BE104" s="1074"/>
      <c r="BF104" s="1074"/>
      <c r="BG104" s="1074"/>
      <c r="BH104" s="1074"/>
      <c r="BI104" s="1074"/>
      <c r="BJ104" s="1073"/>
      <c r="BK104" s="1073"/>
      <c r="BL104" s="1026"/>
      <c r="BN104" s="1077" t="s">
        <v>940</v>
      </c>
      <c r="BO104" s="1080">
        <f>SUM(BO56:BO96)</f>
        <v>2.8697698162996934</v>
      </c>
      <c r="BP104" s="355"/>
      <c r="BQ104" s="1084">
        <f>SUM(BQ56:BQ100)</f>
        <v>2.4708350674698245</v>
      </c>
      <c r="BR104" s="355"/>
      <c r="BS104" s="1084">
        <f t="shared" ref="BS104" si="31">SUM(BS56:BS100)</f>
        <v>0.34353539472387445</v>
      </c>
      <c r="BT104" s="355"/>
      <c r="BU104" s="1084">
        <f>SUM(BU56:BU100)</f>
        <v>7.078848738741389E-2</v>
      </c>
    </row>
    <row r="105" spans="2:73" ht="13.5" thickBot="1">
      <c r="B105" s="1075" t="s">
        <v>254</v>
      </c>
      <c r="C105" s="1073"/>
      <c r="D105" s="1073"/>
      <c r="E105" s="1075"/>
      <c r="F105" s="1073"/>
      <c r="G105" s="1074"/>
      <c r="H105" s="1074"/>
      <c r="I105" s="1074"/>
      <c r="J105" s="1074"/>
      <c r="K105" s="1074"/>
      <c r="L105" s="1074"/>
      <c r="M105" s="1074"/>
      <c r="N105" s="1074"/>
      <c r="O105" s="1074"/>
      <c r="P105" s="1074"/>
      <c r="Q105" s="1074"/>
      <c r="R105" s="1074"/>
      <c r="S105" s="1074"/>
      <c r="T105" s="1074"/>
      <c r="U105" s="1074"/>
      <c r="V105" s="1074"/>
      <c r="W105" s="1074"/>
      <c r="X105" s="1074"/>
      <c r="Y105" s="1074"/>
      <c r="Z105" s="1074"/>
      <c r="AA105" s="1074"/>
      <c r="AB105" s="1074"/>
      <c r="AC105" s="1074"/>
      <c r="AD105" s="1074"/>
      <c r="AE105" s="1074"/>
      <c r="AF105" s="1074"/>
      <c r="AG105" s="1074"/>
      <c r="AH105" s="1074"/>
      <c r="AI105" s="1074"/>
      <c r="AJ105" s="1074"/>
      <c r="AK105" s="1074"/>
      <c r="AL105" s="1074"/>
      <c r="AM105" s="1074"/>
      <c r="AN105" s="1074"/>
      <c r="AO105" s="1074"/>
      <c r="AP105" s="1074"/>
      <c r="AQ105" s="1074"/>
      <c r="AR105" s="1074"/>
      <c r="AS105" s="1074"/>
      <c r="AT105" s="1074"/>
      <c r="AU105" s="1074"/>
      <c r="AV105" s="1074"/>
      <c r="AW105" s="1074"/>
      <c r="AX105" s="1074"/>
      <c r="AY105" s="1074"/>
      <c r="AZ105" s="1074"/>
      <c r="BA105" s="1074"/>
      <c r="BB105" s="1074"/>
      <c r="BC105" s="1074"/>
      <c r="BD105" s="1074"/>
      <c r="BE105" s="1074"/>
      <c r="BF105" s="1074"/>
      <c r="BG105" s="1074"/>
      <c r="BH105" s="1074"/>
      <c r="BI105" s="1074"/>
      <c r="BJ105" s="1073"/>
      <c r="BK105" s="1073"/>
      <c r="BL105" s="1026"/>
      <c r="BN105" s="1081" t="s">
        <v>941</v>
      </c>
      <c r="BO105" s="1082">
        <f>((BO101-BO104)/BO104)</f>
        <v>1.5474732758276592E-16</v>
      </c>
      <c r="BP105" s="367"/>
      <c r="BQ105" s="1093">
        <f t="shared" ref="BQ105" si="32">((BQ101-BQ104)/BQ104)</f>
        <v>0</v>
      </c>
      <c r="BR105" s="367"/>
      <c r="BS105" s="1093">
        <f t="shared" ref="BS105" si="33">((BS101-BS104)/BS104)</f>
        <v>1.6158786571577688E-16</v>
      </c>
      <c r="BT105" s="367"/>
      <c r="BU105" s="1093">
        <f>((BU101-BU104)/BU104)</f>
        <v>0</v>
      </c>
    </row>
    <row r="106" spans="2:73">
      <c r="B106" s="906" t="s">
        <v>948</v>
      </c>
      <c r="C106" s="907" t="str">
        <f>BY24</f>
        <v>R-BLD_Det_A</v>
      </c>
      <c r="D106" s="908" t="str">
        <f>BZ24</f>
        <v>Residential Building Detached _ A</v>
      </c>
      <c r="E106" s="907" t="str">
        <f>COMM!O11</f>
        <v>RSDSH_Det-AB</v>
      </c>
      <c r="F106" s="908" t="s">
        <v>959</v>
      </c>
      <c r="G106" s="910">
        <f>CI8/1000</f>
        <v>37.364451209178156</v>
      </c>
      <c r="H106" s="910">
        <f>G106*$CH$26</f>
        <v>37.364451209178156</v>
      </c>
      <c r="I106" s="910">
        <f>DwellingStocks!K34/1000</f>
        <v>0.47186271023077675</v>
      </c>
      <c r="J106" s="910">
        <f>I106*$CH$26</f>
        <v>0.47186271023077675</v>
      </c>
      <c r="K106" s="910">
        <f>DwellingStocks!N34/1000</f>
        <v>5.6840158084525259</v>
      </c>
      <c r="L106" s="910">
        <f>K106*$CH$26</f>
        <v>5.6840158084525259</v>
      </c>
      <c r="M106" s="910">
        <f>DwellingStocks!Q34/1000</f>
        <v>2.5019451434121076</v>
      </c>
      <c r="N106" s="910">
        <f>M106*$CH$26</f>
        <v>2.5019451434121076</v>
      </c>
      <c r="O106" s="910">
        <f>DwellingStocks!T34/1000</f>
        <v>1.0753594871171821</v>
      </c>
      <c r="P106" s="910">
        <f>O106*$CH$26</f>
        <v>1.0753594871171821</v>
      </c>
      <c r="Q106" s="910">
        <f>DwellingStocks!W34/1000</f>
        <v>0.58013586730971045</v>
      </c>
      <c r="R106" s="910">
        <f>Q106*$CH$26</f>
        <v>0.58013586730971045</v>
      </c>
      <c r="S106" s="910">
        <f>DwellingStocks!Z34/1000</f>
        <v>0.1927775924290504</v>
      </c>
      <c r="T106" s="910">
        <f>S106*$CH$26</f>
        <v>0.1927775924290504</v>
      </c>
      <c r="U106" s="910">
        <f>DwellingStocks!AC34/1000</f>
        <v>1.2535593006061714</v>
      </c>
      <c r="V106" s="910">
        <f>U106*$CH$26</f>
        <v>1.2535593006061714</v>
      </c>
      <c r="W106" s="910">
        <f>DwellingStocks!AF34/1000</f>
        <v>3.0851721089169395</v>
      </c>
      <c r="X106" s="910">
        <f>W106*$CH$26</f>
        <v>3.0851721089169395</v>
      </c>
      <c r="Y106" s="910">
        <f>DwellingStocks!AI34/1000</f>
        <v>0.52551358690336702</v>
      </c>
      <c r="Z106" s="910">
        <f>Y106*$CH$26</f>
        <v>0.52551358690336702</v>
      </c>
      <c r="AA106" s="910">
        <f>DwellingStocks!AL34/1000</f>
        <v>0.5779383118570991</v>
      </c>
      <c r="AB106" s="910">
        <f>AA106*$CH$26</f>
        <v>0.5779383118570991</v>
      </c>
      <c r="AC106" s="910">
        <f>DwellingStocks!AO34/1000</f>
        <v>1.5383444077400852</v>
      </c>
      <c r="AD106" s="910">
        <f>AC106*$CH$26</f>
        <v>1.5383444077400852</v>
      </c>
      <c r="AE106" s="910">
        <f>DwellingStocks!AR34/1000</f>
        <v>1.6026222316292691</v>
      </c>
      <c r="AF106" s="910">
        <f>AE106*$CH$26</f>
        <v>1.6026222316292691</v>
      </c>
      <c r="AG106" s="910">
        <f>DwellingStocks!AU34/1000</f>
        <v>0.81116295791941484</v>
      </c>
      <c r="AH106" s="910">
        <f>AG106*$CH$26</f>
        <v>0.81116295791941484</v>
      </c>
      <c r="AI106" s="910">
        <f>DwellingStocks!AX34/1000</f>
        <v>5.3643308783452941</v>
      </c>
      <c r="AJ106" s="910">
        <f>AI106*$CH$26</f>
        <v>5.3643308783452941</v>
      </c>
      <c r="AK106" s="910">
        <f>DwellingStocks!BA34/1000</f>
        <v>1.355416331673154</v>
      </c>
      <c r="AL106" s="910">
        <f>AK106*$CH$26</f>
        <v>1.355416331673154</v>
      </c>
      <c r="AM106" s="910">
        <f>DwellingStocks!BD34/1000</f>
        <v>1.1729935073658804</v>
      </c>
      <c r="AN106" s="910">
        <f>AM106*$CH$26</f>
        <v>1.1729935073658804</v>
      </c>
      <c r="AO106" s="910">
        <f>DwellingStocks!BG34/1000</f>
        <v>1.0044898081821196</v>
      </c>
      <c r="AP106" s="910">
        <f>AO106*$CH$26</f>
        <v>1.0044898081821196</v>
      </c>
      <c r="AQ106" s="910">
        <f>DwellingStocks!BJ34/1000</f>
        <v>1.0195610081359703</v>
      </c>
      <c r="AR106" s="910">
        <f>AQ106*$CH$26</f>
        <v>1.0195610081359703</v>
      </c>
      <c r="AS106" s="910">
        <f>DwellingStocks!BM34/1000</f>
        <v>2.6172747273644483</v>
      </c>
      <c r="AT106" s="910">
        <f>AS106*$CH$26</f>
        <v>2.6172747273644483</v>
      </c>
      <c r="AU106" s="910">
        <f>DwellingStocks!BP34/1000</f>
        <v>3.2548855887212125E-2</v>
      </c>
      <c r="AV106" s="910">
        <f>AU106*$CH$26</f>
        <v>3.2548855887212125E-2</v>
      </c>
      <c r="AW106" s="910">
        <f>DwellingStocks!BS34/1000</f>
        <v>1.3352338722249208</v>
      </c>
      <c r="AX106" s="910">
        <f>AW106*$CH$26</f>
        <v>1.3352338722249208</v>
      </c>
      <c r="AY106" s="910">
        <f>DwellingStocks!BV34/1000</f>
        <v>0.41411948867046905</v>
      </c>
      <c r="AZ106" s="910">
        <f>AY106*$CH$26</f>
        <v>0.41411948867046905</v>
      </c>
      <c r="BA106" s="910">
        <f>DwellingStocks!BY34/1000</f>
        <v>0.57288829107204087</v>
      </c>
      <c r="BB106" s="910">
        <f>BA106*$CH$26</f>
        <v>0.57288829107204087</v>
      </c>
      <c r="BC106" s="910">
        <f>DwellingStocks!CB34/1000</f>
        <v>0.55280668901212782</v>
      </c>
      <c r="BD106" s="910">
        <f>BC106*$CH$26</f>
        <v>0.55280668901212782</v>
      </c>
      <c r="BE106" s="910">
        <f>DwellingStocks!CE34/1000</f>
        <v>1.4385044916382623</v>
      </c>
      <c r="BF106" s="910">
        <f>BE106*$CH$26</f>
        <v>1.4385044916382623</v>
      </c>
      <c r="BG106" s="910">
        <f>DwellingStocks!CH34/1000</f>
        <v>0.58387374508255463</v>
      </c>
      <c r="BH106" s="910">
        <f>BG106*$CH$26</f>
        <v>0.58387374508255463</v>
      </c>
      <c r="BI106" s="910">
        <v>1</v>
      </c>
      <c r="BJ106" s="908">
        <v>100</v>
      </c>
      <c r="BK106" s="908">
        <v>1</v>
      </c>
      <c r="BL106" s="1019">
        <f>ABS(CR69)*0.853224702081462*0.63908</f>
        <v>2.4058665241777602E-3</v>
      </c>
      <c r="BN106" s="1101">
        <f>ABS(CR69*DwellingStocks!Y18*(1+BO153))</f>
        <v>7.7312491229629566E-3</v>
      </c>
      <c r="BO106" s="1102">
        <f>BN106*G106</f>
        <v>0.28887388064095082</v>
      </c>
      <c r="BP106" s="1103"/>
      <c r="BQ106" s="1104"/>
      <c r="BR106" s="1103"/>
      <c r="BS106" s="1104"/>
      <c r="BT106" s="1102"/>
      <c r="BU106" s="1104"/>
    </row>
    <row r="107" spans="2:73">
      <c r="B107" s="911"/>
      <c r="C107" s="490"/>
      <c r="D107" s="489"/>
      <c r="E107" s="1023" t="s">
        <v>960</v>
      </c>
      <c r="F107" s="489"/>
      <c r="G107" s="1021"/>
      <c r="H107" s="1021"/>
      <c r="I107" s="1021"/>
      <c r="J107" s="1021"/>
      <c r="K107" s="1021"/>
      <c r="L107" s="1021"/>
      <c r="M107" s="1021"/>
      <c r="N107" s="1021"/>
      <c r="O107" s="1021"/>
      <c r="P107" s="1021"/>
      <c r="Q107" s="1021"/>
      <c r="R107" s="1021"/>
      <c r="S107" s="1021"/>
      <c r="T107" s="1021"/>
      <c r="U107" s="1021"/>
      <c r="V107" s="1021"/>
      <c r="W107" s="1021"/>
      <c r="X107" s="1021"/>
      <c r="Y107" s="1021"/>
      <c r="Z107" s="1021"/>
      <c r="AA107" s="1021"/>
      <c r="AB107" s="1021"/>
      <c r="AC107" s="1021"/>
      <c r="AD107" s="1021"/>
      <c r="AE107" s="1021"/>
      <c r="AF107" s="1021"/>
      <c r="AG107" s="1021"/>
      <c r="AH107" s="1021"/>
      <c r="AI107" s="1021"/>
      <c r="AJ107" s="1021"/>
      <c r="AK107" s="1021"/>
      <c r="AL107" s="1021"/>
      <c r="AM107" s="1021"/>
      <c r="AN107" s="1021"/>
      <c r="AO107" s="1021"/>
      <c r="AP107" s="1021"/>
      <c r="AQ107" s="1021"/>
      <c r="AR107" s="1021"/>
      <c r="AS107" s="1021"/>
      <c r="AT107" s="1021"/>
      <c r="AU107" s="1021"/>
      <c r="AV107" s="1021"/>
      <c r="AW107" s="1021"/>
      <c r="AX107" s="1021"/>
      <c r="AY107" s="1021"/>
      <c r="AZ107" s="1021"/>
      <c r="BA107" s="1021"/>
      <c r="BB107" s="1021"/>
      <c r="BC107" s="1021"/>
      <c r="BD107" s="1021"/>
      <c r="BE107" s="1021"/>
      <c r="BF107" s="1021"/>
      <c r="BG107" s="1021"/>
      <c r="BH107" s="1021"/>
      <c r="BI107" s="1021"/>
      <c r="BJ107" s="489"/>
      <c r="BK107" s="489"/>
      <c r="BL107" s="1022">
        <v>0</v>
      </c>
      <c r="BN107" s="1083"/>
      <c r="BO107" s="1080"/>
      <c r="BP107" s="1087"/>
      <c r="BQ107" s="1084"/>
      <c r="BR107" s="1087"/>
      <c r="BS107" s="1084"/>
      <c r="BT107" s="1080"/>
      <c r="BU107" s="1084"/>
    </row>
    <row r="108" spans="2:73">
      <c r="B108" s="912"/>
      <c r="C108" s="328"/>
      <c r="D108" s="328"/>
      <c r="E108" s="417" t="s">
        <v>961</v>
      </c>
      <c r="F108" s="328"/>
      <c r="G108" s="1025"/>
      <c r="H108" s="1025"/>
      <c r="I108" s="1025"/>
      <c r="J108" s="1025"/>
      <c r="K108" s="1025"/>
      <c r="L108" s="1025"/>
      <c r="M108" s="1025"/>
      <c r="N108" s="1025"/>
      <c r="O108" s="1025"/>
      <c r="P108" s="1025"/>
      <c r="Q108" s="1025"/>
      <c r="R108" s="1025"/>
      <c r="S108" s="1025"/>
      <c r="T108" s="1025"/>
      <c r="U108" s="1025"/>
      <c r="V108" s="1025"/>
      <c r="W108" s="1025"/>
      <c r="X108" s="1025"/>
      <c r="Y108" s="1025"/>
      <c r="Z108" s="1025"/>
      <c r="AA108" s="1025"/>
      <c r="AB108" s="1025"/>
      <c r="AC108" s="1025"/>
      <c r="AD108" s="1025"/>
      <c r="AE108" s="1025"/>
      <c r="AF108" s="1025"/>
      <c r="AG108" s="1025"/>
      <c r="AH108" s="1025"/>
      <c r="AI108" s="1025"/>
      <c r="AJ108" s="1025"/>
      <c r="AK108" s="1025"/>
      <c r="AL108" s="1025"/>
      <c r="AM108" s="1025"/>
      <c r="AN108" s="1025"/>
      <c r="AO108" s="1025"/>
      <c r="AP108" s="1025"/>
      <c r="AQ108" s="1025"/>
      <c r="AR108" s="1025"/>
      <c r="AS108" s="1025"/>
      <c r="AT108" s="1025"/>
      <c r="AU108" s="1025"/>
      <c r="AV108" s="1025"/>
      <c r="AW108" s="1025"/>
      <c r="AX108" s="1025"/>
      <c r="AY108" s="1025"/>
      <c r="AZ108" s="1025"/>
      <c r="BA108" s="1025"/>
      <c r="BB108" s="1025"/>
      <c r="BC108" s="1025"/>
      <c r="BD108" s="1025"/>
      <c r="BE108" s="1025"/>
      <c r="BF108" s="1025"/>
      <c r="BG108" s="1025"/>
      <c r="BH108" s="1025"/>
      <c r="BI108" s="1025"/>
      <c r="BJ108" s="328"/>
      <c r="BK108" s="328"/>
      <c r="BL108" s="1026">
        <f>CS69*0.742731884673138*0.63908</f>
        <v>4.2605415152040874E-3</v>
      </c>
      <c r="BN108" s="1083"/>
      <c r="BO108" s="1080"/>
      <c r="BP108" s="1087">
        <f>CS69*(1+BQ153)</f>
        <v>6.687436000545932E-3</v>
      </c>
      <c r="BQ108" s="1084">
        <f>BP108*G106</f>
        <v>0.24987237615689997</v>
      </c>
      <c r="BR108" s="1087"/>
      <c r="BS108" s="1084"/>
      <c r="BT108" s="1080"/>
      <c r="BU108" s="1084"/>
    </row>
    <row r="109" spans="2:73">
      <c r="B109" s="911"/>
      <c r="C109" s="490"/>
      <c r="D109" s="489"/>
      <c r="E109" s="1023" t="s">
        <v>962</v>
      </c>
      <c r="F109" s="489"/>
      <c r="G109" s="1021"/>
      <c r="H109" s="1021"/>
      <c r="I109" s="1021"/>
      <c r="J109" s="1021"/>
      <c r="K109" s="1021"/>
      <c r="L109" s="1021"/>
      <c r="M109" s="1021"/>
      <c r="N109" s="1021"/>
      <c r="O109" s="1021"/>
      <c r="P109" s="1021"/>
      <c r="Q109" s="1021"/>
      <c r="R109" s="1021"/>
      <c r="S109" s="1021"/>
      <c r="T109" s="1021"/>
      <c r="U109" s="1021"/>
      <c r="V109" s="1021"/>
      <c r="W109" s="1021"/>
      <c r="X109" s="1021"/>
      <c r="Y109" s="1021"/>
      <c r="Z109" s="1021"/>
      <c r="AA109" s="1021"/>
      <c r="AB109" s="1021"/>
      <c r="AC109" s="1021"/>
      <c r="AD109" s="1021"/>
      <c r="AE109" s="1021"/>
      <c r="AF109" s="1021"/>
      <c r="AG109" s="1021"/>
      <c r="AH109" s="1021"/>
      <c r="AI109" s="1021"/>
      <c r="AJ109" s="1021"/>
      <c r="AK109" s="1021"/>
      <c r="AL109" s="1021"/>
      <c r="AM109" s="1021"/>
      <c r="AN109" s="1021"/>
      <c r="AO109" s="1021"/>
      <c r="AP109" s="1021"/>
      <c r="AQ109" s="1021"/>
      <c r="AR109" s="1021"/>
      <c r="AS109" s="1021"/>
      <c r="AT109" s="1021"/>
      <c r="AU109" s="1021"/>
      <c r="AV109" s="1021"/>
      <c r="AW109" s="1021"/>
      <c r="AX109" s="1021"/>
      <c r="AY109" s="1021"/>
      <c r="AZ109" s="1021"/>
      <c r="BA109" s="1021"/>
      <c r="BB109" s="1021"/>
      <c r="BC109" s="1021"/>
      <c r="BD109" s="1021"/>
      <c r="BE109" s="1021"/>
      <c r="BF109" s="1021"/>
      <c r="BG109" s="1021"/>
      <c r="BH109" s="1021"/>
      <c r="BI109" s="1021"/>
      <c r="BJ109" s="489"/>
      <c r="BK109" s="489"/>
      <c r="BL109" s="1022">
        <f>CT69*0.375703674683678*0.63908</f>
        <v>8.4666683429302956E-4</v>
      </c>
      <c r="BN109" s="1083"/>
      <c r="BO109" s="1080"/>
      <c r="BP109" s="1087"/>
      <c r="BQ109" s="1084"/>
      <c r="BR109" s="1087">
        <f>CT69*(1+BS153)</f>
        <v>1.3281850343852097E-3</v>
      </c>
      <c r="BS109" s="1084">
        <f>BR109*G106</f>
        <v>4.9626904914046782E-2</v>
      </c>
      <c r="BT109" s="1080"/>
      <c r="BU109" s="1084"/>
    </row>
    <row r="110" spans="2:73" ht="13.5" thickBot="1">
      <c r="B110" s="913"/>
      <c r="C110" s="914"/>
      <c r="D110" s="914"/>
      <c r="E110" s="1028" t="s">
        <v>963</v>
      </c>
      <c r="F110" s="914"/>
      <c r="G110" s="916"/>
      <c r="H110" s="916"/>
      <c r="I110" s="916"/>
      <c r="J110" s="916"/>
      <c r="K110" s="916"/>
      <c r="L110" s="916"/>
      <c r="M110" s="916"/>
      <c r="N110" s="916"/>
      <c r="O110" s="916"/>
      <c r="P110" s="916"/>
      <c r="Q110" s="916"/>
      <c r="R110" s="916"/>
      <c r="S110" s="916"/>
      <c r="T110" s="916"/>
      <c r="U110" s="916"/>
      <c r="V110" s="916"/>
      <c r="W110" s="916"/>
      <c r="X110" s="916"/>
      <c r="Y110" s="916"/>
      <c r="Z110" s="916"/>
      <c r="AA110" s="916"/>
      <c r="AB110" s="916"/>
      <c r="AC110" s="916"/>
      <c r="AD110" s="916"/>
      <c r="AE110" s="916"/>
      <c r="AF110" s="916"/>
      <c r="AG110" s="916"/>
      <c r="AH110" s="916"/>
      <c r="AI110" s="916"/>
      <c r="AJ110" s="916"/>
      <c r="AK110" s="916"/>
      <c r="AL110" s="916"/>
      <c r="AM110" s="916"/>
      <c r="AN110" s="916"/>
      <c r="AO110" s="916"/>
      <c r="AP110" s="916"/>
      <c r="AQ110" s="916"/>
      <c r="AR110" s="916"/>
      <c r="AS110" s="916"/>
      <c r="AT110" s="916"/>
      <c r="AU110" s="916"/>
      <c r="AV110" s="916"/>
      <c r="AW110" s="916"/>
      <c r="AX110" s="916"/>
      <c r="AY110" s="916"/>
      <c r="AZ110" s="916"/>
      <c r="BA110" s="916"/>
      <c r="BB110" s="916"/>
      <c r="BC110" s="916"/>
      <c r="BD110" s="916"/>
      <c r="BE110" s="916"/>
      <c r="BF110" s="916"/>
      <c r="BG110" s="916"/>
      <c r="BH110" s="916"/>
      <c r="BI110" s="916"/>
      <c r="BJ110" s="914"/>
      <c r="BK110" s="914"/>
      <c r="BL110" s="1027">
        <f>CU69*0.568571740836304*0.63908</f>
        <v>6.686799636959782E-4</v>
      </c>
      <c r="BN110" s="1105"/>
      <c r="BO110" s="1085"/>
      <c r="BP110" s="1106"/>
      <c r="BQ110" s="1086"/>
      <c r="BR110" s="1106"/>
      <c r="BS110" s="1086"/>
      <c r="BT110" s="1107">
        <f>CU69*(1+BU153)</f>
        <v>9.4845394364466017E-4</v>
      </c>
      <c r="BU110" s="1086">
        <f>BT110*G106</f>
        <v>3.5438461101463516E-2</v>
      </c>
    </row>
    <row r="111" spans="2:73">
      <c r="B111" s="906" t="s">
        <v>948</v>
      </c>
      <c r="C111" s="907" t="str">
        <f>BY25</f>
        <v>R-BLD_Det_B1</v>
      </c>
      <c r="D111" s="908" t="str">
        <f>BZ25</f>
        <v>Residential Building Detached _ B1</v>
      </c>
      <c r="E111" s="907" t="str">
        <f>COMM!O11</f>
        <v>RSDSH_Det-AB</v>
      </c>
      <c r="F111" s="908" t="s">
        <v>959</v>
      </c>
      <c r="G111" s="910">
        <f>CI9/1000</f>
        <v>8.1867925913057995</v>
      </c>
      <c r="H111" s="910">
        <f>G111*$CH$26</f>
        <v>8.1867925913057995</v>
      </c>
      <c r="I111" s="910">
        <f>DwellingStocks!K35/1000</f>
        <v>0.12375780764357298</v>
      </c>
      <c r="J111" s="910">
        <f>I111*$CH$27</f>
        <v>0.12375780764357298</v>
      </c>
      <c r="K111" s="910">
        <f>DwellingStocks!N35/1000</f>
        <v>0.8466673768432933</v>
      </c>
      <c r="L111" s="910">
        <f>K111*$CH$27</f>
        <v>0.8466673768432933</v>
      </c>
      <c r="M111" s="910">
        <f>DwellingStocks!Q35/1000</f>
        <v>0.3674832015911404</v>
      </c>
      <c r="N111" s="910">
        <f>M111*$CH$27</f>
        <v>0.3674832015911404</v>
      </c>
      <c r="O111" s="910">
        <f>DwellingStocks!T35/1000</f>
        <v>0.21285039161267719</v>
      </c>
      <c r="P111" s="910">
        <f>O111*$CH$27</f>
        <v>0.21285039161267719</v>
      </c>
      <c r="Q111" s="910">
        <f>DwellingStocks!W35/1000</f>
        <v>0.12866823477069239</v>
      </c>
      <c r="R111" s="910">
        <f>Q111*$CH$27</f>
        <v>0.12866823477069239</v>
      </c>
      <c r="S111" s="910">
        <f>DwellingStocks!Z35/1000</f>
        <v>0.10949576034253809</v>
      </c>
      <c r="T111" s="910">
        <f>S111*$CH$27</f>
        <v>0.10949576034253809</v>
      </c>
      <c r="U111" s="910">
        <f>DwellingStocks!AC35/1000</f>
        <v>0.28973384612615904</v>
      </c>
      <c r="V111" s="910">
        <f>U111*$CH$27</f>
        <v>0.28973384612615904</v>
      </c>
      <c r="W111" s="910">
        <f>DwellingStocks!AF35/1000</f>
        <v>0.35566139766064575</v>
      </c>
      <c r="X111" s="910">
        <f>W111*$CH$27</f>
        <v>0.35566139766064575</v>
      </c>
      <c r="Y111" s="910">
        <f>DwellingStocks!AI35/1000</f>
        <v>0.14859516248169818</v>
      </c>
      <c r="Z111" s="910">
        <f>Y111*$CH$27</f>
        <v>0.14859516248169818</v>
      </c>
      <c r="AA111" s="910">
        <f>DwellingStocks!AL35/1000</f>
        <v>0.13925904889812826</v>
      </c>
      <c r="AB111" s="910">
        <f>AA111*$CH$27</f>
        <v>0.13925904889812826</v>
      </c>
      <c r="AC111" s="910">
        <f>DwellingStocks!AO35/1000</f>
        <v>0.28710307092951454</v>
      </c>
      <c r="AD111" s="910">
        <f>AC111*$CH$27</f>
        <v>0.28710307092951454</v>
      </c>
      <c r="AE111" s="910">
        <f>DwellingStocks!AR35/1000</f>
        <v>0.23319134962091179</v>
      </c>
      <c r="AF111" s="910">
        <f>AE111*$CH$27</f>
        <v>0.23319134962091179</v>
      </c>
      <c r="AG111" s="910">
        <f>DwellingStocks!AU35/1000</f>
        <v>0.19272717299827924</v>
      </c>
      <c r="AH111" s="910">
        <f>AG111*$CH$27</f>
        <v>0.19272717299827924</v>
      </c>
      <c r="AI111" s="910">
        <f>DwellingStocks!AX35/1000</f>
        <v>1.2448498339622822</v>
      </c>
      <c r="AJ111" s="910">
        <f>AI111*$CH$27</f>
        <v>1.2448498339622822</v>
      </c>
      <c r="AK111" s="910">
        <f>DwellingStocks!BA35/1000</f>
        <v>0.63390151287867169</v>
      </c>
      <c r="AL111" s="910">
        <f>AK111*$CH$27</f>
        <v>0.63390151287867169</v>
      </c>
      <c r="AM111" s="910">
        <f>DwellingStocks!BD35/1000</f>
        <v>0.27055002609827489</v>
      </c>
      <c r="AN111" s="910">
        <f>AM111*$CH$27</f>
        <v>0.27055002609827489</v>
      </c>
      <c r="AO111" s="910">
        <f>DwellingStocks!BG35/1000</f>
        <v>0.38142936725340382</v>
      </c>
      <c r="AP111" s="910">
        <f>AO111*$CH$27</f>
        <v>0.38142936725340382</v>
      </c>
      <c r="AQ111" s="910">
        <f>DwellingStocks!BJ35/1000</f>
        <v>0.26643764216236093</v>
      </c>
      <c r="AR111" s="910">
        <f>AQ111*$CH$27</f>
        <v>0.26643764216236093</v>
      </c>
      <c r="AS111" s="910">
        <f>DwellingStocks!BM35/1000</f>
        <v>0.59940483730921779</v>
      </c>
      <c r="AT111" s="910">
        <f>AS111*$CH$27</f>
        <v>0.59940483730921779</v>
      </c>
      <c r="AU111" s="910">
        <f>DwellingStocks!BP35/1000</f>
        <v>7.5112744355104899E-2</v>
      </c>
      <c r="AV111" s="910">
        <f>AU111*$CH$27</f>
        <v>7.5112744355104899E-2</v>
      </c>
      <c r="AW111" s="910">
        <f>DwellingStocks!BS35/1000</f>
        <v>0.2999443049200215</v>
      </c>
      <c r="AX111" s="910">
        <f>AW111*$CH$27</f>
        <v>0.2999443049200215</v>
      </c>
      <c r="AY111" s="910">
        <f>DwellingStocks!BV35/1000</f>
        <v>8.1804609103641762E-2</v>
      </c>
      <c r="AZ111" s="910">
        <f>AY111*$CH$27</f>
        <v>8.1804609103641762E-2</v>
      </c>
      <c r="BA111" s="910">
        <f>DwellingStocks!BY35/1000</f>
        <v>0.17978583084080257</v>
      </c>
      <c r="BB111" s="910">
        <f>BA111*$CH$27</f>
        <v>0.17978583084080257</v>
      </c>
      <c r="BC111" s="910">
        <f>DwellingStocks!CB35/1000</f>
        <v>0.15747913172361708</v>
      </c>
      <c r="BD111" s="910">
        <f>BC111*$CH$27</f>
        <v>0.15747913172361708</v>
      </c>
      <c r="BE111" s="910">
        <f>DwellingStocks!CE35/1000</f>
        <v>0.3534699153088367</v>
      </c>
      <c r="BF111" s="910">
        <f>BE111*$CH$27</f>
        <v>0.3534699153088367</v>
      </c>
      <c r="BG111" s="910">
        <f>DwellingStocks!CH35/1000</f>
        <v>0.20742901387031404</v>
      </c>
      <c r="BH111" s="910">
        <f>BG111*$CH$27</f>
        <v>0.20742901387031404</v>
      </c>
      <c r="BI111" s="910">
        <v>1</v>
      </c>
      <c r="BJ111" s="908">
        <v>100</v>
      </c>
      <c r="BK111" s="908">
        <v>1</v>
      </c>
      <c r="BL111" s="1019">
        <f>ABS(CR70)*0.853224702081462</f>
        <v>2.071703416196638E-2</v>
      </c>
      <c r="BN111" s="1101">
        <f>ABS(CR70*DwellingStocks!Y19*(1+BO153))</f>
        <v>3.156506569056948E-2</v>
      </c>
      <c r="BO111" s="1102">
        <f>BN111*G111</f>
        <v>0.25841664593963509</v>
      </c>
      <c r="BP111" s="1103"/>
      <c r="BQ111" s="1104"/>
      <c r="BR111" s="1103"/>
      <c r="BS111" s="1104"/>
      <c r="BT111" s="1102"/>
      <c r="BU111" s="1104"/>
    </row>
    <row r="112" spans="2:73">
      <c r="B112" s="911"/>
      <c r="C112" s="490"/>
      <c r="D112" s="489"/>
      <c r="E112" s="1023" t="s">
        <v>960</v>
      </c>
      <c r="F112" s="489"/>
      <c r="G112" s="1021"/>
      <c r="H112" s="1021"/>
      <c r="I112" s="1021"/>
      <c r="J112" s="1021"/>
      <c r="K112" s="1021"/>
      <c r="L112" s="1021"/>
      <c r="M112" s="1021"/>
      <c r="N112" s="1021"/>
      <c r="O112" s="1021"/>
      <c r="P112" s="1021"/>
      <c r="Q112" s="1021"/>
      <c r="R112" s="1021"/>
      <c r="S112" s="1021"/>
      <c r="T112" s="1021"/>
      <c r="U112" s="1021"/>
      <c r="V112" s="1021"/>
      <c r="W112" s="1021"/>
      <c r="X112" s="1021"/>
      <c r="Y112" s="1021"/>
      <c r="Z112" s="1021"/>
      <c r="AA112" s="1021"/>
      <c r="AB112" s="1021"/>
      <c r="AC112" s="1021"/>
      <c r="AD112" s="1021"/>
      <c r="AE112" s="1021"/>
      <c r="AF112" s="1021"/>
      <c r="AG112" s="1021"/>
      <c r="AH112" s="1021"/>
      <c r="AI112" s="1021"/>
      <c r="AJ112" s="1021"/>
      <c r="AK112" s="1021"/>
      <c r="AL112" s="1021"/>
      <c r="AM112" s="1021"/>
      <c r="AN112" s="1021"/>
      <c r="AO112" s="1021"/>
      <c r="AP112" s="1021"/>
      <c r="AQ112" s="1021"/>
      <c r="AR112" s="1021"/>
      <c r="AS112" s="1021"/>
      <c r="AT112" s="1021"/>
      <c r="AU112" s="1021"/>
      <c r="AV112" s="1021"/>
      <c r="AW112" s="1021"/>
      <c r="AX112" s="1021"/>
      <c r="AY112" s="1021"/>
      <c r="AZ112" s="1021"/>
      <c r="BA112" s="1021"/>
      <c r="BB112" s="1021"/>
      <c r="BC112" s="1021"/>
      <c r="BD112" s="1021"/>
      <c r="BE112" s="1021"/>
      <c r="BF112" s="1021"/>
      <c r="BG112" s="1021"/>
      <c r="BH112" s="1021"/>
      <c r="BI112" s="1021"/>
      <c r="BJ112" s="489"/>
      <c r="BK112" s="489"/>
      <c r="BL112" s="1022">
        <v>0</v>
      </c>
      <c r="BN112" s="1083"/>
      <c r="BO112" s="1080"/>
      <c r="BP112" s="1087"/>
      <c r="BQ112" s="1084"/>
      <c r="BR112" s="1087"/>
      <c r="BS112" s="1084"/>
      <c r="BT112" s="1080"/>
      <c r="BU112" s="1084"/>
    </row>
    <row r="113" spans="2:73">
      <c r="B113" s="912"/>
      <c r="C113" s="328"/>
      <c r="D113" s="328"/>
      <c r="E113" s="417" t="s">
        <v>961</v>
      </c>
      <c r="F113" s="328"/>
      <c r="G113" s="1025"/>
      <c r="H113" s="1025"/>
      <c r="I113" s="1025"/>
      <c r="J113" s="1025"/>
      <c r="K113" s="1025"/>
      <c r="L113" s="1025"/>
      <c r="M113" s="1025"/>
      <c r="N113" s="1025"/>
      <c r="O113" s="1025"/>
      <c r="P113" s="1025"/>
      <c r="Q113" s="1025"/>
      <c r="R113" s="1025"/>
      <c r="S113" s="1025"/>
      <c r="T113" s="1025"/>
      <c r="U113" s="1025"/>
      <c r="V113" s="1025"/>
      <c r="W113" s="1025"/>
      <c r="X113" s="1025"/>
      <c r="Y113" s="1025"/>
      <c r="Z113" s="1025"/>
      <c r="AA113" s="1025"/>
      <c r="AB113" s="1025"/>
      <c r="AC113" s="1025"/>
      <c r="AD113" s="1025"/>
      <c r="AE113" s="1025"/>
      <c r="AF113" s="1025"/>
      <c r="AG113" s="1025"/>
      <c r="AH113" s="1025"/>
      <c r="AI113" s="1025"/>
      <c r="AJ113" s="1025"/>
      <c r="AK113" s="1025"/>
      <c r="AL113" s="1025"/>
      <c r="AM113" s="1025"/>
      <c r="AN113" s="1025"/>
      <c r="AO113" s="1025"/>
      <c r="AP113" s="1025"/>
      <c r="AQ113" s="1025"/>
      <c r="AR113" s="1025"/>
      <c r="AS113" s="1025"/>
      <c r="AT113" s="1025"/>
      <c r="AU113" s="1025"/>
      <c r="AV113" s="1025"/>
      <c r="AW113" s="1025"/>
      <c r="AX113" s="1025"/>
      <c r="AY113" s="1025"/>
      <c r="AZ113" s="1025"/>
      <c r="BA113" s="1025"/>
      <c r="BB113" s="1025"/>
      <c r="BC113" s="1025"/>
      <c r="BD113" s="1025"/>
      <c r="BE113" s="1025"/>
      <c r="BF113" s="1025"/>
      <c r="BG113" s="1025"/>
      <c r="BH113" s="1025"/>
      <c r="BI113" s="1025"/>
      <c r="BJ113" s="328"/>
      <c r="BK113" s="328"/>
      <c r="BL113" s="1026">
        <f>CS70*0.742731884673138</f>
        <v>8.8922350864476061E-3</v>
      </c>
      <c r="BN113" s="1083"/>
      <c r="BO113" s="1080"/>
      <c r="BP113" s="1087">
        <f>CS70*(1+BQ153)</f>
        <v>8.9199208266684486E-3</v>
      </c>
      <c r="BQ113" s="1084">
        <f>BP113*G111</f>
        <v>7.3025541738803559E-2</v>
      </c>
      <c r="BR113" s="1087"/>
      <c r="BS113" s="1084"/>
      <c r="BT113" s="1080"/>
      <c r="BU113" s="1084"/>
    </row>
    <row r="114" spans="2:73">
      <c r="B114" s="911"/>
      <c r="C114" s="490"/>
      <c r="D114" s="489"/>
      <c r="E114" s="1023" t="s">
        <v>962</v>
      </c>
      <c r="F114" s="489"/>
      <c r="G114" s="1021"/>
      <c r="H114" s="1021"/>
      <c r="I114" s="1021"/>
      <c r="J114" s="1021"/>
      <c r="K114" s="1021"/>
      <c r="L114" s="1021"/>
      <c r="M114" s="1021"/>
      <c r="N114" s="1021"/>
      <c r="O114" s="1021"/>
      <c r="P114" s="1021"/>
      <c r="Q114" s="1021"/>
      <c r="R114" s="1021"/>
      <c r="S114" s="1021"/>
      <c r="T114" s="1021"/>
      <c r="U114" s="1021"/>
      <c r="V114" s="1021"/>
      <c r="W114" s="1021"/>
      <c r="X114" s="1021"/>
      <c r="Y114" s="1021"/>
      <c r="Z114" s="1021"/>
      <c r="AA114" s="1021"/>
      <c r="AB114" s="1021"/>
      <c r="AC114" s="1021"/>
      <c r="AD114" s="1021"/>
      <c r="AE114" s="1021"/>
      <c r="AF114" s="1021"/>
      <c r="AG114" s="1021"/>
      <c r="AH114" s="1021"/>
      <c r="AI114" s="1021"/>
      <c r="AJ114" s="1021"/>
      <c r="AK114" s="1021"/>
      <c r="AL114" s="1021"/>
      <c r="AM114" s="1021"/>
      <c r="AN114" s="1021"/>
      <c r="AO114" s="1021"/>
      <c r="AP114" s="1021"/>
      <c r="AQ114" s="1021"/>
      <c r="AR114" s="1021"/>
      <c r="AS114" s="1021"/>
      <c r="AT114" s="1021"/>
      <c r="AU114" s="1021"/>
      <c r="AV114" s="1021"/>
      <c r="AW114" s="1021"/>
      <c r="AX114" s="1021"/>
      <c r="AY114" s="1021"/>
      <c r="AZ114" s="1021"/>
      <c r="BA114" s="1021"/>
      <c r="BB114" s="1021"/>
      <c r="BC114" s="1021"/>
      <c r="BD114" s="1021"/>
      <c r="BE114" s="1021"/>
      <c r="BF114" s="1021"/>
      <c r="BG114" s="1021"/>
      <c r="BH114" s="1021"/>
      <c r="BI114" s="1021"/>
      <c r="BJ114" s="489"/>
      <c r="BK114" s="489"/>
      <c r="BL114" s="1022">
        <f>CT70*0.375703674683678</f>
        <v>1.7683153930356794E-3</v>
      </c>
      <c r="BN114" s="1083"/>
      <c r="BO114" s="1080"/>
      <c r="BP114" s="1087"/>
      <c r="BQ114" s="1084"/>
      <c r="BR114" s="1087">
        <f>CT70*(1+BS153)</f>
        <v>1.7728050839754689E-3</v>
      </c>
      <c r="BS114" s="1084">
        <f>BR114*G111</f>
        <v>1.4513587527319623E-2</v>
      </c>
      <c r="BT114" s="1080"/>
      <c r="BU114" s="1084"/>
    </row>
    <row r="115" spans="2:73" ht="13.5" thickBot="1">
      <c r="B115" s="913"/>
      <c r="C115" s="914"/>
      <c r="D115" s="914"/>
      <c r="E115" s="1028" t="s">
        <v>963</v>
      </c>
      <c r="F115" s="914"/>
      <c r="G115" s="916"/>
      <c r="H115" s="916"/>
      <c r="I115" s="916"/>
      <c r="J115" s="916"/>
      <c r="K115" s="916"/>
      <c r="L115" s="916"/>
      <c r="M115" s="916"/>
      <c r="N115" s="916"/>
      <c r="O115" s="916"/>
      <c r="P115" s="916"/>
      <c r="Q115" s="916"/>
      <c r="R115" s="916"/>
      <c r="S115" s="916"/>
      <c r="T115" s="916"/>
      <c r="U115" s="916"/>
      <c r="V115" s="916"/>
      <c r="W115" s="916"/>
      <c r="X115" s="916"/>
      <c r="Y115" s="916"/>
      <c r="Z115" s="916"/>
      <c r="AA115" s="916"/>
      <c r="AB115" s="916"/>
      <c r="AC115" s="916"/>
      <c r="AD115" s="916"/>
      <c r="AE115" s="916"/>
      <c r="AF115" s="916"/>
      <c r="AG115" s="916"/>
      <c r="AH115" s="916"/>
      <c r="AI115" s="916"/>
      <c r="AJ115" s="916"/>
      <c r="AK115" s="916"/>
      <c r="AL115" s="916"/>
      <c r="AM115" s="916"/>
      <c r="AN115" s="916"/>
      <c r="AO115" s="916"/>
      <c r="AP115" s="916"/>
      <c r="AQ115" s="916"/>
      <c r="AR115" s="916"/>
      <c r="AS115" s="916"/>
      <c r="AT115" s="916"/>
      <c r="AU115" s="916"/>
      <c r="AV115" s="916"/>
      <c r="AW115" s="916"/>
      <c r="AX115" s="916"/>
      <c r="AY115" s="916"/>
      <c r="AZ115" s="916"/>
      <c r="BA115" s="916"/>
      <c r="BB115" s="916"/>
      <c r="BC115" s="916"/>
      <c r="BD115" s="916"/>
      <c r="BE115" s="916"/>
      <c r="BF115" s="916"/>
      <c r="BG115" s="916"/>
      <c r="BH115" s="916"/>
      <c r="BI115" s="916"/>
      <c r="BJ115" s="914"/>
      <c r="BK115" s="914"/>
      <c r="BL115" s="1027">
        <f>CU70*0.568571740836304</f>
        <v>7.5053716369545911E-4</v>
      </c>
      <c r="BN115" s="1105"/>
      <c r="BO115" s="1085"/>
      <c r="BP115" s="1106"/>
      <c r="BQ115" s="1086"/>
      <c r="BR115" s="1106"/>
      <c r="BS115" s="1086"/>
      <c r="BT115" s="1107">
        <f>CU70*(1+BU153)</f>
        <v>6.8033899582245429E-4</v>
      </c>
      <c r="BU115" s="1086">
        <f>BT115*G111</f>
        <v>5.5697942505756959E-3</v>
      </c>
    </row>
    <row r="116" spans="2:73">
      <c r="B116" s="906" t="s">
        <v>948</v>
      </c>
      <c r="C116" s="907" t="str">
        <f>BY26</f>
        <v>R-BLD_Det_B2</v>
      </c>
      <c r="D116" s="908" t="str">
        <f>BZ26</f>
        <v>Residential Building Detached _ B2</v>
      </c>
      <c r="E116" s="907" t="str">
        <f>COMM!O11</f>
        <v>RSDSH_Det-AB</v>
      </c>
      <c r="F116" s="908" t="s">
        <v>959</v>
      </c>
      <c r="G116" s="910">
        <f>CI10/1000</f>
        <v>18.974694526816247</v>
      </c>
      <c r="H116" s="910">
        <f>G116*$CH$26</f>
        <v>18.974694526816247</v>
      </c>
      <c r="I116" s="910">
        <f>DwellingStocks!K36/1000</f>
        <v>0.23488726756841405</v>
      </c>
      <c r="J116" s="910">
        <f>I116*$CH$28</f>
        <v>0.23488726756841405</v>
      </c>
      <c r="K116" s="910">
        <f>DwellingStocks!N36/1000</f>
        <v>1.8016294181665427</v>
      </c>
      <c r="L116" s="910">
        <f>K116*$CH$28</f>
        <v>1.8016294181665427</v>
      </c>
      <c r="M116" s="910">
        <f>DwellingStocks!Q36/1000</f>
        <v>0.94338971154740525</v>
      </c>
      <c r="N116" s="910">
        <f>M116*$CH$28</f>
        <v>0.94338971154740525</v>
      </c>
      <c r="O116" s="910">
        <f>DwellingStocks!T36/1000</f>
        <v>0.43965818595405454</v>
      </c>
      <c r="P116" s="910">
        <f>O116*$CH$28</f>
        <v>0.43965818595405454</v>
      </c>
      <c r="Q116" s="910">
        <f>DwellingStocks!W36/1000</f>
        <v>0.38002013525297518</v>
      </c>
      <c r="R116" s="910">
        <f>Q116*$CH$28</f>
        <v>0.38002013525297518</v>
      </c>
      <c r="S116" s="910">
        <f>DwellingStocks!Z36/1000</f>
        <v>0.22700340558818871</v>
      </c>
      <c r="T116" s="910">
        <f>S116*$CH$28</f>
        <v>0.22700340558818871</v>
      </c>
      <c r="U116" s="910">
        <f>DwellingStocks!AC36/1000</f>
        <v>0.66902179014585805</v>
      </c>
      <c r="V116" s="910">
        <f>U116*$CH$28</f>
        <v>0.66902179014585805</v>
      </c>
      <c r="W116" s="910">
        <f>DwellingStocks!AF36/1000</f>
        <v>0.91286425399565752</v>
      </c>
      <c r="X116" s="910">
        <f>W116*$CH$28</f>
        <v>0.91286425399565752</v>
      </c>
      <c r="Y116" s="910">
        <f>DwellingStocks!AI36/1000</f>
        <v>0.29388821024158085</v>
      </c>
      <c r="Z116" s="910">
        <f>Y116*$CH$28</f>
        <v>0.29388821024158085</v>
      </c>
      <c r="AA116" s="910">
        <f>DwellingStocks!AL36/1000</f>
        <v>0.34388459013619427</v>
      </c>
      <c r="AB116" s="910">
        <f>AA116*$CH$28</f>
        <v>0.34388459013619427</v>
      </c>
      <c r="AC116" s="910">
        <f>DwellingStocks!AO36/1000</f>
        <v>0.80995744400440284</v>
      </c>
      <c r="AD116" s="910">
        <f>AC116*$CH$28</f>
        <v>0.80995744400440284</v>
      </c>
      <c r="AE116" s="910">
        <f>DwellingStocks!AR36/1000</f>
        <v>0.61310984057632978</v>
      </c>
      <c r="AF116" s="910">
        <f>AE116*$CH$28</f>
        <v>0.61310984057632978</v>
      </c>
      <c r="AG116" s="910">
        <f>DwellingStocks!AU36/1000</f>
        <v>0.59547754734083713</v>
      </c>
      <c r="AH116" s="910">
        <f>AG116*$CH$28</f>
        <v>0.59547754734083713</v>
      </c>
      <c r="AI116" s="910">
        <f>DwellingStocks!AX36/1000</f>
        <v>3.0535594395442418</v>
      </c>
      <c r="AJ116" s="910">
        <f>AI116*$CH$28</f>
        <v>3.0535594395442418</v>
      </c>
      <c r="AK116" s="910">
        <f>DwellingStocks!BA36/1000</f>
        <v>1.250124497509731</v>
      </c>
      <c r="AL116" s="910">
        <f>AK116*$CH$28</f>
        <v>1.250124497509731</v>
      </c>
      <c r="AM116" s="910">
        <f>DwellingStocks!BD36/1000</f>
        <v>0.62308490858996646</v>
      </c>
      <c r="AN116" s="910">
        <f>AM116*$CH$28</f>
        <v>0.62308490858996646</v>
      </c>
      <c r="AO116" s="910">
        <f>DwellingStocks!BG36/1000</f>
        <v>0.72818333748377084</v>
      </c>
      <c r="AP116" s="910">
        <f>AO116*$CH$28</f>
        <v>0.72818333748377084</v>
      </c>
      <c r="AQ116" s="910">
        <f>DwellingStocks!BJ36/1000</f>
        <v>0.51134496980655131</v>
      </c>
      <c r="AR116" s="910">
        <f>AQ116*$CH$28</f>
        <v>0.51134496980655131</v>
      </c>
      <c r="AS116" s="910">
        <f>DwellingStocks!BM36/1000</f>
        <v>1.4395962331956424</v>
      </c>
      <c r="AT116" s="910">
        <f>AS116*$CH$28</f>
        <v>1.4395962331956424</v>
      </c>
      <c r="AU116" s="910">
        <f>DwellingStocks!BP36/1000</f>
        <v>0.22283447492014455</v>
      </c>
      <c r="AV116" s="910">
        <f>AU116*$CH$28</f>
        <v>0.22283447492014455</v>
      </c>
      <c r="AW116" s="910">
        <f>DwellingStocks!BS36/1000</f>
        <v>0.6133996145661702</v>
      </c>
      <c r="AX116" s="910">
        <f>AW116*$CH$28</f>
        <v>0.6133996145661702</v>
      </c>
      <c r="AY116" s="910">
        <f>DwellingStocks!BV36/1000</f>
        <v>0.28339453868047326</v>
      </c>
      <c r="AZ116" s="910">
        <f>AY116*$CH$28</f>
        <v>0.28339453868047326</v>
      </c>
      <c r="BA116" s="910">
        <f>DwellingStocks!BY36/1000</f>
        <v>0.30053750827119236</v>
      </c>
      <c r="BB116" s="910">
        <f>BA116*$CH$28</f>
        <v>0.30053750827119236</v>
      </c>
      <c r="BC116" s="910">
        <f>DwellingStocks!CB36/1000</f>
        <v>0.49415865471893639</v>
      </c>
      <c r="BD116" s="910">
        <f>BC116*$CH$28</f>
        <v>0.49415865471893639</v>
      </c>
      <c r="BE116" s="910">
        <f>DwellingStocks!CE36/1000</f>
        <v>0.82476313572061888</v>
      </c>
      <c r="BF116" s="910">
        <f>BE116*$CH$28</f>
        <v>0.82476313572061888</v>
      </c>
      <c r="BG116" s="910">
        <f>DwellingStocks!CH36/1000</f>
        <v>0.36492141329036731</v>
      </c>
      <c r="BH116" s="910">
        <f>BG116*$CH$28</f>
        <v>0.36492141329036731</v>
      </c>
      <c r="BI116" s="910">
        <v>1</v>
      </c>
      <c r="BJ116" s="908">
        <v>100</v>
      </c>
      <c r="BK116" s="908">
        <v>1</v>
      </c>
      <c r="BL116" s="1019">
        <f>ABS(CR71)*0.853224702081462</f>
        <v>3.3083652738783227E-2</v>
      </c>
      <c r="BN116" s="1101">
        <f>ABS(CR71*DwellingStocks!Y20*(1+BO153))</f>
        <v>5.0407199400233145E-2</v>
      </c>
      <c r="BO116" s="1102">
        <f>BN116*G116</f>
        <v>0.95646121057173905</v>
      </c>
      <c r="BP116" s="1103"/>
      <c r="BQ116" s="1104"/>
      <c r="BR116" s="1103"/>
      <c r="BS116" s="1104"/>
      <c r="BT116" s="1102"/>
      <c r="BU116" s="1104"/>
    </row>
    <row r="117" spans="2:73">
      <c r="B117" s="911"/>
      <c r="C117" s="490"/>
      <c r="D117" s="489"/>
      <c r="E117" s="1023" t="s">
        <v>960</v>
      </c>
      <c r="F117" s="489"/>
      <c r="G117" s="1021"/>
      <c r="H117" s="1021"/>
      <c r="I117" s="1021"/>
      <c r="J117" s="1021"/>
      <c r="K117" s="1021"/>
      <c r="L117" s="1021"/>
      <c r="M117" s="1021"/>
      <c r="N117" s="1021"/>
      <c r="O117" s="1021"/>
      <c r="P117" s="1021"/>
      <c r="Q117" s="1021"/>
      <c r="R117" s="1021"/>
      <c r="S117" s="1021"/>
      <c r="T117" s="1021"/>
      <c r="U117" s="1021"/>
      <c r="V117" s="1021"/>
      <c r="W117" s="1021"/>
      <c r="X117" s="1021"/>
      <c r="Y117" s="1021"/>
      <c r="Z117" s="1021"/>
      <c r="AA117" s="1021"/>
      <c r="AB117" s="1021"/>
      <c r="AC117" s="1021"/>
      <c r="AD117" s="1021"/>
      <c r="AE117" s="1021"/>
      <c r="AF117" s="1021"/>
      <c r="AG117" s="1021"/>
      <c r="AH117" s="1021"/>
      <c r="AI117" s="1021"/>
      <c r="AJ117" s="1021"/>
      <c r="AK117" s="1021"/>
      <c r="AL117" s="1021"/>
      <c r="AM117" s="1021"/>
      <c r="AN117" s="1021"/>
      <c r="AO117" s="1021"/>
      <c r="AP117" s="1021"/>
      <c r="AQ117" s="1021"/>
      <c r="AR117" s="1021"/>
      <c r="AS117" s="1021"/>
      <c r="AT117" s="1021"/>
      <c r="AU117" s="1021"/>
      <c r="AV117" s="1021"/>
      <c r="AW117" s="1021"/>
      <c r="AX117" s="1021"/>
      <c r="AY117" s="1021"/>
      <c r="AZ117" s="1021"/>
      <c r="BA117" s="1021"/>
      <c r="BB117" s="1021"/>
      <c r="BC117" s="1021"/>
      <c r="BD117" s="1021"/>
      <c r="BE117" s="1021"/>
      <c r="BF117" s="1021"/>
      <c r="BG117" s="1021"/>
      <c r="BH117" s="1021"/>
      <c r="BI117" s="1021"/>
      <c r="BJ117" s="489"/>
      <c r="BK117" s="489"/>
      <c r="BL117" s="1022">
        <v>0</v>
      </c>
      <c r="BN117" s="1083"/>
      <c r="BO117" s="1080"/>
      <c r="BP117" s="1087"/>
      <c r="BQ117" s="1084"/>
      <c r="BR117" s="1087"/>
      <c r="BS117" s="1084"/>
      <c r="BT117" s="1080"/>
      <c r="BU117" s="1084"/>
    </row>
    <row r="118" spans="2:73">
      <c r="B118" s="912"/>
      <c r="C118" s="328"/>
      <c r="D118" s="328"/>
      <c r="E118" s="417" t="s">
        <v>961</v>
      </c>
      <c r="F118" s="328"/>
      <c r="G118" s="1025"/>
      <c r="H118" s="1025"/>
      <c r="I118" s="1025"/>
      <c r="J118" s="1025"/>
      <c r="K118" s="1025"/>
      <c r="L118" s="1025"/>
      <c r="M118" s="1025"/>
      <c r="N118" s="1025"/>
      <c r="O118" s="1025"/>
      <c r="P118" s="1025"/>
      <c r="Q118" s="1025"/>
      <c r="R118" s="1025"/>
      <c r="S118" s="1025"/>
      <c r="T118" s="1025"/>
      <c r="U118" s="1025"/>
      <c r="V118" s="1025"/>
      <c r="W118" s="1025"/>
      <c r="X118" s="1025"/>
      <c r="Y118" s="1025"/>
      <c r="Z118" s="1025"/>
      <c r="AA118" s="1025"/>
      <c r="AB118" s="1025"/>
      <c r="AC118" s="1025"/>
      <c r="AD118" s="1025"/>
      <c r="AE118" s="1025"/>
      <c r="AF118" s="1025"/>
      <c r="AG118" s="1025"/>
      <c r="AH118" s="1025"/>
      <c r="AI118" s="1025"/>
      <c r="AJ118" s="1025"/>
      <c r="AK118" s="1025"/>
      <c r="AL118" s="1025"/>
      <c r="AM118" s="1025"/>
      <c r="AN118" s="1025"/>
      <c r="AO118" s="1025"/>
      <c r="AP118" s="1025"/>
      <c r="AQ118" s="1025"/>
      <c r="AR118" s="1025"/>
      <c r="AS118" s="1025"/>
      <c r="AT118" s="1025"/>
      <c r="AU118" s="1025"/>
      <c r="AV118" s="1025"/>
      <c r="AW118" s="1025"/>
      <c r="AX118" s="1025"/>
      <c r="AY118" s="1025"/>
      <c r="AZ118" s="1025"/>
      <c r="BA118" s="1025"/>
      <c r="BB118" s="1025"/>
      <c r="BC118" s="1025"/>
      <c r="BD118" s="1025"/>
      <c r="BE118" s="1025"/>
      <c r="BF118" s="1025"/>
      <c r="BG118" s="1025"/>
      <c r="BH118" s="1025"/>
      <c r="BI118" s="1025"/>
      <c r="BJ118" s="328"/>
      <c r="BK118" s="328"/>
      <c r="BL118" s="1026">
        <f>CS71*0.742731884673138</f>
        <v>1.1723646251772786E-2</v>
      </c>
      <c r="BN118" s="1083"/>
      <c r="BO118" s="1080"/>
      <c r="BP118" s="1087">
        <f>CS71*(1+BQ153)</f>
        <v>1.1760147516236916E-2</v>
      </c>
      <c r="BQ118" s="1084">
        <f>BP118*G116</f>
        <v>0.2231452067108923</v>
      </c>
      <c r="BR118" s="1087"/>
      <c r="BS118" s="1084"/>
      <c r="BT118" s="1080"/>
      <c r="BU118" s="1084"/>
    </row>
    <row r="119" spans="2:73">
      <c r="B119" s="911"/>
      <c r="C119" s="490"/>
      <c r="D119" s="489"/>
      <c r="E119" s="1023" t="s">
        <v>962</v>
      </c>
      <c r="F119" s="489"/>
      <c r="G119" s="1021"/>
      <c r="H119" s="1021"/>
      <c r="I119" s="1021"/>
      <c r="J119" s="1021"/>
      <c r="K119" s="1021"/>
      <c r="L119" s="1021"/>
      <c r="M119" s="1021"/>
      <c r="N119" s="1021"/>
      <c r="O119" s="1021"/>
      <c r="P119" s="1021"/>
      <c r="Q119" s="1021"/>
      <c r="R119" s="1021"/>
      <c r="S119" s="1021"/>
      <c r="T119" s="1021"/>
      <c r="U119" s="1021"/>
      <c r="V119" s="1021"/>
      <c r="W119" s="1021"/>
      <c r="X119" s="1021"/>
      <c r="Y119" s="1021"/>
      <c r="Z119" s="1021"/>
      <c r="AA119" s="1021"/>
      <c r="AB119" s="1021"/>
      <c r="AC119" s="1021"/>
      <c r="AD119" s="1021"/>
      <c r="AE119" s="1021"/>
      <c r="AF119" s="1021"/>
      <c r="AG119" s="1021"/>
      <c r="AH119" s="1021"/>
      <c r="AI119" s="1021"/>
      <c r="AJ119" s="1021"/>
      <c r="AK119" s="1021"/>
      <c r="AL119" s="1021"/>
      <c r="AM119" s="1021"/>
      <c r="AN119" s="1021"/>
      <c r="AO119" s="1021"/>
      <c r="AP119" s="1021"/>
      <c r="AQ119" s="1021"/>
      <c r="AR119" s="1021"/>
      <c r="AS119" s="1021"/>
      <c r="AT119" s="1021"/>
      <c r="AU119" s="1021"/>
      <c r="AV119" s="1021"/>
      <c r="AW119" s="1021"/>
      <c r="AX119" s="1021"/>
      <c r="AY119" s="1021"/>
      <c r="AZ119" s="1021"/>
      <c r="BA119" s="1021"/>
      <c r="BB119" s="1021"/>
      <c r="BC119" s="1021"/>
      <c r="BD119" s="1021"/>
      <c r="BE119" s="1021"/>
      <c r="BF119" s="1021"/>
      <c r="BG119" s="1021"/>
      <c r="BH119" s="1021"/>
      <c r="BI119" s="1021"/>
      <c r="BJ119" s="489"/>
      <c r="BK119" s="489"/>
      <c r="BL119" s="1022">
        <f>CT71*0.375703674683678</f>
        <v>2.004768212400896E-3</v>
      </c>
      <c r="BN119" s="1083"/>
      <c r="BO119" s="1080"/>
      <c r="BP119" s="1087"/>
      <c r="BQ119" s="1084"/>
      <c r="BR119" s="1087">
        <f>CT71*(1+BS153)</f>
        <v>2.0098582487796113E-3</v>
      </c>
      <c r="BS119" s="1084">
        <f>BR119*G116</f>
        <v>3.8136446312794975E-2</v>
      </c>
      <c r="BT119" s="1080"/>
      <c r="BU119" s="1084"/>
    </row>
    <row r="120" spans="2:73" ht="13.5" thickBot="1">
      <c r="B120" s="913"/>
      <c r="C120" s="914"/>
      <c r="D120" s="914"/>
      <c r="E120" s="1028" t="s">
        <v>963</v>
      </c>
      <c r="F120" s="914"/>
      <c r="G120" s="916"/>
      <c r="H120" s="916"/>
      <c r="I120" s="916"/>
      <c r="J120" s="916"/>
      <c r="K120" s="916"/>
      <c r="L120" s="916"/>
      <c r="M120" s="916"/>
      <c r="N120" s="916"/>
      <c r="O120" s="916"/>
      <c r="P120" s="916"/>
      <c r="Q120" s="916"/>
      <c r="R120" s="916"/>
      <c r="S120" s="916"/>
      <c r="T120" s="916"/>
      <c r="U120" s="916"/>
      <c r="V120" s="916"/>
      <c r="W120" s="916"/>
      <c r="X120" s="916"/>
      <c r="Y120" s="916"/>
      <c r="Z120" s="916"/>
      <c r="AA120" s="916"/>
      <c r="AB120" s="916"/>
      <c r="AC120" s="916"/>
      <c r="AD120" s="916"/>
      <c r="AE120" s="916"/>
      <c r="AF120" s="916"/>
      <c r="AG120" s="916"/>
      <c r="AH120" s="916"/>
      <c r="AI120" s="916"/>
      <c r="AJ120" s="916"/>
      <c r="AK120" s="916"/>
      <c r="AL120" s="916"/>
      <c r="AM120" s="916"/>
      <c r="AN120" s="916"/>
      <c r="AO120" s="916"/>
      <c r="AP120" s="916"/>
      <c r="AQ120" s="916"/>
      <c r="AR120" s="916"/>
      <c r="AS120" s="916"/>
      <c r="AT120" s="916"/>
      <c r="AU120" s="916"/>
      <c r="AV120" s="916"/>
      <c r="AW120" s="916"/>
      <c r="AX120" s="916"/>
      <c r="AY120" s="916"/>
      <c r="AZ120" s="916"/>
      <c r="BA120" s="916"/>
      <c r="BB120" s="916"/>
      <c r="BC120" s="916"/>
      <c r="BD120" s="916"/>
      <c r="BE120" s="916"/>
      <c r="BF120" s="916"/>
      <c r="BG120" s="916"/>
      <c r="BH120" s="916"/>
      <c r="BI120" s="916"/>
      <c r="BJ120" s="914"/>
      <c r="BK120" s="914"/>
      <c r="BL120" s="1027">
        <f>CU71*0.568571740836304</f>
        <v>5.911548427780883E-4</v>
      </c>
      <c r="BN120" s="1105"/>
      <c r="BO120" s="1085"/>
      <c r="BP120" s="1106"/>
      <c r="BQ120" s="1086"/>
      <c r="BR120" s="1106"/>
      <c r="BS120" s="1086"/>
      <c r="BT120" s="1107">
        <f>CU71*(1+BU153)</f>
        <v>5.3586379404713645E-4</v>
      </c>
      <c r="BU120" s="1086">
        <f>BT120*G116</f>
        <v>1.0167851800025189E-2</v>
      </c>
    </row>
    <row r="121" spans="2:73">
      <c r="B121" s="906" t="s">
        <v>948</v>
      </c>
      <c r="C121" s="907" t="str">
        <f>BY27</f>
        <v>R-BLD_Det_B3</v>
      </c>
      <c r="D121" s="908" t="str">
        <f>BZ27</f>
        <v>Residential Building Detached _ B3</v>
      </c>
      <c r="E121" s="907" t="str">
        <f>COMM!O11</f>
        <v>RSDSH_Det-AB</v>
      </c>
      <c r="F121" s="908" t="s">
        <v>959</v>
      </c>
      <c r="G121" s="910">
        <f>CI11/1000</f>
        <v>54.54908889887416</v>
      </c>
      <c r="H121" s="910">
        <f>G121*$CH$26</f>
        <v>54.54908889887416</v>
      </c>
      <c r="I121" s="910">
        <f>DwellingStocks!K37/1000</f>
        <v>0.73496983723019882</v>
      </c>
      <c r="J121" s="910">
        <f>I121*$CH$29</f>
        <v>0.71691283060892164</v>
      </c>
      <c r="K121" s="910">
        <f>DwellingStocks!N37/1000</f>
        <v>3.9010691636529646</v>
      </c>
      <c r="L121" s="910">
        <f>K121*$CH$29</f>
        <v>3.8052262757548605</v>
      </c>
      <c r="M121" s="910">
        <f>DwellingStocks!Q37/1000</f>
        <v>2.835653958546561</v>
      </c>
      <c r="N121" s="910">
        <f>M121*$CH$29</f>
        <v>2.7659865794088119</v>
      </c>
      <c r="O121" s="910">
        <f>DwellingStocks!T37/1000</f>
        <v>1.2771023496760632</v>
      </c>
      <c r="P121" s="910">
        <f>O121*$CH$29</f>
        <v>1.2457260340560161</v>
      </c>
      <c r="Q121" s="910">
        <f>DwellingStocks!W37/1000</f>
        <v>1.1999060963499453</v>
      </c>
      <c r="R121" s="910">
        <f>Q121*$CH$29</f>
        <v>1.1704263663948293</v>
      </c>
      <c r="S121" s="910">
        <f>DwellingStocks!Z37/1000</f>
        <v>0.69169272996871622</v>
      </c>
      <c r="T121" s="910">
        <f>S121*$CH$29</f>
        <v>0.67469897107923071</v>
      </c>
      <c r="U121" s="910">
        <f>DwellingStocks!AC37/1000</f>
        <v>1.6093398180280287</v>
      </c>
      <c r="V121" s="910">
        <f>U121*$CH$29</f>
        <v>1.5698009712917711</v>
      </c>
      <c r="W121" s="910">
        <f>DwellingStocks!AF37/1000</f>
        <v>2.7267373820649508</v>
      </c>
      <c r="X121" s="910">
        <f>W121*$CH$29</f>
        <v>2.6597459050432763</v>
      </c>
      <c r="Y121" s="910">
        <f>DwellingStocks!AI37/1000</f>
        <v>0.89487308961200462</v>
      </c>
      <c r="Z121" s="910">
        <f>Y121*$CH$29</f>
        <v>0.87288752165288619</v>
      </c>
      <c r="AA121" s="910">
        <f>DwellingStocks!AL37/1000</f>
        <v>1.1282824982154473</v>
      </c>
      <c r="AB121" s="910">
        <f>AA121*$CH$29</f>
        <v>1.1005624429030736</v>
      </c>
      <c r="AC121" s="910">
        <f>DwellingStocks!AO37/1000</f>
        <v>2.2081260577180553</v>
      </c>
      <c r="AD121" s="910">
        <f>AC121*$CH$29</f>
        <v>2.153876012580024</v>
      </c>
      <c r="AE121" s="910">
        <f>DwellingStocks!AR37/1000</f>
        <v>1.6297193198225519</v>
      </c>
      <c r="AF121" s="910">
        <f>AE121*$CH$29</f>
        <v>1.5896797820644302</v>
      </c>
      <c r="AG121" s="910">
        <f>DwellingStocks!AU37/1000</f>
        <v>1.7493697241382269</v>
      </c>
      <c r="AH121" s="910">
        <f>AG121*$CH$29</f>
        <v>1.7063905716727741</v>
      </c>
      <c r="AI121" s="910">
        <f>DwellingStocks!AX37/1000</f>
        <v>9.13343871613902</v>
      </c>
      <c r="AJ121" s="910">
        <f>AI121*$CH$29</f>
        <v>8.9090450675589956</v>
      </c>
      <c r="AK121" s="910">
        <f>DwellingStocks!BA37/1000</f>
        <v>2.8714980882193215</v>
      </c>
      <c r="AL121" s="910">
        <f>AK121*$CH$29</f>
        <v>2.800950077450111</v>
      </c>
      <c r="AM121" s="910">
        <f>DwellingStocks!BD37/1000</f>
        <v>2.1370719233217268</v>
      </c>
      <c r="AN121" s="910">
        <f>AM121*$CH$29</f>
        <v>2.0845675620339321</v>
      </c>
      <c r="AO121" s="910">
        <f>DwellingStocks!BG37/1000</f>
        <v>2.0698544684520375</v>
      </c>
      <c r="AP121" s="910">
        <f>AO121*$CH$29</f>
        <v>2.0190015300746325</v>
      </c>
      <c r="AQ121" s="910">
        <f>DwellingStocks!BJ37/1000</f>
        <v>1.501739437642398</v>
      </c>
      <c r="AR121" s="910">
        <f>AQ121*$CH$29</f>
        <v>1.4648441562371985</v>
      </c>
      <c r="AS121" s="910">
        <f>DwellingStocks!BM37/1000</f>
        <v>4.5032209572205328</v>
      </c>
      <c r="AT121" s="910">
        <f>AS121*$CH$29</f>
        <v>4.3925841847673297</v>
      </c>
      <c r="AU121" s="910">
        <f>DwellingStocks!BP37/1000</f>
        <v>0.58337564782464801</v>
      </c>
      <c r="AV121" s="910">
        <f>AU121*$CH$29</f>
        <v>0.56904306245602942</v>
      </c>
      <c r="AW121" s="910">
        <f>DwellingStocks!BS37/1000</f>
        <v>1.8888384607125681</v>
      </c>
      <c r="AX121" s="910">
        <f>AW121*$CH$29</f>
        <v>1.8424327895354429</v>
      </c>
      <c r="AY121" s="910">
        <f>DwellingStocks!BV37/1000</f>
        <v>1.1102054092637097</v>
      </c>
      <c r="AZ121" s="910">
        <f>AY121*$CH$29</f>
        <v>1.0829294784559891</v>
      </c>
      <c r="BA121" s="910">
        <f>DwellingStocks!BY37/1000</f>
        <v>1.01163071980571</v>
      </c>
      <c r="BB121" s="910">
        <f>BA121*$CH$29</f>
        <v>0.98677660786737509</v>
      </c>
      <c r="BC121" s="910">
        <f>DwellingStocks!CB37/1000</f>
        <v>1.5313487981400005</v>
      </c>
      <c r="BD121" s="910">
        <f>BC121*$CH$29</f>
        <v>1.4937260631830036</v>
      </c>
      <c r="BE121" s="910">
        <f>DwellingStocks!CE37/1000</f>
        <v>2.5214187292030346</v>
      </c>
      <c r="BF121" s="910">
        <f>BE121*$CH$29</f>
        <v>2.4594715956175084</v>
      </c>
      <c r="BG121" s="910">
        <f>DwellingStocks!CH37/1000</f>
        <v>1.0986055179057372</v>
      </c>
      <c r="BH121" s="910">
        <f>BG121*$CH$29</f>
        <v>1.0716145774533303</v>
      </c>
      <c r="BI121" s="910">
        <v>1</v>
      </c>
      <c r="BJ121" s="908">
        <v>100</v>
      </c>
      <c r="BK121" s="908">
        <v>1</v>
      </c>
      <c r="BL121" s="1019">
        <f>ABS(CR72)*0.853224702081462</f>
        <v>3.8234291164306322E-2</v>
      </c>
      <c r="BN121" s="1101">
        <f>ABS(CR72*DwellingStocks!Y21*(1+BO153))</f>
        <v>5.8254859397265095E-2</v>
      </c>
      <c r="BO121" s="1102">
        <f>BN121*G121</f>
        <v>3.1777495040528283</v>
      </c>
      <c r="BP121" s="1103"/>
      <c r="BQ121" s="1104"/>
      <c r="BR121" s="1103"/>
      <c r="BS121" s="1104"/>
      <c r="BT121" s="1102"/>
      <c r="BU121" s="1104"/>
    </row>
    <row r="122" spans="2:73">
      <c r="B122" s="911"/>
      <c r="C122" s="490"/>
      <c r="D122" s="489"/>
      <c r="E122" s="1023" t="s">
        <v>960</v>
      </c>
      <c r="F122" s="489"/>
      <c r="G122" s="1021"/>
      <c r="H122" s="1021"/>
      <c r="I122" s="1021"/>
      <c r="J122" s="1021"/>
      <c r="K122" s="1021"/>
      <c r="L122" s="1021"/>
      <c r="M122" s="1021"/>
      <c r="N122" s="1021"/>
      <c r="O122" s="1021"/>
      <c r="P122" s="1021"/>
      <c r="Q122" s="1021"/>
      <c r="R122" s="1021"/>
      <c r="S122" s="1021"/>
      <c r="T122" s="1021"/>
      <c r="U122" s="1021"/>
      <c r="V122" s="1021"/>
      <c r="W122" s="1021"/>
      <c r="X122" s="1021"/>
      <c r="Y122" s="1021"/>
      <c r="Z122" s="1021"/>
      <c r="AA122" s="1021"/>
      <c r="AB122" s="1021"/>
      <c r="AC122" s="1021"/>
      <c r="AD122" s="1021"/>
      <c r="AE122" s="1021"/>
      <c r="AF122" s="1021"/>
      <c r="AG122" s="1021"/>
      <c r="AH122" s="1021"/>
      <c r="AI122" s="1021"/>
      <c r="AJ122" s="1021"/>
      <c r="AK122" s="1021"/>
      <c r="AL122" s="1021"/>
      <c r="AM122" s="1021"/>
      <c r="AN122" s="1021"/>
      <c r="AO122" s="1021"/>
      <c r="AP122" s="1021"/>
      <c r="AQ122" s="1021"/>
      <c r="AR122" s="1021"/>
      <c r="AS122" s="1021"/>
      <c r="AT122" s="1021"/>
      <c r="AU122" s="1021"/>
      <c r="AV122" s="1021"/>
      <c r="AW122" s="1021"/>
      <c r="AX122" s="1021"/>
      <c r="AY122" s="1021"/>
      <c r="AZ122" s="1021"/>
      <c r="BA122" s="1021"/>
      <c r="BB122" s="1021"/>
      <c r="BC122" s="1021"/>
      <c r="BD122" s="1021"/>
      <c r="BE122" s="1021"/>
      <c r="BF122" s="1021"/>
      <c r="BG122" s="1021"/>
      <c r="BH122" s="1021"/>
      <c r="BI122" s="1021"/>
      <c r="BJ122" s="489"/>
      <c r="BK122" s="489"/>
      <c r="BL122" s="1022">
        <v>0</v>
      </c>
      <c r="BN122" s="1083"/>
      <c r="BO122" s="1080"/>
      <c r="BP122" s="1087"/>
      <c r="BQ122" s="1084"/>
      <c r="BR122" s="1087"/>
      <c r="BS122" s="1084"/>
      <c r="BT122" s="1080"/>
      <c r="BU122" s="1084"/>
    </row>
    <row r="123" spans="2:73">
      <c r="B123" s="912"/>
      <c r="C123" s="328"/>
      <c r="D123" s="328"/>
      <c r="E123" s="417" t="s">
        <v>961</v>
      </c>
      <c r="F123" s="328"/>
      <c r="G123" s="1025"/>
      <c r="H123" s="1025"/>
      <c r="I123" s="1025"/>
      <c r="J123" s="1025"/>
      <c r="K123" s="1025"/>
      <c r="L123" s="1025"/>
      <c r="M123" s="1025"/>
      <c r="N123" s="1025"/>
      <c r="O123" s="1025"/>
      <c r="P123" s="1025"/>
      <c r="Q123" s="1025"/>
      <c r="R123" s="1025"/>
      <c r="S123" s="1025"/>
      <c r="T123" s="1025"/>
      <c r="U123" s="1025"/>
      <c r="V123" s="1025"/>
      <c r="W123" s="1025"/>
      <c r="X123" s="1025"/>
      <c r="Y123" s="1025"/>
      <c r="Z123" s="1025"/>
      <c r="AA123" s="1025"/>
      <c r="AB123" s="1025"/>
      <c r="AC123" s="1025"/>
      <c r="AD123" s="1025"/>
      <c r="AE123" s="1025"/>
      <c r="AF123" s="1025"/>
      <c r="AG123" s="1025"/>
      <c r="AH123" s="1025"/>
      <c r="AI123" s="1025"/>
      <c r="AJ123" s="1025"/>
      <c r="AK123" s="1025"/>
      <c r="AL123" s="1025"/>
      <c r="AM123" s="1025"/>
      <c r="AN123" s="1025"/>
      <c r="AO123" s="1025"/>
      <c r="AP123" s="1025"/>
      <c r="AQ123" s="1025"/>
      <c r="AR123" s="1025"/>
      <c r="AS123" s="1025"/>
      <c r="AT123" s="1025"/>
      <c r="AU123" s="1025"/>
      <c r="AV123" s="1025"/>
      <c r="AW123" s="1025"/>
      <c r="AX123" s="1025"/>
      <c r="AY123" s="1025"/>
      <c r="AZ123" s="1025"/>
      <c r="BA123" s="1025"/>
      <c r="BB123" s="1025"/>
      <c r="BC123" s="1025"/>
      <c r="BD123" s="1025"/>
      <c r="BE123" s="1025"/>
      <c r="BF123" s="1025"/>
      <c r="BG123" s="1025"/>
      <c r="BH123" s="1025"/>
      <c r="BI123" s="1025"/>
      <c r="BJ123" s="328"/>
      <c r="BK123" s="328"/>
      <c r="BL123" s="1026">
        <f>CS72*0.742731884673138</f>
        <v>1.3255956176612656E-2</v>
      </c>
      <c r="BN123" s="1083"/>
      <c r="BO123" s="1080"/>
      <c r="BP123" s="1087">
        <f>CS72*(1+BQ153)</f>
        <v>1.3297228247753005E-2</v>
      </c>
      <c r="BQ123" s="1084">
        <f>BP123*G121</f>
        <v>0.72535168579529941</v>
      </c>
      <c r="BR123" s="1087"/>
      <c r="BS123" s="1084"/>
      <c r="BT123" s="1080"/>
      <c r="BU123" s="1084"/>
    </row>
    <row r="124" spans="2:73">
      <c r="B124" s="911"/>
      <c r="C124" s="490"/>
      <c r="D124" s="489"/>
      <c r="E124" s="1023" t="s">
        <v>962</v>
      </c>
      <c r="F124" s="489"/>
      <c r="G124" s="1021"/>
      <c r="H124" s="1021"/>
      <c r="I124" s="1021"/>
      <c r="J124" s="1021"/>
      <c r="K124" s="1021"/>
      <c r="L124" s="1021"/>
      <c r="M124" s="1021"/>
      <c r="N124" s="1021"/>
      <c r="O124" s="1021"/>
      <c r="P124" s="1021"/>
      <c r="Q124" s="1021"/>
      <c r="R124" s="1021"/>
      <c r="S124" s="1021"/>
      <c r="T124" s="1021"/>
      <c r="U124" s="1021"/>
      <c r="V124" s="1021"/>
      <c r="W124" s="1021"/>
      <c r="X124" s="1021"/>
      <c r="Y124" s="1021"/>
      <c r="Z124" s="1021"/>
      <c r="AA124" s="1021"/>
      <c r="AB124" s="1021"/>
      <c r="AC124" s="1021"/>
      <c r="AD124" s="1021"/>
      <c r="AE124" s="1021"/>
      <c r="AF124" s="1021"/>
      <c r="AG124" s="1021"/>
      <c r="AH124" s="1021"/>
      <c r="AI124" s="1021"/>
      <c r="AJ124" s="1021"/>
      <c r="AK124" s="1021"/>
      <c r="AL124" s="1021"/>
      <c r="AM124" s="1021"/>
      <c r="AN124" s="1021"/>
      <c r="AO124" s="1021"/>
      <c r="AP124" s="1021"/>
      <c r="AQ124" s="1021"/>
      <c r="AR124" s="1021"/>
      <c r="AS124" s="1021"/>
      <c r="AT124" s="1021"/>
      <c r="AU124" s="1021"/>
      <c r="AV124" s="1021"/>
      <c r="AW124" s="1021"/>
      <c r="AX124" s="1021"/>
      <c r="AY124" s="1021"/>
      <c r="AZ124" s="1021"/>
      <c r="BA124" s="1021"/>
      <c r="BB124" s="1021"/>
      <c r="BC124" s="1021"/>
      <c r="BD124" s="1021"/>
      <c r="BE124" s="1021"/>
      <c r="BF124" s="1021"/>
      <c r="BG124" s="1021"/>
      <c r="BH124" s="1021"/>
      <c r="BI124" s="1021"/>
      <c r="BJ124" s="489"/>
      <c r="BK124" s="489"/>
      <c r="BL124" s="1022">
        <f>CT72*0.375703674683678</f>
        <v>1.9617916456053579E-3</v>
      </c>
      <c r="BN124" s="1083"/>
      <c r="BO124" s="1080"/>
      <c r="BP124" s="1087"/>
      <c r="BQ124" s="1084"/>
      <c r="BR124" s="1087">
        <f>CT72*(1+BS153)</f>
        <v>1.9667725659839948E-3</v>
      </c>
      <c r="BS124" s="1084">
        <f>BR124*G121</f>
        <v>0.10728565154572778</v>
      </c>
      <c r="BT124" s="1080"/>
      <c r="BU124" s="1084"/>
    </row>
    <row r="125" spans="2:73" ht="13.5" thickBot="1">
      <c r="B125" s="913"/>
      <c r="C125" s="914"/>
      <c r="D125" s="914"/>
      <c r="E125" s="1028" t="s">
        <v>963</v>
      </c>
      <c r="F125" s="914"/>
      <c r="G125" s="916"/>
      <c r="H125" s="916"/>
      <c r="I125" s="916"/>
      <c r="J125" s="916"/>
      <c r="K125" s="916"/>
      <c r="L125" s="916"/>
      <c r="M125" s="916"/>
      <c r="N125" s="916"/>
      <c r="O125" s="916"/>
      <c r="P125" s="916"/>
      <c r="Q125" s="916"/>
      <c r="R125" s="916"/>
      <c r="S125" s="916"/>
      <c r="T125" s="916"/>
      <c r="U125" s="916"/>
      <c r="V125" s="916"/>
      <c r="W125" s="916"/>
      <c r="X125" s="916"/>
      <c r="Y125" s="916"/>
      <c r="Z125" s="916"/>
      <c r="AA125" s="916"/>
      <c r="AB125" s="916"/>
      <c r="AC125" s="916"/>
      <c r="AD125" s="916"/>
      <c r="AE125" s="916"/>
      <c r="AF125" s="916"/>
      <c r="AG125" s="916"/>
      <c r="AH125" s="916"/>
      <c r="AI125" s="916"/>
      <c r="AJ125" s="916"/>
      <c r="AK125" s="916"/>
      <c r="AL125" s="916"/>
      <c r="AM125" s="916"/>
      <c r="AN125" s="916"/>
      <c r="AO125" s="916"/>
      <c r="AP125" s="916"/>
      <c r="AQ125" s="916"/>
      <c r="AR125" s="916"/>
      <c r="AS125" s="916"/>
      <c r="AT125" s="916"/>
      <c r="AU125" s="916"/>
      <c r="AV125" s="916"/>
      <c r="AW125" s="916"/>
      <c r="AX125" s="916"/>
      <c r="AY125" s="916"/>
      <c r="AZ125" s="916"/>
      <c r="BA125" s="916"/>
      <c r="BB125" s="916"/>
      <c r="BC125" s="916"/>
      <c r="BD125" s="916"/>
      <c r="BE125" s="916"/>
      <c r="BF125" s="916"/>
      <c r="BG125" s="916"/>
      <c r="BH125" s="916"/>
      <c r="BI125" s="916"/>
      <c r="BJ125" s="914"/>
      <c r="BK125" s="914"/>
      <c r="BL125" s="1027">
        <f>CU72*0.568571740836304</f>
        <v>5.1352659953481268E-4</v>
      </c>
      <c r="BN125" s="1105"/>
      <c r="BO125" s="1085"/>
      <c r="BP125" s="1106"/>
      <c r="BQ125" s="1086"/>
      <c r="BR125" s="1106"/>
      <c r="BS125" s="1086"/>
      <c r="BT125" s="1107">
        <f>CU71*(1+BU153)</f>
        <v>5.3586379404713645E-4</v>
      </c>
      <c r="BU125" s="1086">
        <f>BT125*G121</f>
        <v>2.923088173916524E-2</v>
      </c>
    </row>
    <row r="126" spans="2:73">
      <c r="B126" s="906" t="s">
        <v>948</v>
      </c>
      <c r="C126" s="907" t="str">
        <f>BY28</f>
        <v>R-BLD_Det_C</v>
      </c>
      <c r="D126" s="908" t="str">
        <f>BZ28</f>
        <v>Residential Building Detached _ C</v>
      </c>
      <c r="E126" s="907" t="str">
        <f>COMM!O14</f>
        <v>RSDSH_Det-C</v>
      </c>
      <c r="F126" s="908" t="s">
        <v>959</v>
      </c>
      <c r="G126" s="910">
        <f>CI12/1000</f>
        <v>264.76540185365621</v>
      </c>
      <c r="H126" s="910">
        <f>G126*$CH$26</f>
        <v>264.76540185365621</v>
      </c>
      <c r="I126" s="910">
        <f>DwellingStocks!K38/1000</f>
        <v>3.8491203846694946</v>
      </c>
      <c r="J126" s="910">
        <f>I126*$CH$30</f>
        <v>3.7734268473960446</v>
      </c>
      <c r="K126" s="910">
        <f>DwellingStocks!N38/1000</f>
        <v>17.917844486683649</v>
      </c>
      <c r="L126" s="910">
        <f>K126*$CH$30</f>
        <v>17.565487352073237</v>
      </c>
      <c r="M126" s="910">
        <f>DwellingStocks!Q38/1000</f>
        <v>12.209218011072815</v>
      </c>
      <c r="N126" s="910">
        <f>M126*$CH$30</f>
        <v>11.969121883583114</v>
      </c>
      <c r="O126" s="910">
        <f>DwellingStocks!T38/1000</f>
        <v>7.3206577312032248</v>
      </c>
      <c r="P126" s="910">
        <f>O126*$CH$30</f>
        <v>7.1766958844784492</v>
      </c>
      <c r="Q126" s="910">
        <f>DwellingStocks!W38/1000</f>
        <v>6.229936390525153</v>
      </c>
      <c r="R126" s="910">
        <f>Q126*$CH$30</f>
        <v>6.1074237447098607</v>
      </c>
      <c r="S126" s="910">
        <f>DwellingStocks!Z38/1000</f>
        <v>3.3436266328989679</v>
      </c>
      <c r="T126" s="910">
        <f>S126*$CH$30</f>
        <v>3.2778737070684683</v>
      </c>
      <c r="U126" s="910">
        <f>DwellingStocks!AC38/1000</f>
        <v>7.2749534818222834</v>
      </c>
      <c r="V126" s="910">
        <f>U126*$CH$30</f>
        <v>7.1318904161067609</v>
      </c>
      <c r="W126" s="910">
        <f>DwellingStocks!AF38/1000</f>
        <v>13.29580858254714</v>
      </c>
      <c r="X126" s="910">
        <f>W126*$CH$30</f>
        <v>13.034344486352056</v>
      </c>
      <c r="Y126" s="910">
        <f>DwellingStocks!AI38/1000</f>
        <v>5.6400119448609001</v>
      </c>
      <c r="Z126" s="910">
        <f>Y126*$CH$30</f>
        <v>5.5291002529139908</v>
      </c>
      <c r="AA126" s="910">
        <f>DwellingStocks!AL38/1000</f>
        <v>5.9455087815282512</v>
      </c>
      <c r="AB126" s="910">
        <f>AA126*$CH$30</f>
        <v>5.8285894478652498</v>
      </c>
      <c r="AC126" s="910">
        <f>DwellingStocks!AO38/1000</f>
        <v>13.500846847612294</v>
      </c>
      <c r="AD126" s="910">
        <f>AC126*$CH$30</f>
        <v>13.23535064277727</v>
      </c>
      <c r="AE126" s="910">
        <f>DwellingStocks!AR38/1000</f>
        <v>7.6009899466321915</v>
      </c>
      <c r="AF126" s="910">
        <f>AE126*$CH$30</f>
        <v>7.4515153242919698</v>
      </c>
      <c r="AG126" s="910">
        <f>DwellingStocks!AU38/1000</f>
        <v>9.9971043839876632</v>
      </c>
      <c r="AH126" s="910">
        <f>AG126*$CH$30</f>
        <v>9.8005098071254189</v>
      </c>
      <c r="AI126" s="910">
        <f>DwellingStocks!AX38/1000</f>
        <v>32.856408527906019</v>
      </c>
      <c r="AJ126" s="910">
        <f>AI126*$CH$30</f>
        <v>32.210282261374012</v>
      </c>
      <c r="AK126" s="910">
        <f>DwellingStocks!BA38/1000</f>
        <v>12.839662515837317</v>
      </c>
      <c r="AL126" s="910">
        <f>AK126*$CH$30</f>
        <v>12.587168601359632</v>
      </c>
      <c r="AM126" s="910">
        <f>DwellingStocks!BD38/1000</f>
        <v>11.450551609613855</v>
      </c>
      <c r="AN126" s="910">
        <f>AM126*$CH$30</f>
        <v>11.225374772195119</v>
      </c>
      <c r="AO126" s="910">
        <f>DwellingStocks!BG38/1000</f>
        <v>11.709614840856242</v>
      </c>
      <c r="AP126" s="910">
        <f>AO126*$CH$30</f>
        <v>11.479343485628105</v>
      </c>
      <c r="AQ126" s="910">
        <f>DwellingStocks!BJ38/1000</f>
        <v>7.4952407416381339</v>
      </c>
      <c r="AR126" s="910">
        <f>AQ126*$CH$30</f>
        <v>7.3478456934836762</v>
      </c>
      <c r="AS126" s="910">
        <f>DwellingStocks!BM38/1000</f>
        <v>20.653851295830012</v>
      </c>
      <c r="AT126" s="910">
        <f>AS126*$CH$30</f>
        <v>20.247690171556567</v>
      </c>
      <c r="AU126" s="910">
        <f>DwellingStocks!BP38/1000</f>
        <v>3.2924419608987652</v>
      </c>
      <c r="AV126" s="910">
        <f>AU126*$CH$30</f>
        <v>3.2276955894211268</v>
      </c>
      <c r="AW126" s="910">
        <f>DwellingStocks!BS38/1000</f>
        <v>11.89238635993707</v>
      </c>
      <c r="AX126" s="910">
        <f>AW126*$CH$30</f>
        <v>11.658520775012411</v>
      </c>
      <c r="AY126" s="910">
        <f>DwellingStocks!BV38/1000</f>
        <v>6.4099754419067878</v>
      </c>
      <c r="AZ126" s="910">
        <f>AY126*$CH$30</f>
        <v>6.2839223007875002</v>
      </c>
      <c r="BA126" s="910">
        <f>DwellingStocks!BY38/1000</f>
        <v>4.6932151961278157</v>
      </c>
      <c r="BB126" s="910">
        <f>BA126*$CH$30</f>
        <v>4.6009224061191381</v>
      </c>
      <c r="BC126" s="910">
        <f>DwellingStocks!CB38/1000</f>
        <v>7.0702699829017046</v>
      </c>
      <c r="BD126" s="910">
        <f>BC126*$CH$30</f>
        <v>6.9312320492959785</v>
      </c>
      <c r="BE126" s="910">
        <f>DwellingStocks!CE38/1000</f>
        <v>15.493764621037341</v>
      </c>
      <c r="BF126" s="910">
        <f>BE126*$CH$30</f>
        <v>15.189077385345895</v>
      </c>
      <c r="BG126" s="910">
        <f>DwellingStocks!CH38/1000</f>
        <v>4.7823911531211287</v>
      </c>
      <c r="BH126" s="910">
        <f>BG126*$CH$30</f>
        <v>4.6883447043670783</v>
      </c>
      <c r="BI126" s="910">
        <v>1</v>
      </c>
      <c r="BJ126" s="908">
        <v>100</v>
      </c>
      <c r="BK126" s="908">
        <v>1</v>
      </c>
      <c r="BL126" s="1019">
        <f>ABS(CR73)*0.853224702081462</f>
        <v>4.3300799885821681E-2</v>
      </c>
      <c r="BN126" s="1101">
        <f>ABS(CR73*DwellingStocks!Y22*(1+BO153))</f>
        <v>4.2956263630045545E-2</v>
      </c>
      <c r="BO126" s="1102">
        <f>BN126*G126</f>
        <v>11.373332402140607</v>
      </c>
      <c r="BP126" s="1103"/>
      <c r="BQ126" s="1104"/>
      <c r="BR126" s="1103"/>
      <c r="BS126" s="1104"/>
      <c r="BT126" s="1102"/>
      <c r="BU126" s="1104"/>
    </row>
    <row r="127" spans="2:73">
      <c r="B127" s="911"/>
      <c r="C127" s="490"/>
      <c r="D127" s="489"/>
      <c r="E127" s="1023" t="s">
        <v>960</v>
      </c>
      <c r="F127" s="489"/>
      <c r="G127" s="1021"/>
      <c r="H127" s="1021"/>
      <c r="I127" s="1021"/>
      <c r="J127" s="1021"/>
      <c r="K127" s="1021"/>
      <c r="L127" s="1021"/>
      <c r="M127" s="1021"/>
      <c r="N127" s="1021"/>
      <c r="O127" s="1021"/>
      <c r="P127" s="1021"/>
      <c r="Q127" s="1021"/>
      <c r="R127" s="1021"/>
      <c r="S127" s="1021"/>
      <c r="T127" s="1021"/>
      <c r="U127" s="1021"/>
      <c r="V127" s="1021"/>
      <c r="W127" s="1021"/>
      <c r="X127" s="1021"/>
      <c r="Y127" s="1021"/>
      <c r="Z127" s="1021"/>
      <c r="AA127" s="1021"/>
      <c r="AB127" s="1021"/>
      <c r="AC127" s="1021"/>
      <c r="AD127" s="1021"/>
      <c r="AE127" s="1021"/>
      <c r="AF127" s="1021"/>
      <c r="AG127" s="1021"/>
      <c r="AH127" s="1021"/>
      <c r="AI127" s="1021"/>
      <c r="AJ127" s="1021"/>
      <c r="AK127" s="1021"/>
      <c r="AL127" s="1021"/>
      <c r="AM127" s="1021"/>
      <c r="AN127" s="1021"/>
      <c r="AO127" s="1021"/>
      <c r="AP127" s="1021"/>
      <c r="AQ127" s="1021"/>
      <c r="AR127" s="1021"/>
      <c r="AS127" s="1021"/>
      <c r="AT127" s="1021"/>
      <c r="AU127" s="1021"/>
      <c r="AV127" s="1021"/>
      <c r="AW127" s="1021"/>
      <c r="AX127" s="1021"/>
      <c r="AY127" s="1021"/>
      <c r="AZ127" s="1021"/>
      <c r="BA127" s="1021"/>
      <c r="BB127" s="1021"/>
      <c r="BC127" s="1021"/>
      <c r="BD127" s="1021"/>
      <c r="BE127" s="1021"/>
      <c r="BF127" s="1021"/>
      <c r="BG127" s="1021"/>
      <c r="BH127" s="1021"/>
      <c r="BI127" s="1021"/>
      <c r="BJ127" s="489"/>
      <c r="BK127" s="489"/>
      <c r="BL127" s="1022">
        <v>0</v>
      </c>
      <c r="BN127" s="1083"/>
      <c r="BO127" s="1080"/>
      <c r="BP127" s="1087"/>
      <c r="BQ127" s="1084"/>
      <c r="BR127" s="1087"/>
      <c r="BS127" s="1084"/>
      <c r="BT127" s="1080"/>
      <c r="BU127" s="1084"/>
    </row>
    <row r="128" spans="2:73">
      <c r="B128" s="912"/>
      <c r="C128" s="328"/>
      <c r="D128" s="328"/>
      <c r="E128" s="417" t="s">
        <v>961</v>
      </c>
      <c r="F128" s="328"/>
      <c r="G128" s="1025"/>
      <c r="H128" s="1025"/>
      <c r="I128" s="1025"/>
      <c r="J128" s="1025"/>
      <c r="K128" s="1025"/>
      <c r="L128" s="1025"/>
      <c r="M128" s="1025"/>
      <c r="N128" s="1025"/>
      <c r="O128" s="1025"/>
      <c r="P128" s="1025"/>
      <c r="Q128" s="1025"/>
      <c r="R128" s="1025"/>
      <c r="S128" s="1025"/>
      <c r="T128" s="1025"/>
      <c r="U128" s="1025"/>
      <c r="V128" s="1025"/>
      <c r="W128" s="1025"/>
      <c r="X128" s="1025"/>
      <c r="Y128" s="1025"/>
      <c r="Z128" s="1025"/>
      <c r="AA128" s="1025"/>
      <c r="AB128" s="1025"/>
      <c r="AC128" s="1025"/>
      <c r="AD128" s="1025"/>
      <c r="AE128" s="1025"/>
      <c r="AF128" s="1025"/>
      <c r="AG128" s="1025"/>
      <c r="AH128" s="1025"/>
      <c r="AI128" s="1025"/>
      <c r="AJ128" s="1025"/>
      <c r="AK128" s="1025"/>
      <c r="AL128" s="1025"/>
      <c r="AM128" s="1025"/>
      <c r="AN128" s="1025"/>
      <c r="AO128" s="1025"/>
      <c r="AP128" s="1025"/>
      <c r="AQ128" s="1025"/>
      <c r="AR128" s="1025"/>
      <c r="AS128" s="1025"/>
      <c r="AT128" s="1025"/>
      <c r="AU128" s="1025"/>
      <c r="AV128" s="1025"/>
      <c r="AW128" s="1025"/>
      <c r="AX128" s="1025"/>
      <c r="AY128" s="1025"/>
      <c r="AZ128" s="1025"/>
      <c r="BA128" s="1025"/>
      <c r="BB128" s="1025"/>
      <c r="BC128" s="1025"/>
      <c r="BD128" s="1025"/>
      <c r="BE128" s="1025"/>
      <c r="BF128" s="1025"/>
      <c r="BG128" s="1025"/>
      <c r="BH128" s="1025"/>
      <c r="BI128" s="1025"/>
      <c r="BJ128" s="328"/>
      <c r="BK128" s="328"/>
      <c r="BL128" s="1026">
        <f>CS73*0.742731884673138</f>
        <v>1.4139525083172063E-2</v>
      </c>
      <c r="BN128" s="1083"/>
      <c r="BO128" s="1080"/>
      <c r="BP128" s="1087">
        <f>CS73*(1+BQ153)</f>
        <v>1.4183548122879528E-2</v>
      </c>
      <c r="BQ128" s="1084">
        <f>BP128*G126</f>
        <v>3.7553128184648696</v>
      </c>
      <c r="BR128" s="1087"/>
      <c r="BS128" s="1084"/>
      <c r="BT128" s="1080"/>
      <c r="BU128" s="1084"/>
    </row>
    <row r="129" spans="2:73">
      <c r="B129" s="911"/>
      <c r="C129" s="490"/>
      <c r="D129" s="489"/>
      <c r="E129" s="1023" t="s">
        <v>962</v>
      </c>
      <c r="F129" s="489"/>
      <c r="G129" s="1021"/>
      <c r="H129" s="1021"/>
      <c r="I129" s="1021"/>
      <c r="J129" s="1021"/>
      <c r="K129" s="1021"/>
      <c r="L129" s="1021"/>
      <c r="M129" s="1021"/>
      <c r="N129" s="1021"/>
      <c r="O129" s="1021"/>
      <c r="P129" s="1021"/>
      <c r="Q129" s="1021"/>
      <c r="R129" s="1021"/>
      <c r="S129" s="1021"/>
      <c r="T129" s="1021"/>
      <c r="U129" s="1021"/>
      <c r="V129" s="1021"/>
      <c r="W129" s="1021"/>
      <c r="X129" s="1021"/>
      <c r="Y129" s="1021"/>
      <c r="Z129" s="1021"/>
      <c r="AA129" s="1021"/>
      <c r="AB129" s="1021"/>
      <c r="AC129" s="1021"/>
      <c r="AD129" s="1021"/>
      <c r="AE129" s="1021"/>
      <c r="AF129" s="1021"/>
      <c r="AG129" s="1021"/>
      <c r="AH129" s="1021"/>
      <c r="AI129" s="1021"/>
      <c r="AJ129" s="1021"/>
      <c r="AK129" s="1021"/>
      <c r="AL129" s="1021"/>
      <c r="AM129" s="1021"/>
      <c r="AN129" s="1021"/>
      <c r="AO129" s="1021"/>
      <c r="AP129" s="1021"/>
      <c r="AQ129" s="1021"/>
      <c r="AR129" s="1021"/>
      <c r="AS129" s="1021"/>
      <c r="AT129" s="1021"/>
      <c r="AU129" s="1021"/>
      <c r="AV129" s="1021"/>
      <c r="AW129" s="1021"/>
      <c r="AX129" s="1021"/>
      <c r="AY129" s="1021"/>
      <c r="AZ129" s="1021"/>
      <c r="BA129" s="1021"/>
      <c r="BB129" s="1021"/>
      <c r="BC129" s="1021"/>
      <c r="BD129" s="1021"/>
      <c r="BE129" s="1021"/>
      <c r="BF129" s="1021"/>
      <c r="BG129" s="1021"/>
      <c r="BH129" s="1021"/>
      <c r="BI129" s="1021"/>
      <c r="BJ129" s="489"/>
      <c r="BK129" s="489"/>
      <c r="BL129" s="1022">
        <f>CT73*0.375703674683678</f>
        <v>1.7035279711745406E-3</v>
      </c>
      <c r="BN129" s="1083"/>
      <c r="BO129" s="1080"/>
      <c r="BP129" s="1087"/>
      <c r="BQ129" s="1084"/>
      <c r="BR129" s="1087">
        <f>CT73*(1+BS153)</f>
        <v>1.707853169116029E-3</v>
      </c>
      <c r="BS129" s="1084">
        <f>BR129*G126</f>
        <v>0.45218043062804569</v>
      </c>
      <c r="BT129" s="1080"/>
      <c r="BU129" s="1084"/>
    </row>
    <row r="130" spans="2:73" ht="13.5" thickBot="1">
      <c r="B130" s="913"/>
      <c r="C130" s="914"/>
      <c r="D130" s="914"/>
      <c r="E130" s="1028" t="s">
        <v>963</v>
      </c>
      <c r="F130" s="914"/>
      <c r="G130" s="916"/>
      <c r="H130" s="916"/>
      <c r="I130" s="916"/>
      <c r="J130" s="916"/>
      <c r="K130" s="916"/>
      <c r="L130" s="916"/>
      <c r="M130" s="916"/>
      <c r="N130" s="916"/>
      <c r="O130" s="916"/>
      <c r="P130" s="916"/>
      <c r="Q130" s="916"/>
      <c r="R130" s="916"/>
      <c r="S130" s="916"/>
      <c r="T130" s="916"/>
      <c r="U130" s="916"/>
      <c r="V130" s="916"/>
      <c r="W130" s="916"/>
      <c r="X130" s="916"/>
      <c r="Y130" s="916"/>
      <c r="Z130" s="916"/>
      <c r="AA130" s="916"/>
      <c r="AB130" s="916"/>
      <c r="AC130" s="916"/>
      <c r="AD130" s="916"/>
      <c r="AE130" s="916"/>
      <c r="AF130" s="916"/>
      <c r="AG130" s="916"/>
      <c r="AH130" s="916"/>
      <c r="AI130" s="916"/>
      <c r="AJ130" s="916"/>
      <c r="AK130" s="916"/>
      <c r="AL130" s="916"/>
      <c r="AM130" s="916"/>
      <c r="AN130" s="916"/>
      <c r="AO130" s="916"/>
      <c r="AP130" s="916"/>
      <c r="AQ130" s="916"/>
      <c r="AR130" s="916"/>
      <c r="AS130" s="916"/>
      <c r="AT130" s="916"/>
      <c r="AU130" s="916"/>
      <c r="AV130" s="916"/>
      <c r="AW130" s="916"/>
      <c r="AX130" s="916"/>
      <c r="AY130" s="916"/>
      <c r="AZ130" s="916"/>
      <c r="BA130" s="916"/>
      <c r="BB130" s="916"/>
      <c r="BC130" s="916"/>
      <c r="BD130" s="916"/>
      <c r="BE130" s="916"/>
      <c r="BF130" s="916"/>
      <c r="BG130" s="916"/>
      <c r="BH130" s="916"/>
      <c r="BI130" s="916"/>
      <c r="BJ130" s="914"/>
      <c r="BK130" s="914"/>
      <c r="BL130" s="1027">
        <f>CU73*0.568571740836304</f>
        <v>4.7564031426238504E-4</v>
      </c>
      <c r="BN130" s="1105"/>
      <c r="BO130" s="1085"/>
      <c r="BP130" s="1106"/>
      <c r="BQ130" s="1086"/>
      <c r="BR130" s="1106"/>
      <c r="BS130" s="1086"/>
      <c r="BT130" s="1107">
        <f>CU72*(1+BU153)</f>
        <v>4.6549616455421338E-4</v>
      </c>
      <c r="BU130" s="1086">
        <f>BT130*G126</f>
        <v>0.12324727906953199</v>
      </c>
    </row>
    <row r="131" spans="2:73">
      <c r="B131" s="906" t="s">
        <v>948</v>
      </c>
      <c r="C131" s="907" t="str">
        <f>BY29</f>
        <v>R-BLD_Det_D</v>
      </c>
      <c r="D131" s="908" t="str">
        <f>BZ29</f>
        <v>Residential Building Detached _ D</v>
      </c>
      <c r="E131" s="907" t="str">
        <f>COMM!O17</f>
        <v>RSDSH_Det-D</v>
      </c>
      <c r="F131" s="908" t="s">
        <v>959</v>
      </c>
      <c r="G131" s="910">
        <f>CI13/1000</f>
        <v>166.9841975480154</v>
      </c>
      <c r="H131" s="910">
        <f>G131*$CH$26</f>
        <v>166.9841975480154</v>
      </c>
      <c r="I131" s="910">
        <f>DwellingStocks!K39/1000</f>
        <v>2.6115423082337648</v>
      </c>
      <c r="J131" s="910">
        <f>I131*$CH$31</f>
        <v>2.529208726383803</v>
      </c>
      <c r="K131" s="910">
        <f>DwellingStocks!N39/1000</f>
        <v>12.702471895023944</v>
      </c>
      <c r="L131" s="910">
        <f>K131*$CH$31</f>
        <v>12.302003556384195</v>
      </c>
      <c r="M131" s="910">
        <f>DwellingStocks!Q39/1000</f>
        <v>6.3102899019493588</v>
      </c>
      <c r="N131" s="910">
        <f>M131*$CH$31</f>
        <v>6.1113466305724859</v>
      </c>
      <c r="O131" s="910">
        <f>DwellingStocks!T39/1000</f>
        <v>5.0979413466577279</v>
      </c>
      <c r="P131" s="910">
        <f>O131*$CH$31</f>
        <v>4.9372195502663763</v>
      </c>
      <c r="Q131" s="910">
        <f>DwellingStocks!W39/1000</f>
        <v>3.686494540406815</v>
      </c>
      <c r="R131" s="910">
        <f>Q131*$CH$31</f>
        <v>3.5702711504869713</v>
      </c>
      <c r="S131" s="910">
        <f>DwellingStocks!Z39/1000</f>
        <v>2.1418438974320866</v>
      </c>
      <c r="T131" s="910">
        <f>S131*$CH$31</f>
        <v>2.0743184052035759</v>
      </c>
      <c r="U131" s="910">
        <f>DwellingStocks!AC39/1000</f>
        <v>3.9114069227031467</v>
      </c>
      <c r="V131" s="910">
        <f>U131*$CH$31</f>
        <v>3.7880927642445426</v>
      </c>
      <c r="W131" s="910">
        <f>DwellingStocks!AF39/1000</f>
        <v>7.2228902174916136</v>
      </c>
      <c r="X131" s="910">
        <f>W131*$CH$31</f>
        <v>6.9951755750597506</v>
      </c>
      <c r="Y131" s="910">
        <f>DwellingStocks!AI39/1000</f>
        <v>3.922912289516832</v>
      </c>
      <c r="Z131" s="910">
        <f>Y131*$CH$31</f>
        <v>3.7992354036165619</v>
      </c>
      <c r="AA131" s="910">
        <f>DwellingStocks!AL39/1000</f>
        <v>3.8623070908684958</v>
      </c>
      <c r="AB131" s="910">
        <f>AA131*$CH$31</f>
        <v>3.7405408931725539</v>
      </c>
      <c r="AC131" s="910">
        <f>DwellingStocks!AO39/1000</f>
        <v>8.3983483675153927</v>
      </c>
      <c r="AD131" s="910">
        <f>AC131*$CH$31</f>
        <v>8.1335752866653355</v>
      </c>
      <c r="AE131" s="910">
        <f>DwellingStocks!AR39/1000</f>
        <v>5.2612160678515822</v>
      </c>
      <c r="AF131" s="910">
        <f>AE131*$CH$31</f>
        <v>5.0953467413669742</v>
      </c>
      <c r="AG131" s="910">
        <f>DwellingStocks!AU39/1000</f>
        <v>5.9696006405620849</v>
      </c>
      <c r="AH131" s="910">
        <f>AG131*$CH$31</f>
        <v>5.7813982126704557</v>
      </c>
      <c r="AI131" s="910">
        <f>DwellingStocks!AX39/1000</f>
        <v>18.236913869534966</v>
      </c>
      <c r="AJ131" s="910">
        <f>AI131*$CH$31</f>
        <v>17.661962264870532</v>
      </c>
      <c r="AK131" s="910">
        <f>DwellingStocks!BA39/1000</f>
        <v>8.574086200091994</v>
      </c>
      <c r="AL131" s="910">
        <f>AK131*$CH$31</f>
        <v>8.3037726670819385</v>
      </c>
      <c r="AM131" s="910">
        <f>DwellingStocks!BD39/1000</f>
        <v>8.5072952650901996</v>
      </c>
      <c r="AN131" s="910">
        <f>AM131*$CH$31</f>
        <v>8.2390874367805704</v>
      </c>
      <c r="AO131" s="910">
        <f>DwellingStocks!BG39/1000</f>
        <v>8.554153711759902</v>
      </c>
      <c r="AP131" s="910">
        <f>AO131*$CH$31</f>
        <v>8.2844685863978444</v>
      </c>
      <c r="AQ131" s="910">
        <f>DwellingStocks!BJ39/1000</f>
        <v>4.7770385337190975</v>
      </c>
      <c r="AR131" s="910">
        <f>AQ131*$CH$31</f>
        <v>4.6264337773357376</v>
      </c>
      <c r="AS131" s="910">
        <f>DwellingStocks!BM39/1000</f>
        <v>12.382576852789567</v>
      </c>
      <c r="AT131" s="910">
        <f>AS131*$CH$31</f>
        <v>11.992193782368586</v>
      </c>
      <c r="AU131" s="910">
        <f>DwellingStocks!BP39/1000</f>
        <v>1.8853298833131329</v>
      </c>
      <c r="AV131" s="910">
        <f>AU131*$CH$31</f>
        <v>1.8258914580681966</v>
      </c>
      <c r="AW131" s="910">
        <f>DwellingStocks!BS39/1000</f>
        <v>8.5794880010907058</v>
      </c>
      <c r="AX131" s="910">
        <f>AW131*$CH$31</f>
        <v>8.3090041665606407</v>
      </c>
      <c r="AY131" s="910">
        <f>DwellingStocks!BV39/1000</f>
        <v>3.9850531006202639</v>
      </c>
      <c r="AZ131" s="910">
        <f>AY131*$CH$31</f>
        <v>3.8594171135631501</v>
      </c>
      <c r="BA131" s="910">
        <f>DwellingStocks!BY39/1000</f>
        <v>3.3703134856126571</v>
      </c>
      <c r="BB131" s="910">
        <f>BA131*$CH$31</f>
        <v>3.2640582737584056</v>
      </c>
      <c r="BC131" s="910">
        <f>DwellingStocks!CB39/1000</f>
        <v>3.7469172720446822</v>
      </c>
      <c r="BD131" s="910">
        <f>BC131*$CH$31</f>
        <v>3.6287889465221412</v>
      </c>
      <c r="BE131" s="910">
        <f>DwellingStocks!CE39/1000</f>
        <v>9.7056947578551398</v>
      </c>
      <c r="BF131" s="910">
        <f>BE131*$CH$31</f>
        <v>9.3997052239168362</v>
      </c>
      <c r="BG131" s="910">
        <f>DwellingStocks!CH39/1000</f>
        <v>3.5800711282802351</v>
      </c>
      <c r="BH131" s="910">
        <f>BG131*$CH$31</f>
        <v>3.4672029283894594</v>
      </c>
      <c r="BI131" s="910">
        <v>1</v>
      </c>
      <c r="BJ131" s="908">
        <v>100</v>
      </c>
      <c r="BK131" s="908">
        <v>1</v>
      </c>
      <c r="BL131" s="1019">
        <f>ABS(CR74)*0.853224702081462</f>
        <v>4.8901598340165373E-2</v>
      </c>
      <c r="BN131" s="1101">
        <f>ABS(CR74*DwellingStocks!Y23*(1+BO153))</f>
        <v>5.032483276632424E-2</v>
      </c>
      <c r="BO131" s="1102">
        <f>BN131*G131</f>
        <v>8.4034518162227254</v>
      </c>
      <c r="BP131" s="1103"/>
      <c r="BQ131" s="1104"/>
      <c r="BR131" s="1103"/>
      <c r="BS131" s="1104"/>
      <c r="BT131" s="1102"/>
      <c r="BU131" s="1104"/>
    </row>
    <row r="132" spans="2:73">
      <c r="B132" s="911"/>
      <c r="C132" s="490"/>
      <c r="D132" s="489"/>
      <c r="E132" s="1023" t="s">
        <v>960</v>
      </c>
      <c r="F132" s="489"/>
      <c r="G132" s="1021"/>
      <c r="H132" s="1021"/>
      <c r="I132" s="1021"/>
      <c r="J132" s="1021"/>
      <c r="K132" s="1021"/>
      <c r="L132" s="1021"/>
      <c r="M132" s="1021"/>
      <c r="N132" s="1021"/>
      <c r="O132" s="1021"/>
      <c r="P132" s="1021"/>
      <c r="Q132" s="1021"/>
      <c r="R132" s="1021"/>
      <c r="S132" s="1021"/>
      <c r="T132" s="1021"/>
      <c r="U132" s="1021"/>
      <c r="V132" s="1021"/>
      <c r="W132" s="1021"/>
      <c r="X132" s="1021"/>
      <c r="Y132" s="1021"/>
      <c r="Z132" s="1021"/>
      <c r="AA132" s="1021"/>
      <c r="AB132" s="1021"/>
      <c r="AC132" s="1021"/>
      <c r="AD132" s="1021"/>
      <c r="AE132" s="1021"/>
      <c r="AF132" s="1021"/>
      <c r="AG132" s="1021"/>
      <c r="AH132" s="1021"/>
      <c r="AI132" s="1021"/>
      <c r="AJ132" s="1021"/>
      <c r="AK132" s="1021"/>
      <c r="AL132" s="1021"/>
      <c r="AM132" s="1021"/>
      <c r="AN132" s="1021"/>
      <c r="AO132" s="1021"/>
      <c r="AP132" s="1021"/>
      <c r="AQ132" s="1021"/>
      <c r="AR132" s="1021"/>
      <c r="AS132" s="1021"/>
      <c r="AT132" s="1021"/>
      <c r="AU132" s="1021"/>
      <c r="AV132" s="1021"/>
      <c r="AW132" s="1021"/>
      <c r="AX132" s="1021"/>
      <c r="AY132" s="1021"/>
      <c r="AZ132" s="1021"/>
      <c r="BA132" s="1021"/>
      <c r="BB132" s="1021"/>
      <c r="BC132" s="1021"/>
      <c r="BD132" s="1021"/>
      <c r="BE132" s="1021"/>
      <c r="BF132" s="1021"/>
      <c r="BG132" s="1021"/>
      <c r="BH132" s="1021"/>
      <c r="BI132" s="1021"/>
      <c r="BJ132" s="489"/>
      <c r="BK132" s="489"/>
      <c r="BL132" s="1022">
        <v>0</v>
      </c>
      <c r="BN132" s="1083"/>
      <c r="BO132" s="1080"/>
      <c r="BP132" s="1087"/>
      <c r="BQ132" s="1084"/>
      <c r="BR132" s="1087"/>
      <c r="BS132" s="1084"/>
      <c r="BT132" s="1080"/>
      <c r="BU132" s="1084"/>
    </row>
    <row r="133" spans="2:73">
      <c r="B133" s="912"/>
      <c r="C133" s="328"/>
      <c r="D133" s="328"/>
      <c r="E133" s="417" t="s">
        <v>961</v>
      </c>
      <c r="F133" s="328"/>
      <c r="G133" s="1025"/>
      <c r="H133" s="1025"/>
      <c r="I133" s="1025"/>
      <c r="J133" s="1025"/>
      <c r="K133" s="1025"/>
      <c r="L133" s="1025"/>
      <c r="M133" s="1025"/>
      <c r="N133" s="1025"/>
      <c r="O133" s="1025"/>
      <c r="P133" s="1025"/>
      <c r="Q133" s="1025"/>
      <c r="R133" s="1025"/>
      <c r="S133" s="1025"/>
      <c r="T133" s="1025"/>
      <c r="U133" s="1025"/>
      <c r="V133" s="1025"/>
      <c r="W133" s="1025"/>
      <c r="X133" s="1025"/>
      <c r="Y133" s="1025"/>
      <c r="Z133" s="1025"/>
      <c r="AA133" s="1025"/>
      <c r="AB133" s="1025"/>
      <c r="AC133" s="1025"/>
      <c r="AD133" s="1025"/>
      <c r="AE133" s="1025"/>
      <c r="AF133" s="1025"/>
      <c r="AG133" s="1025"/>
      <c r="AH133" s="1025"/>
      <c r="AI133" s="1025"/>
      <c r="AJ133" s="1025"/>
      <c r="AK133" s="1025"/>
      <c r="AL133" s="1025"/>
      <c r="AM133" s="1025"/>
      <c r="AN133" s="1025"/>
      <c r="AO133" s="1025"/>
      <c r="AP133" s="1025"/>
      <c r="AQ133" s="1025"/>
      <c r="AR133" s="1025"/>
      <c r="AS133" s="1025"/>
      <c r="AT133" s="1025"/>
      <c r="AU133" s="1025"/>
      <c r="AV133" s="1025"/>
      <c r="AW133" s="1025"/>
      <c r="AX133" s="1025"/>
      <c r="AY133" s="1025"/>
      <c r="AZ133" s="1025"/>
      <c r="BA133" s="1025"/>
      <c r="BB133" s="1025"/>
      <c r="BC133" s="1025"/>
      <c r="BD133" s="1025"/>
      <c r="BE133" s="1025"/>
      <c r="BF133" s="1025"/>
      <c r="BG133" s="1025"/>
      <c r="BH133" s="1025"/>
      <c r="BI133" s="1025"/>
      <c r="BJ133" s="328"/>
      <c r="BK133" s="328"/>
      <c r="BL133" s="1026">
        <f>CS74*0.742731884673138</f>
        <v>1.4303829274544932E-2</v>
      </c>
      <c r="BN133" s="1083"/>
      <c r="BO133" s="1080"/>
      <c r="BP133" s="1087">
        <f>CS74*(1+BQ153)</f>
        <v>1.4348363871033715E-2</v>
      </c>
      <c r="BQ133" s="1084">
        <f>BP133*G131</f>
        <v>2.3959500271315011</v>
      </c>
      <c r="BR133" s="1087"/>
      <c r="BS133" s="1084"/>
      <c r="BT133" s="1080"/>
      <c r="BU133" s="1084"/>
    </row>
    <row r="134" spans="2:73">
      <c r="B134" s="911"/>
      <c r="C134" s="490"/>
      <c r="D134" s="489"/>
      <c r="E134" s="1023" t="s">
        <v>962</v>
      </c>
      <c r="F134" s="489"/>
      <c r="G134" s="1021"/>
      <c r="H134" s="1021"/>
      <c r="I134" s="1021"/>
      <c r="J134" s="1021"/>
      <c r="K134" s="1021"/>
      <c r="L134" s="1021"/>
      <c r="M134" s="1021"/>
      <c r="N134" s="1021"/>
      <c r="O134" s="1021"/>
      <c r="P134" s="1021"/>
      <c r="Q134" s="1021"/>
      <c r="R134" s="1021"/>
      <c r="S134" s="1021"/>
      <c r="T134" s="1021"/>
      <c r="U134" s="1021"/>
      <c r="V134" s="1021"/>
      <c r="W134" s="1021"/>
      <c r="X134" s="1021"/>
      <c r="Y134" s="1021"/>
      <c r="Z134" s="1021"/>
      <c r="AA134" s="1021"/>
      <c r="AB134" s="1021"/>
      <c r="AC134" s="1021"/>
      <c r="AD134" s="1021"/>
      <c r="AE134" s="1021"/>
      <c r="AF134" s="1021"/>
      <c r="AG134" s="1021"/>
      <c r="AH134" s="1021"/>
      <c r="AI134" s="1021"/>
      <c r="AJ134" s="1021"/>
      <c r="AK134" s="1021"/>
      <c r="AL134" s="1021"/>
      <c r="AM134" s="1021"/>
      <c r="AN134" s="1021"/>
      <c r="AO134" s="1021"/>
      <c r="AP134" s="1021"/>
      <c r="AQ134" s="1021"/>
      <c r="AR134" s="1021"/>
      <c r="AS134" s="1021"/>
      <c r="AT134" s="1021"/>
      <c r="AU134" s="1021"/>
      <c r="AV134" s="1021"/>
      <c r="AW134" s="1021"/>
      <c r="AX134" s="1021"/>
      <c r="AY134" s="1021"/>
      <c r="AZ134" s="1021"/>
      <c r="BA134" s="1021"/>
      <c r="BB134" s="1021"/>
      <c r="BC134" s="1021"/>
      <c r="BD134" s="1021"/>
      <c r="BE134" s="1021"/>
      <c r="BF134" s="1021"/>
      <c r="BG134" s="1021"/>
      <c r="BH134" s="1021"/>
      <c r="BI134" s="1021"/>
      <c r="BJ134" s="489"/>
      <c r="BK134" s="489"/>
      <c r="BL134" s="1022">
        <f>CT74*0.375703674683678</f>
        <v>1.3931982012489457E-3</v>
      </c>
      <c r="BN134" s="1083"/>
      <c r="BO134" s="1080"/>
      <c r="BP134" s="1087"/>
      <c r="BQ134" s="1084"/>
      <c r="BR134" s="1087">
        <f>CT74*(1+BS153)</f>
        <v>1.3967354827577269E-3</v>
      </c>
      <c r="BS134" s="1084">
        <f>BR134*G131</f>
        <v>0.23323275377513891</v>
      </c>
      <c r="BT134" s="1080"/>
      <c r="BU134" s="1084"/>
    </row>
    <row r="135" spans="2:73" ht="13.5" thickBot="1">
      <c r="B135" s="913"/>
      <c r="C135" s="914"/>
      <c r="D135" s="914"/>
      <c r="E135" s="1028" t="s">
        <v>963</v>
      </c>
      <c r="F135" s="914"/>
      <c r="G135" s="916"/>
      <c r="H135" s="916"/>
      <c r="I135" s="916"/>
      <c r="J135" s="916"/>
      <c r="K135" s="916"/>
      <c r="L135" s="916"/>
      <c r="M135" s="916"/>
      <c r="N135" s="916"/>
      <c r="O135" s="916"/>
      <c r="P135" s="916"/>
      <c r="Q135" s="916"/>
      <c r="R135" s="916"/>
      <c r="S135" s="916"/>
      <c r="T135" s="916"/>
      <c r="U135" s="916"/>
      <c r="V135" s="916"/>
      <c r="W135" s="916"/>
      <c r="X135" s="916"/>
      <c r="Y135" s="916"/>
      <c r="Z135" s="916"/>
      <c r="AA135" s="916"/>
      <c r="AB135" s="916"/>
      <c r="AC135" s="916"/>
      <c r="AD135" s="916"/>
      <c r="AE135" s="916"/>
      <c r="AF135" s="916"/>
      <c r="AG135" s="916"/>
      <c r="AH135" s="916"/>
      <c r="AI135" s="916"/>
      <c r="AJ135" s="916"/>
      <c r="AK135" s="916"/>
      <c r="AL135" s="916"/>
      <c r="AM135" s="916"/>
      <c r="AN135" s="916"/>
      <c r="AO135" s="916"/>
      <c r="AP135" s="916"/>
      <c r="AQ135" s="916"/>
      <c r="AR135" s="916"/>
      <c r="AS135" s="916"/>
      <c r="AT135" s="916"/>
      <c r="AU135" s="916"/>
      <c r="AV135" s="916"/>
      <c r="AW135" s="916"/>
      <c r="AX135" s="916"/>
      <c r="AY135" s="916"/>
      <c r="AZ135" s="916"/>
      <c r="BA135" s="916"/>
      <c r="BB135" s="916"/>
      <c r="BC135" s="916"/>
      <c r="BD135" s="916"/>
      <c r="BE135" s="916"/>
      <c r="BF135" s="916"/>
      <c r="BG135" s="916"/>
      <c r="BH135" s="916"/>
      <c r="BI135" s="916"/>
      <c r="BJ135" s="914"/>
      <c r="BK135" s="914"/>
      <c r="BL135" s="1027">
        <f>CU74*0.568571740836304</f>
        <v>4.620421675097221E-4</v>
      </c>
      <c r="BN135" s="1105"/>
      <c r="BO135" s="1085"/>
      <c r="BP135" s="1106"/>
      <c r="BQ135" s="1086"/>
      <c r="BR135" s="1106"/>
      <c r="BS135" s="1086"/>
      <c r="BT135" s="1107">
        <f>CU73*(1+BU153)</f>
        <v>4.3115340509540902E-4</v>
      </c>
      <c r="BU135" s="1086">
        <f>BT135*G131</f>
        <v>7.1995805369951288E-2</v>
      </c>
    </row>
    <row r="136" spans="2:73">
      <c r="B136" s="906" t="s">
        <v>948</v>
      </c>
      <c r="C136" s="907" t="str">
        <f>BY30</f>
        <v>R-BLD_Det_E</v>
      </c>
      <c r="D136" s="908" t="str">
        <f>BZ30</f>
        <v>Residential Building Detached _ E</v>
      </c>
      <c r="E136" s="907" t="str">
        <f>COMM!O20</f>
        <v>RSDSH_Det-E</v>
      </c>
      <c r="F136" s="908" t="s">
        <v>959</v>
      </c>
      <c r="G136" s="910">
        <f>CI14/1000</f>
        <v>74.836881491341003</v>
      </c>
      <c r="H136" s="910">
        <f>G136*$CH$26</f>
        <v>74.836881491341003</v>
      </c>
      <c r="I136" s="910">
        <f>DwellingStocks!K40/1000</f>
        <v>1.0961405819859322</v>
      </c>
      <c r="J136" s="910">
        <f>I136*$CH$32</f>
        <v>0.89402528444797336</v>
      </c>
      <c r="K136" s="910">
        <f>DwellingStocks!N40/1000</f>
        <v>6.5321372620409894</v>
      </c>
      <c r="L136" s="910">
        <f>K136*$CH$32</f>
        <v>5.3276887743440469</v>
      </c>
      <c r="M136" s="910">
        <f>DwellingStocks!Q40/1000</f>
        <v>2.3886408103424128</v>
      </c>
      <c r="N136" s="910">
        <f>M136*$CH$32</f>
        <v>1.948203829878657</v>
      </c>
      <c r="O136" s="910">
        <f>DwellingStocks!T40/1000</f>
        <v>2.2436524886385483</v>
      </c>
      <c r="P136" s="910">
        <f>O136*$CH$32</f>
        <v>1.8299496317555595</v>
      </c>
      <c r="Q136" s="910">
        <f>DwellingStocks!W40/1000</f>
        <v>1.5320496791301048</v>
      </c>
      <c r="R136" s="910">
        <f>Q136*$CH$32</f>
        <v>1.2495579241224524</v>
      </c>
      <c r="S136" s="910">
        <f>DwellingStocks!Z40/1000</f>
        <v>1.0709219487160433</v>
      </c>
      <c r="T136" s="910">
        <f>S136*$CH$32</f>
        <v>0.8734566674721711</v>
      </c>
      <c r="U136" s="910">
        <f>DwellingStocks!AC40/1000</f>
        <v>1.7225994124228001</v>
      </c>
      <c r="V136" s="910">
        <f>U136*$CH$32</f>
        <v>1.4049725509578574</v>
      </c>
      <c r="W136" s="910">
        <f>DwellingStocks!AF40/1000</f>
        <v>2.8423273363046606</v>
      </c>
      <c r="X136" s="910">
        <f>W136*$CH$32</f>
        <v>2.3182359517518867</v>
      </c>
      <c r="Y136" s="910">
        <f>DwellingStocks!AI40/1000</f>
        <v>1.743516573118592</v>
      </c>
      <c r="Z136" s="910">
        <f>Y136*$CH$32</f>
        <v>1.4220328357864864</v>
      </c>
      <c r="AA136" s="910">
        <f>DwellingStocks!AL40/1000</f>
        <v>1.7762633788026563</v>
      </c>
      <c r="AB136" s="910">
        <f>AA136*$CH$32</f>
        <v>1.4487415196429099</v>
      </c>
      <c r="AC136" s="910">
        <f>DwellingStocks!AO40/1000</f>
        <v>3.3121890865770824</v>
      </c>
      <c r="AD136" s="910">
        <f>AC136*$CH$32</f>
        <v>2.7014607787877272</v>
      </c>
      <c r="AE136" s="910">
        <f>DwellingStocks!AR40/1000</f>
        <v>2.3450141338282702</v>
      </c>
      <c r="AF136" s="910">
        <f>AE136*$CH$32</f>
        <v>1.9126213940843251</v>
      </c>
      <c r="AG136" s="910">
        <f>DwellingStocks!AU40/1000</f>
        <v>2.9007910397433312</v>
      </c>
      <c r="AH136" s="910">
        <f>AG136*$CH$32</f>
        <v>2.3659196430188798</v>
      </c>
      <c r="AI136" s="910">
        <f>DwellingStocks!AX40/1000</f>
        <v>7.8014221541968842</v>
      </c>
      <c r="AJ136" s="910">
        <f>AI136*$CH$32</f>
        <v>6.3629326156944552</v>
      </c>
      <c r="AK136" s="910">
        <f>DwellingStocks!BA40/1000</f>
        <v>3.9524138153590482</v>
      </c>
      <c r="AL136" s="910">
        <f>AK136*$CH$32</f>
        <v>3.2236356755723348</v>
      </c>
      <c r="AM136" s="910">
        <f>DwellingStocks!BD40/1000</f>
        <v>3.4570281112557346</v>
      </c>
      <c r="AN136" s="910">
        <f>AM136*$CH$32</f>
        <v>2.8195932084829187</v>
      </c>
      <c r="AO136" s="910">
        <f>DwellingStocks!BG40/1000</f>
        <v>4.2037250544850657</v>
      </c>
      <c r="AP136" s="910">
        <f>AO136*$CH$32</f>
        <v>3.4286081086133131</v>
      </c>
      <c r="AQ136" s="910">
        <f>DwellingStocks!BJ40/1000</f>
        <v>1.5824781170855375</v>
      </c>
      <c r="AR136" s="910">
        <f>AQ136*$CH$32</f>
        <v>1.2906879573757521</v>
      </c>
      <c r="AS136" s="910">
        <f>DwellingStocks!BM40/1000</f>
        <v>5.5816373525503646</v>
      </c>
      <c r="AT136" s="910">
        <f>AS136*$CH$32</f>
        <v>4.5524497530767594</v>
      </c>
      <c r="AU136" s="910">
        <f>DwellingStocks!BP40/1000</f>
        <v>1.0891347931490212</v>
      </c>
      <c r="AV136" s="910">
        <f>AU136*$CH$32</f>
        <v>0.88831127982061597</v>
      </c>
      <c r="AW136" s="910">
        <f>DwellingStocks!BS40/1000</f>
        <v>4.0478970159476777</v>
      </c>
      <c r="AX136" s="910">
        <f>AW136*$CH$32</f>
        <v>3.3015129086290593</v>
      </c>
      <c r="AY136" s="910">
        <f>DwellingStocks!BV40/1000</f>
        <v>2.0188208889505881</v>
      </c>
      <c r="AZ136" s="910">
        <f>AY136*$CH$32</f>
        <v>1.646574307306071</v>
      </c>
      <c r="BA136" s="910">
        <f>DwellingStocks!BY40/1000</f>
        <v>1.6636897779298148</v>
      </c>
      <c r="BB136" s="910">
        <f>BA136*$CH$32</f>
        <v>1.3569251530238273</v>
      </c>
      <c r="BC136" s="910">
        <f>DwellingStocks!CB40/1000</f>
        <v>1.8137251722651071</v>
      </c>
      <c r="BD136" s="910">
        <f>BC136*$CH$32</f>
        <v>1.4792958035610548</v>
      </c>
      <c r="BE136" s="910">
        <f>DwellingStocks!CE40/1000</f>
        <v>4.4861223417946521</v>
      </c>
      <c r="BF136" s="910">
        <f>BE136*$CH$32</f>
        <v>3.6589346919580112</v>
      </c>
      <c r="BG136" s="910">
        <f>DwellingStocks!CH40/1000</f>
        <v>1.6325431647200641</v>
      </c>
      <c r="BH136" s="910">
        <f>BG136*$CH$32</f>
        <v>1.3315216051650403</v>
      </c>
      <c r="BI136" s="910">
        <v>1</v>
      </c>
      <c r="BJ136" s="908">
        <v>100</v>
      </c>
      <c r="BK136" s="908">
        <v>1</v>
      </c>
      <c r="BL136" s="1019">
        <f>ABS(CR75)*0.853224702081462</f>
        <v>6.0316400230437453E-2</v>
      </c>
      <c r="BN136" s="1101">
        <f>ABS(CR75*DwellingStocks!Y24*(1+BO153))</f>
        <v>6.321591769829861E-2</v>
      </c>
      <c r="BO136" s="1102">
        <f>BN136*G136</f>
        <v>4.7308821411539395</v>
      </c>
      <c r="BP136" s="1103"/>
      <c r="BQ136" s="1104"/>
      <c r="BR136" s="1103"/>
      <c r="BS136" s="1104"/>
      <c r="BT136" s="1102"/>
      <c r="BU136" s="1104"/>
    </row>
    <row r="137" spans="2:73">
      <c r="B137" s="911"/>
      <c r="C137" s="490"/>
      <c r="D137" s="489"/>
      <c r="E137" s="1023" t="s">
        <v>960</v>
      </c>
      <c r="F137" s="489"/>
      <c r="G137" s="1021"/>
      <c r="H137" s="1021"/>
      <c r="I137" s="1021"/>
      <c r="J137" s="1021"/>
      <c r="K137" s="1021"/>
      <c r="L137" s="1021"/>
      <c r="M137" s="1021"/>
      <c r="N137" s="1021"/>
      <c r="O137" s="1021"/>
      <c r="P137" s="1021"/>
      <c r="Q137" s="1021"/>
      <c r="R137" s="1021"/>
      <c r="S137" s="1021"/>
      <c r="T137" s="1021"/>
      <c r="U137" s="1021"/>
      <c r="V137" s="1021"/>
      <c r="W137" s="1021"/>
      <c r="X137" s="1021"/>
      <c r="Y137" s="1021"/>
      <c r="Z137" s="1021"/>
      <c r="AA137" s="1021"/>
      <c r="AB137" s="1021"/>
      <c r="AC137" s="1021"/>
      <c r="AD137" s="1021"/>
      <c r="AE137" s="1021"/>
      <c r="AF137" s="1021"/>
      <c r="AG137" s="1021"/>
      <c r="AH137" s="1021"/>
      <c r="AI137" s="1021"/>
      <c r="AJ137" s="1021"/>
      <c r="AK137" s="1021"/>
      <c r="AL137" s="1021"/>
      <c r="AM137" s="1021"/>
      <c r="AN137" s="1021"/>
      <c r="AO137" s="1021"/>
      <c r="AP137" s="1021"/>
      <c r="AQ137" s="1021"/>
      <c r="AR137" s="1021"/>
      <c r="AS137" s="1021"/>
      <c r="AT137" s="1021"/>
      <c r="AU137" s="1021"/>
      <c r="AV137" s="1021"/>
      <c r="AW137" s="1021"/>
      <c r="AX137" s="1021"/>
      <c r="AY137" s="1021"/>
      <c r="AZ137" s="1021"/>
      <c r="BA137" s="1021"/>
      <c r="BB137" s="1021"/>
      <c r="BC137" s="1021"/>
      <c r="BD137" s="1021"/>
      <c r="BE137" s="1021"/>
      <c r="BF137" s="1021"/>
      <c r="BG137" s="1021"/>
      <c r="BH137" s="1021"/>
      <c r="BI137" s="1021"/>
      <c r="BJ137" s="489"/>
      <c r="BK137" s="489"/>
      <c r="BL137" s="1022">
        <v>0</v>
      </c>
      <c r="BN137" s="1083"/>
      <c r="BO137" s="1080"/>
      <c r="BP137" s="1087"/>
      <c r="BQ137" s="1084"/>
      <c r="BR137" s="1087"/>
      <c r="BS137" s="1084"/>
      <c r="BT137" s="1080"/>
      <c r="BU137" s="1084"/>
    </row>
    <row r="138" spans="2:73">
      <c r="B138" s="912"/>
      <c r="C138" s="328"/>
      <c r="D138" s="328"/>
      <c r="E138" s="417" t="s">
        <v>961</v>
      </c>
      <c r="F138" s="328"/>
      <c r="G138" s="1025"/>
      <c r="H138" s="1025"/>
      <c r="I138" s="1025"/>
      <c r="J138" s="1025"/>
      <c r="K138" s="1025"/>
      <c r="L138" s="1025"/>
      <c r="M138" s="1025"/>
      <c r="N138" s="1025"/>
      <c r="O138" s="1025"/>
      <c r="P138" s="1025"/>
      <c r="Q138" s="1025"/>
      <c r="R138" s="1025"/>
      <c r="S138" s="1025"/>
      <c r="T138" s="1025"/>
      <c r="U138" s="1025"/>
      <c r="V138" s="1025"/>
      <c r="W138" s="1025"/>
      <c r="X138" s="1025"/>
      <c r="Y138" s="1025"/>
      <c r="Z138" s="1025"/>
      <c r="AA138" s="1025"/>
      <c r="AB138" s="1025"/>
      <c r="AC138" s="1025"/>
      <c r="AD138" s="1025"/>
      <c r="AE138" s="1025"/>
      <c r="AF138" s="1025"/>
      <c r="AG138" s="1025"/>
      <c r="AH138" s="1025"/>
      <c r="AI138" s="1025"/>
      <c r="AJ138" s="1025"/>
      <c r="AK138" s="1025"/>
      <c r="AL138" s="1025"/>
      <c r="AM138" s="1025"/>
      <c r="AN138" s="1025"/>
      <c r="AO138" s="1025"/>
      <c r="AP138" s="1025"/>
      <c r="AQ138" s="1025"/>
      <c r="AR138" s="1025"/>
      <c r="AS138" s="1025"/>
      <c r="AT138" s="1025"/>
      <c r="AU138" s="1025"/>
      <c r="AV138" s="1025"/>
      <c r="AW138" s="1025"/>
      <c r="AX138" s="1025"/>
      <c r="AY138" s="1025"/>
      <c r="AZ138" s="1025"/>
      <c r="BA138" s="1025"/>
      <c r="BB138" s="1025"/>
      <c r="BC138" s="1025"/>
      <c r="BD138" s="1025"/>
      <c r="BE138" s="1025"/>
      <c r="BF138" s="1025"/>
      <c r="BG138" s="1025"/>
      <c r="BH138" s="1025"/>
      <c r="BI138" s="1025"/>
      <c r="BJ138" s="328"/>
      <c r="BK138" s="328"/>
      <c r="BL138" s="1026">
        <f>CS75*0.742731884673138</f>
        <v>1.4351733209498384E-2</v>
      </c>
      <c r="BN138" s="1083"/>
      <c r="BO138" s="1080"/>
      <c r="BP138" s="1087">
        <f>CS75*(1+BQ153)</f>
        <v>1.4396416953629552E-2</v>
      </c>
      <c r="BQ138" s="1084">
        <f>BP138*G136</f>
        <v>1.0773829494587073</v>
      </c>
      <c r="BR138" s="1087"/>
      <c r="BS138" s="1084"/>
      <c r="BT138" s="1080"/>
      <c r="BU138" s="1084"/>
    </row>
    <row r="139" spans="2:73">
      <c r="B139" s="911"/>
      <c r="C139" s="490"/>
      <c r="D139" s="489"/>
      <c r="E139" s="1023" t="s">
        <v>962</v>
      </c>
      <c r="F139" s="489"/>
      <c r="G139" s="1021"/>
      <c r="H139" s="1021"/>
      <c r="I139" s="1021"/>
      <c r="J139" s="1021"/>
      <c r="K139" s="1021"/>
      <c r="L139" s="1021"/>
      <c r="M139" s="1021"/>
      <c r="N139" s="1021"/>
      <c r="O139" s="1021"/>
      <c r="P139" s="1021"/>
      <c r="Q139" s="1021"/>
      <c r="R139" s="1021"/>
      <c r="S139" s="1021"/>
      <c r="T139" s="1021"/>
      <c r="U139" s="1021"/>
      <c r="V139" s="1021"/>
      <c r="W139" s="1021"/>
      <c r="X139" s="1021"/>
      <c r="Y139" s="1021"/>
      <c r="Z139" s="1021"/>
      <c r="AA139" s="1021"/>
      <c r="AB139" s="1021"/>
      <c r="AC139" s="1021"/>
      <c r="AD139" s="1021"/>
      <c r="AE139" s="1021"/>
      <c r="AF139" s="1021"/>
      <c r="AG139" s="1021"/>
      <c r="AH139" s="1021"/>
      <c r="AI139" s="1021"/>
      <c r="AJ139" s="1021"/>
      <c r="AK139" s="1021"/>
      <c r="AL139" s="1021"/>
      <c r="AM139" s="1021"/>
      <c r="AN139" s="1021"/>
      <c r="AO139" s="1021"/>
      <c r="AP139" s="1021"/>
      <c r="AQ139" s="1021"/>
      <c r="AR139" s="1021"/>
      <c r="AS139" s="1021"/>
      <c r="AT139" s="1021"/>
      <c r="AU139" s="1021"/>
      <c r="AV139" s="1021"/>
      <c r="AW139" s="1021"/>
      <c r="AX139" s="1021"/>
      <c r="AY139" s="1021"/>
      <c r="AZ139" s="1021"/>
      <c r="BA139" s="1021"/>
      <c r="BB139" s="1021"/>
      <c r="BC139" s="1021"/>
      <c r="BD139" s="1021"/>
      <c r="BE139" s="1021"/>
      <c r="BF139" s="1021"/>
      <c r="BG139" s="1021"/>
      <c r="BH139" s="1021"/>
      <c r="BI139" s="1021"/>
      <c r="BJ139" s="489"/>
      <c r="BK139" s="489"/>
      <c r="BL139" s="1022">
        <f>CT75*0.375703674683678</f>
        <v>1.2866536750593203E-3</v>
      </c>
      <c r="BN139" s="1083"/>
      <c r="BO139" s="1080"/>
      <c r="BP139" s="1087"/>
      <c r="BQ139" s="1084"/>
      <c r="BR139" s="1087">
        <f>CT75*(1+BS153)</f>
        <v>1.2899204437422779E-3</v>
      </c>
      <c r="BS139" s="1084">
        <f>BR139*G136</f>
        <v>9.6533623381598849E-2</v>
      </c>
      <c r="BT139" s="1080"/>
      <c r="BU139" s="1084"/>
    </row>
    <row r="140" spans="2:73" ht="13.5" thickBot="1">
      <c r="B140" s="913"/>
      <c r="C140" s="914"/>
      <c r="D140" s="914"/>
      <c r="E140" s="1028" t="s">
        <v>963</v>
      </c>
      <c r="F140" s="914"/>
      <c r="G140" s="916"/>
      <c r="H140" s="916"/>
      <c r="I140" s="916"/>
      <c r="J140" s="916"/>
      <c r="K140" s="916"/>
      <c r="L140" s="916"/>
      <c r="M140" s="916"/>
      <c r="N140" s="916"/>
      <c r="O140" s="916"/>
      <c r="P140" s="916"/>
      <c r="Q140" s="916"/>
      <c r="R140" s="916"/>
      <c r="S140" s="916"/>
      <c r="T140" s="916"/>
      <c r="U140" s="916"/>
      <c r="V140" s="916"/>
      <c r="W140" s="916"/>
      <c r="X140" s="916"/>
      <c r="Y140" s="916"/>
      <c r="Z140" s="916"/>
      <c r="AA140" s="916"/>
      <c r="AB140" s="916"/>
      <c r="AC140" s="916"/>
      <c r="AD140" s="916"/>
      <c r="AE140" s="916"/>
      <c r="AF140" s="916"/>
      <c r="AG140" s="916"/>
      <c r="AH140" s="916"/>
      <c r="AI140" s="916"/>
      <c r="AJ140" s="916"/>
      <c r="AK140" s="916"/>
      <c r="AL140" s="916"/>
      <c r="AM140" s="916"/>
      <c r="AN140" s="916"/>
      <c r="AO140" s="916"/>
      <c r="AP140" s="916"/>
      <c r="AQ140" s="916"/>
      <c r="AR140" s="916"/>
      <c r="AS140" s="916"/>
      <c r="AT140" s="916"/>
      <c r="AU140" s="916"/>
      <c r="AV140" s="916"/>
      <c r="AW140" s="916"/>
      <c r="AX140" s="916"/>
      <c r="AY140" s="916"/>
      <c r="AZ140" s="916"/>
      <c r="BA140" s="916"/>
      <c r="BB140" s="916"/>
      <c r="BC140" s="916"/>
      <c r="BD140" s="916"/>
      <c r="BE140" s="916"/>
      <c r="BF140" s="916"/>
      <c r="BG140" s="916"/>
      <c r="BH140" s="916"/>
      <c r="BI140" s="916"/>
      <c r="BJ140" s="914"/>
      <c r="BK140" s="914"/>
      <c r="BL140" s="1027">
        <f>CU75*0.568571740836304</f>
        <v>4.317396430081587E-4</v>
      </c>
      <c r="BN140" s="1105"/>
      <c r="BO140" s="1085"/>
      <c r="BP140" s="1106"/>
      <c r="BQ140" s="1086"/>
      <c r="BR140" s="1106"/>
      <c r="BS140" s="1086"/>
      <c r="BT140" s="1107">
        <f>CU74*(1+BU153)</f>
        <v>4.1882710074400058E-4</v>
      </c>
      <c r="BU140" s="1086">
        <f>BT140*G136</f>
        <v>3.1343714103740712E-2</v>
      </c>
    </row>
    <row r="141" spans="2:73">
      <c r="B141" s="906" t="s">
        <v>948</v>
      </c>
      <c r="C141" s="907" t="str">
        <f>BY31</f>
        <v>R-BLD_Det_F</v>
      </c>
      <c r="D141" s="908" t="str">
        <f>BZ31</f>
        <v>Residential Building Detached _ F</v>
      </c>
      <c r="E141" s="907" t="str">
        <f>COMM!O23</f>
        <v>RSDSH_Det-F</v>
      </c>
      <c r="F141" s="908" t="s">
        <v>959</v>
      </c>
      <c r="G141" s="910">
        <f>CI15/1000</f>
        <v>37.368747662299228</v>
      </c>
      <c r="H141" s="910">
        <f>G141*$CH$26</f>
        <v>37.368747662299228</v>
      </c>
      <c r="I141" s="910">
        <f>DwellingStocks!K41/1000</f>
        <v>0.58848100369290834</v>
      </c>
      <c r="J141" s="910">
        <f>I141*$CH$33</f>
        <v>0.2389916767154466</v>
      </c>
      <c r="K141" s="910">
        <f>DwellingStocks!N41/1000</f>
        <v>3.1823863902859828</v>
      </c>
      <c r="L141" s="910">
        <f>K141*$CH$33</f>
        <v>1.2924187095217703</v>
      </c>
      <c r="M141" s="910">
        <f>DwellingStocks!Q41/1000</f>
        <v>0.99549553863868645</v>
      </c>
      <c r="N141" s="910">
        <f>M141*$CH$33</f>
        <v>0.4042868783342401</v>
      </c>
      <c r="O141" s="910">
        <f>DwellingStocks!T41/1000</f>
        <v>1.0677413087455609</v>
      </c>
      <c r="P141" s="910">
        <f>O141*$CH$33</f>
        <v>0.43362705690430448</v>
      </c>
      <c r="Q141" s="910">
        <f>DwellingStocks!W41/1000</f>
        <v>0.92162363510170375</v>
      </c>
      <c r="R141" s="910">
        <f>Q141*$CH$33</f>
        <v>0.3742863006135051</v>
      </c>
      <c r="S141" s="910">
        <f>DwellingStocks!Z41/1000</f>
        <v>0.75044655259154147</v>
      </c>
      <c r="T141" s="910">
        <f>S141*$CH$33</f>
        <v>0.30476851209078443</v>
      </c>
      <c r="U141" s="910">
        <f>DwellingStocks!AC41/1000</f>
        <v>0.77174560831785999</v>
      </c>
      <c r="V141" s="910">
        <f>U141*$CH$33</f>
        <v>0.31341840394548376</v>
      </c>
      <c r="W141" s="910">
        <f>DwellingStocks!AF41/1000</f>
        <v>1.4018986757790453</v>
      </c>
      <c r="X141" s="910">
        <f>W141*$CH$33</f>
        <v>0.56933378139158408</v>
      </c>
      <c r="Y141" s="910">
        <f>DwellingStocks!AI41/1000</f>
        <v>1.0434682520937029</v>
      </c>
      <c r="Z141" s="910">
        <f>Y141*$CH$33</f>
        <v>0.42376937505589629</v>
      </c>
      <c r="AA141" s="910">
        <f>DwellingStocks!AL41/1000</f>
        <v>1.0060755777538246</v>
      </c>
      <c r="AB141" s="910">
        <f>AA141*$CH$33</f>
        <v>0.40858360375438868</v>
      </c>
      <c r="AC141" s="910">
        <f>DwellingStocks!AO41/1000</f>
        <v>1.4518545538061631</v>
      </c>
      <c r="AD141" s="910">
        <f>AC141*$CH$33</f>
        <v>0.58962167339926475</v>
      </c>
      <c r="AE141" s="910">
        <f>DwellingStocks!AR41/1000</f>
        <v>1.2498008288671338</v>
      </c>
      <c r="AF141" s="910">
        <f>AE141*$CH$33</f>
        <v>0.50756437977933444</v>
      </c>
      <c r="AG141" s="910">
        <f>DwellingStocks!AU41/1000</f>
        <v>1.3021438483345276</v>
      </c>
      <c r="AH141" s="910">
        <f>AG141*$CH$33</f>
        <v>0.5288217286289324</v>
      </c>
      <c r="AI141" s="910">
        <f>DwellingStocks!AX41/1000</f>
        <v>3.6419348534082525</v>
      </c>
      <c r="AJ141" s="910">
        <f>AI141*$CH$33</f>
        <v>1.479048791112153</v>
      </c>
      <c r="AK141" s="910">
        <f>DwellingStocks!BA41/1000</f>
        <v>1.7274447601952647</v>
      </c>
      <c r="AL141" s="910">
        <f>AK141*$CH$33</f>
        <v>0.70154332439219569</v>
      </c>
      <c r="AM141" s="910">
        <f>DwellingStocks!BD41/1000</f>
        <v>1.8255294690267436</v>
      </c>
      <c r="AN141" s="910">
        <f>AM141*$CH$33</f>
        <v>0.74137711490825142</v>
      </c>
      <c r="AO141" s="910">
        <f>DwellingStocks!BG41/1000</f>
        <v>2.3179169240783768</v>
      </c>
      <c r="AP141" s="910">
        <f>AO141*$CH$33</f>
        <v>0.94134364354381195</v>
      </c>
      <c r="AQ141" s="910">
        <f>DwellingStocks!BJ41/1000</f>
        <v>0.85583000209728066</v>
      </c>
      <c r="AR141" s="910">
        <f>AQ141*$CH$33</f>
        <v>0.34756643953004818</v>
      </c>
      <c r="AS141" s="910">
        <f>DwellingStocks!BM41/1000</f>
        <v>2.6255981121450778</v>
      </c>
      <c r="AT141" s="910">
        <f>AS141*$CH$33</f>
        <v>1.066297962491096</v>
      </c>
      <c r="AU141" s="910">
        <f>DwellingStocks!BP41/1000</f>
        <v>0.59339068040532872</v>
      </c>
      <c r="AV141" s="910">
        <f>AU141*$CH$33</f>
        <v>0.24098557602956014</v>
      </c>
      <c r="AW141" s="910">
        <f>DwellingStocks!BS41/1000</f>
        <v>2.0725881249878966</v>
      </c>
      <c r="AX141" s="910">
        <f>AW141*$CH$33</f>
        <v>0.84171164068681414</v>
      </c>
      <c r="AY141" s="910">
        <f>DwellingStocks!BV41/1000</f>
        <v>1.1657156797268953</v>
      </c>
      <c r="AZ141" s="910">
        <f>AY141*$CH$33</f>
        <v>0.47341603743049515</v>
      </c>
      <c r="BA141" s="910">
        <f>DwellingStocks!BY41/1000</f>
        <v>1.0196808316344026</v>
      </c>
      <c r="BB141" s="910">
        <f>BA141*$CH$33</f>
        <v>0.41410891793896593</v>
      </c>
      <c r="BC141" s="910">
        <f>DwellingStocks!CB41/1000</f>
        <v>0.92315353079361739</v>
      </c>
      <c r="BD141" s="910">
        <f>BC141*$CH$33</f>
        <v>0.37490761605838052</v>
      </c>
      <c r="BE141" s="910">
        <f>DwellingStocks!CE41/1000</f>
        <v>2.1561664833839034</v>
      </c>
      <c r="BF141" s="910">
        <f>BE141*$CH$33</f>
        <v>0.87565416709775956</v>
      </c>
      <c r="BG141" s="910">
        <f>DwellingStocks!CH41/1000</f>
        <v>0.71063643640755736</v>
      </c>
      <c r="BH141" s="910">
        <f>BG141*$CH$33</f>
        <v>0.28860097846209992</v>
      </c>
      <c r="BI141" s="910">
        <v>1</v>
      </c>
      <c r="BJ141" s="908">
        <v>100</v>
      </c>
      <c r="BK141" s="908">
        <v>1</v>
      </c>
      <c r="BL141" s="1019">
        <f>ABS(CR76)*0.853224702081462</f>
        <v>7.2534210143308783E-2</v>
      </c>
      <c r="BN141" s="1101">
        <f>ABS(CR76*DwellingStocks!Y25*(1+BO153))</f>
        <v>7.724469826612157E-2</v>
      </c>
      <c r="BO141" s="1102">
        <f>BN141*G141</f>
        <v>2.8865376377571397</v>
      </c>
      <c r="BP141" s="1103"/>
      <c r="BQ141" s="1104"/>
      <c r="BR141" s="1103"/>
      <c r="BS141" s="1104"/>
      <c r="BT141" s="1102"/>
      <c r="BU141" s="1104"/>
    </row>
    <row r="142" spans="2:73">
      <c r="B142" s="911"/>
      <c r="C142" s="490"/>
      <c r="D142" s="489"/>
      <c r="E142" s="1023" t="s">
        <v>960</v>
      </c>
      <c r="F142" s="489"/>
      <c r="G142" s="1021"/>
      <c r="H142" s="1021"/>
      <c r="I142" s="1021"/>
      <c r="J142" s="1021"/>
      <c r="K142" s="1021"/>
      <c r="L142" s="1021"/>
      <c r="M142" s="1021"/>
      <c r="N142" s="1021"/>
      <c r="O142" s="1021"/>
      <c r="P142" s="1021"/>
      <c r="Q142" s="1021"/>
      <c r="R142" s="1021"/>
      <c r="S142" s="1021"/>
      <c r="T142" s="1021"/>
      <c r="U142" s="1021"/>
      <c r="V142" s="1021"/>
      <c r="W142" s="1021"/>
      <c r="X142" s="1021"/>
      <c r="Y142" s="1021"/>
      <c r="Z142" s="1021"/>
      <c r="AA142" s="1021"/>
      <c r="AB142" s="1021"/>
      <c r="AC142" s="1021"/>
      <c r="AD142" s="1021"/>
      <c r="AE142" s="1021"/>
      <c r="AF142" s="1021"/>
      <c r="AG142" s="1021"/>
      <c r="AH142" s="1021"/>
      <c r="AI142" s="1021"/>
      <c r="AJ142" s="1021"/>
      <c r="AK142" s="1021"/>
      <c r="AL142" s="1021"/>
      <c r="AM142" s="1021"/>
      <c r="AN142" s="1021"/>
      <c r="AO142" s="1021"/>
      <c r="AP142" s="1021"/>
      <c r="AQ142" s="1021"/>
      <c r="AR142" s="1021"/>
      <c r="AS142" s="1021"/>
      <c r="AT142" s="1021"/>
      <c r="AU142" s="1021"/>
      <c r="AV142" s="1021"/>
      <c r="AW142" s="1021"/>
      <c r="AX142" s="1021"/>
      <c r="AY142" s="1021"/>
      <c r="AZ142" s="1021"/>
      <c r="BA142" s="1021"/>
      <c r="BB142" s="1021"/>
      <c r="BC142" s="1021"/>
      <c r="BD142" s="1021"/>
      <c r="BE142" s="1021"/>
      <c r="BF142" s="1021"/>
      <c r="BG142" s="1021"/>
      <c r="BH142" s="1021"/>
      <c r="BI142" s="1021"/>
      <c r="BJ142" s="489"/>
      <c r="BK142" s="489"/>
      <c r="BL142" s="1022">
        <v>0</v>
      </c>
      <c r="BN142" s="1083"/>
      <c r="BO142" s="1080"/>
      <c r="BP142" s="1087"/>
      <c r="BQ142" s="1084"/>
      <c r="BR142" s="1087"/>
      <c r="BS142" s="1084"/>
      <c r="BT142" s="1080"/>
      <c r="BU142" s="1084"/>
    </row>
    <row r="143" spans="2:73">
      <c r="B143" s="912"/>
      <c r="C143" s="328"/>
      <c r="D143" s="328"/>
      <c r="E143" s="417" t="s">
        <v>961</v>
      </c>
      <c r="F143" s="328"/>
      <c r="G143" s="1025"/>
      <c r="H143" s="1025"/>
      <c r="I143" s="1025"/>
      <c r="J143" s="1025"/>
      <c r="K143" s="1025"/>
      <c r="L143" s="1025"/>
      <c r="M143" s="1025"/>
      <c r="N143" s="1025"/>
      <c r="O143" s="1025"/>
      <c r="P143" s="1025"/>
      <c r="Q143" s="1025"/>
      <c r="R143" s="1025"/>
      <c r="S143" s="1025"/>
      <c r="T143" s="1025"/>
      <c r="U143" s="1025"/>
      <c r="V143" s="1025"/>
      <c r="W143" s="1025"/>
      <c r="X143" s="1025"/>
      <c r="Y143" s="1025"/>
      <c r="Z143" s="1025"/>
      <c r="AA143" s="1025"/>
      <c r="AB143" s="1025"/>
      <c r="AC143" s="1025"/>
      <c r="AD143" s="1025"/>
      <c r="AE143" s="1025"/>
      <c r="AF143" s="1025"/>
      <c r="AG143" s="1025"/>
      <c r="AH143" s="1025"/>
      <c r="AI143" s="1025"/>
      <c r="AJ143" s="1025"/>
      <c r="AK143" s="1025"/>
      <c r="AL143" s="1025"/>
      <c r="AM143" s="1025"/>
      <c r="AN143" s="1025"/>
      <c r="AO143" s="1025"/>
      <c r="AP143" s="1025"/>
      <c r="AQ143" s="1025"/>
      <c r="AR143" s="1025"/>
      <c r="AS143" s="1025"/>
      <c r="AT143" s="1025"/>
      <c r="AU143" s="1025"/>
      <c r="AV143" s="1025"/>
      <c r="AW143" s="1025"/>
      <c r="AX143" s="1025"/>
      <c r="AY143" s="1025"/>
      <c r="AZ143" s="1025"/>
      <c r="BA143" s="1025"/>
      <c r="BB143" s="1025"/>
      <c r="BC143" s="1025"/>
      <c r="BD143" s="1025"/>
      <c r="BE143" s="1025"/>
      <c r="BF143" s="1025"/>
      <c r="BG143" s="1025"/>
      <c r="BH143" s="1025"/>
      <c r="BI143" s="1025"/>
      <c r="BJ143" s="328"/>
      <c r="BK143" s="328"/>
      <c r="BL143" s="1026">
        <f>CS76*0.742731884673138</f>
        <v>1.4431449095148411E-2</v>
      </c>
      <c r="BN143" s="1083"/>
      <c r="BO143" s="1080"/>
      <c r="BP143" s="1087">
        <f>CS76*(1+BQ153)</f>
        <v>1.4476381032594321E-2</v>
      </c>
      <c r="BQ143" s="1084">
        <f>BP143*G141</f>
        <v>0.5409642298703119</v>
      </c>
      <c r="BR143" s="1087"/>
      <c r="BS143" s="1084"/>
      <c r="BT143" s="1080"/>
      <c r="BU143" s="1084"/>
    </row>
    <row r="144" spans="2:73">
      <c r="B144" s="911"/>
      <c r="C144" s="490"/>
      <c r="D144" s="489"/>
      <c r="E144" s="1023" t="s">
        <v>962</v>
      </c>
      <c r="F144" s="489"/>
      <c r="G144" s="1021"/>
      <c r="H144" s="1021"/>
      <c r="I144" s="1021"/>
      <c r="J144" s="1021"/>
      <c r="K144" s="1021"/>
      <c r="L144" s="1021"/>
      <c r="M144" s="1021"/>
      <c r="N144" s="1021"/>
      <c r="O144" s="1021"/>
      <c r="P144" s="1021"/>
      <c r="Q144" s="1021"/>
      <c r="R144" s="1021"/>
      <c r="S144" s="1021"/>
      <c r="T144" s="1021"/>
      <c r="U144" s="1021"/>
      <c r="V144" s="1021"/>
      <c r="W144" s="1021"/>
      <c r="X144" s="1021"/>
      <c r="Y144" s="1021"/>
      <c r="Z144" s="1021"/>
      <c r="AA144" s="1021"/>
      <c r="AB144" s="1021"/>
      <c r="AC144" s="1021"/>
      <c r="AD144" s="1021"/>
      <c r="AE144" s="1021"/>
      <c r="AF144" s="1021"/>
      <c r="AG144" s="1021"/>
      <c r="AH144" s="1021"/>
      <c r="AI144" s="1021"/>
      <c r="AJ144" s="1021"/>
      <c r="AK144" s="1021"/>
      <c r="AL144" s="1021"/>
      <c r="AM144" s="1021"/>
      <c r="AN144" s="1021"/>
      <c r="AO144" s="1021"/>
      <c r="AP144" s="1021"/>
      <c r="AQ144" s="1021"/>
      <c r="AR144" s="1021"/>
      <c r="AS144" s="1021"/>
      <c r="AT144" s="1021"/>
      <c r="AU144" s="1021"/>
      <c r="AV144" s="1021"/>
      <c r="AW144" s="1021"/>
      <c r="AX144" s="1021"/>
      <c r="AY144" s="1021"/>
      <c r="AZ144" s="1021"/>
      <c r="BA144" s="1021"/>
      <c r="BB144" s="1021"/>
      <c r="BC144" s="1021"/>
      <c r="BD144" s="1021"/>
      <c r="BE144" s="1021"/>
      <c r="BF144" s="1021"/>
      <c r="BG144" s="1021"/>
      <c r="BH144" s="1021"/>
      <c r="BI144" s="1021"/>
      <c r="BJ144" s="489"/>
      <c r="BK144" s="489"/>
      <c r="BL144" s="1022">
        <f>CT76*0.375703674683678</f>
        <v>1.2249928868643262E-3</v>
      </c>
      <c r="BN144" s="1083"/>
      <c r="BO144" s="1080"/>
      <c r="BP144" s="1087"/>
      <c r="BQ144" s="1084"/>
      <c r="BR144" s="1087">
        <f>CT76*(1+BS153)</f>
        <v>1.2281031009625134E-3</v>
      </c>
      <c r="BS144" s="1084">
        <f>BR144*G141</f>
        <v>4.5892674883155356E-2</v>
      </c>
      <c r="BT144" s="1080"/>
      <c r="BU144" s="1084"/>
    </row>
    <row r="145" spans="2:73" ht="13.5" thickBot="1">
      <c r="B145" s="913"/>
      <c r="C145" s="914"/>
      <c r="D145" s="914"/>
      <c r="E145" s="1028" t="s">
        <v>963</v>
      </c>
      <c r="F145" s="914"/>
      <c r="G145" s="916"/>
      <c r="H145" s="916"/>
      <c r="I145" s="916"/>
      <c r="J145" s="916"/>
      <c r="K145" s="916"/>
      <c r="L145" s="916"/>
      <c r="M145" s="916"/>
      <c r="N145" s="916"/>
      <c r="O145" s="916"/>
      <c r="P145" s="916"/>
      <c r="Q145" s="916"/>
      <c r="R145" s="916"/>
      <c r="S145" s="916"/>
      <c r="T145" s="916"/>
      <c r="U145" s="916"/>
      <c r="V145" s="916"/>
      <c r="W145" s="916"/>
      <c r="X145" s="916"/>
      <c r="Y145" s="916"/>
      <c r="Z145" s="916"/>
      <c r="AA145" s="916"/>
      <c r="AB145" s="916"/>
      <c r="AC145" s="916"/>
      <c r="AD145" s="916"/>
      <c r="AE145" s="916"/>
      <c r="AF145" s="916"/>
      <c r="AG145" s="916"/>
      <c r="AH145" s="916"/>
      <c r="AI145" s="916"/>
      <c r="AJ145" s="916"/>
      <c r="AK145" s="916"/>
      <c r="AL145" s="916"/>
      <c r="AM145" s="916"/>
      <c r="AN145" s="916"/>
      <c r="AO145" s="916"/>
      <c r="AP145" s="916"/>
      <c r="AQ145" s="916"/>
      <c r="AR145" s="916"/>
      <c r="AS145" s="916"/>
      <c r="AT145" s="916"/>
      <c r="AU145" s="916"/>
      <c r="AV145" s="916"/>
      <c r="AW145" s="916"/>
      <c r="AX145" s="916"/>
      <c r="AY145" s="916"/>
      <c r="AZ145" s="916"/>
      <c r="BA145" s="916"/>
      <c r="BB145" s="916"/>
      <c r="BC145" s="916"/>
      <c r="BD145" s="916"/>
      <c r="BE145" s="916"/>
      <c r="BF145" s="916"/>
      <c r="BG145" s="916"/>
      <c r="BH145" s="916"/>
      <c r="BI145" s="916"/>
      <c r="BJ145" s="914"/>
      <c r="BK145" s="914"/>
      <c r="BL145" s="1027">
        <f>CU76*0.568571740836304</f>
        <v>4.1119730191954164E-4</v>
      </c>
      <c r="BN145" s="1105"/>
      <c r="BO145" s="1085"/>
      <c r="BP145" s="1106"/>
      <c r="BQ145" s="1086"/>
      <c r="BR145" s="1106"/>
      <c r="BS145" s="1086"/>
      <c r="BT145" s="1107">
        <f>CU75*(1+BU153)</f>
        <v>3.9135878859704321E-4</v>
      </c>
      <c r="BU145" s="1086">
        <f>BT145*G141</f>
        <v>1.4624587816506015E-2</v>
      </c>
    </row>
    <row r="146" spans="2:73">
      <c r="B146" s="906" t="s">
        <v>948</v>
      </c>
      <c r="C146" s="907" t="str">
        <f>BY32</f>
        <v>R-BLD_Det_G</v>
      </c>
      <c r="D146" s="908" t="str">
        <f>BZ32</f>
        <v>Residential Building Detached _ G</v>
      </c>
      <c r="E146" s="907" t="str">
        <f>COMM!O26</f>
        <v>RSDSH_Det-G</v>
      </c>
      <c r="F146" s="908" t="s">
        <v>959</v>
      </c>
      <c r="G146" s="910">
        <f>CI16/1000</f>
        <v>66.469176419880768</v>
      </c>
      <c r="H146" s="910">
        <f>G146*$CH$26</f>
        <v>66.469176419880768</v>
      </c>
      <c r="I146" s="910">
        <f>DwellingStocks!K42/1000</f>
        <v>1.1062432601609178</v>
      </c>
      <c r="J146" s="910">
        <f>I146*$CH$34</f>
        <v>0.23958828634560592</v>
      </c>
      <c r="K146" s="910">
        <f>DwellingStocks!N42/1000</f>
        <v>3.5909526244603631</v>
      </c>
      <c r="L146" s="910">
        <f>K146*$CH$34</f>
        <v>0.77772242021846549</v>
      </c>
      <c r="M146" s="910">
        <f>DwellingStocks!Q42/1000</f>
        <v>1.7524012374383486</v>
      </c>
      <c r="N146" s="910">
        <f>M146*$CH$34</f>
        <v>0.37953208357328183</v>
      </c>
      <c r="O146" s="910">
        <f>DwellingStocks!T42/1000</f>
        <v>2.1564187215841719</v>
      </c>
      <c r="P146" s="910">
        <f>O146*$CH$34</f>
        <v>0.46703350407104854</v>
      </c>
      <c r="Q146" s="910">
        <f>DwellingStocks!W42/1000</f>
        <v>1.6367796376643893</v>
      </c>
      <c r="R146" s="910">
        <f>Q146*$CH$34</f>
        <v>0.35449095387604795</v>
      </c>
      <c r="S146" s="910">
        <f>DwellingStocks!Z42/1000</f>
        <v>1.1911002222627314</v>
      </c>
      <c r="T146" s="910">
        <f>S146*$CH$34</f>
        <v>0.25796646306915055</v>
      </c>
      <c r="U146" s="910">
        <f>DwellingStocks!AC42/1000</f>
        <v>1.3643830208486398</v>
      </c>
      <c r="V146" s="910">
        <f>U146*$CH$34</f>
        <v>0.29549575726826682</v>
      </c>
      <c r="W146" s="910">
        <f>DwellingStocks!AF42/1000</f>
        <v>2.4807382486830041</v>
      </c>
      <c r="X146" s="910">
        <f>W146*$CH$34</f>
        <v>0.53727407639753988</v>
      </c>
      <c r="Y146" s="910">
        <f>DwellingStocks!AI42/1000</f>
        <v>1.7534229172840388</v>
      </c>
      <c r="Z146" s="910">
        <f>Y146*$CH$34</f>
        <v>0.37975335725895126</v>
      </c>
      <c r="AA146" s="910">
        <f>DwellingStocks!AL42/1000</f>
        <v>2.043413390974576</v>
      </c>
      <c r="AB146" s="910">
        <f>AA146*$CH$34</f>
        <v>0.44255900150573274</v>
      </c>
      <c r="AC146" s="910">
        <f>DwellingStocks!AO42/1000</f>
        <v>2.3715180493039574</v>
      </c>
      <c r="AD146" s="910">
        <f>AC146*$CH$34</f>
        <v>0.51361935112513935</v>
      </c>
      <c r="AE146" s="910">
        <f>DwellingStocks!AR42/1000</f>
        <v>1.9939170456349871</v>
      </c>
      <c r="AF146" s="910">
        <f>AE146*$CH$34</f>
        <v>0.43183916710099479</v>
      </c>
      <c r="AG146" s="910">
        <f>DwellingStocks!AU42/1000</f>
        <v>2.7031221443604805</v>
      </c>
      <c r="AH146" s="910">
        <f>AG146*$CH$34</f>
        <v>0.58543760280716173</v>
      </c>
      <c r="AI146" s="910">
        <f>DwellingStocks!AX42/1000</f>
        <v>7.3737603950457284</v>
      </c>
      <c r="AJ146" s="910">
        <f>AI146*$CH$34</f>
        <v>1.5969965021211692</v>
      </c>
      <c r="AK146" s="910">
        <f>DwellingStocks!BA42/1000</f>
        <v>3.1720330684287315</v>
      </c>
      <c r="AL146" s="910">
        <f>AK146*$CH$34</f>
        <v>0.68699353430264909</v>
      </c>
      <c r="AM146" s="910">
        <f>DwellingStocks!BD42/1000</f>
        <v>3.306722541201137</v>
      </c>
      <c r="AN146" s="910">
        <f>AM146*$CH$34</f>
        <v>0.71616435154734781</v>
      </c>
      <c r="AO146" s="910">
        <f>DwellingStocks!BG42/1000</f>
        <v>3.9956726723468456</v>
      </c>
      <c r="AP146" s="910">
        <f>AO146*$CH$34</f>
        <v>0.86537600077788868</v>
      </c>
      <c r="AQ146" s="910">
        <f>DwellingStocks!BJ42/1000</f>
        <v>1.1330328015187268</v>
      </c>
      <c r="AR146" s="910">
        <f>AQ146*$CH$34</f>
        <v>0.24539031971118641</v>
      </c>
      <c r="AS146" s="910">
        <f>DwellingStocks!BM42/1000</f>
        <v>4.9694247195721477</v>
      </c>
      <c r="AT146" s="910">
        <f>AS146*$CH$34</f>
        <v>1.0762695652605316</v>
      </c>
      <c r="AU146" s="910">
        <f>DwellingStocks!BP42/1000</f>
        <v>1.3269918169401864</v>
      </c>
      <c r="AV146" s="910">
        <f>AU146*$CH$34</f>
        <v>0.28739763383425621</v>
      </c>
      <c r="AW146" s="910">
        <f>DwellingStocks!BS42/1000</f>
        <v>3.9695331885361407</v>
      </c>
      <c r="AX146" s="910">
        <f>AW146*$CH$34</f>
        <v>0.8597147557717455</v>
      </c>
      <c r="AY146" s="910">
        <f>DwellingStocks!BV42/1000</f>
        <v>2.6119043049519908</v>
      </c>
      <c r="AZ146" s="910">
        <f>AY146*$CH$34</f>
        <v>0.56568179808040597</v>
      </c>
      <c r="BA146" s="910">
        <f>DwellingStocks!BY42/1000</f>
        <v>1.6824733721967644</v>
      </c>
      <c r="BB146" s="910">
        <f>BA146*$CH$34</f>
        <v>0.36438722529084533</v>
      </c>
      <c r="BC146" s="910">
        <f>DwellingStocks!CB42/1000</f>
        <v>1.8300161169261711</v>
      </c>
      <c r="BD146" s="910">
        <f>BC146*$CH$34</f>
        <v>0.39634178234487311</v>
      </c>
      <c r="BE146" s="910">
        <f>DwellingStocks!CE42/1000</f>
        <v>3.758563432783963</v>
      </c>
      <c r="BF146" s="910">
        <f>BE146*$CH$34</f>
        <v>0.81402328440037397</v>
      </c>
      <c r="BG146" s="910">
        <f>DwellingStocks!CH42/1000</f>
        <v>1.1946374687716235</v>
      </c>
      <c r="BH146" s="910">
        <f>BG146*$CH$34</f>
        <v>0.25873255391007843</v>
      </c>
      <c r="BI146" s="910">
        <v>1</v>
      </c>
      <c r="BJ146" s="908">
        <v>100</v>
      </c>
      <c r="BK146" s="908">
        <v>1</v>
      </c>
      <c r="BL146" s="1019">
        <f>ABS(CR77)*0.853224702081462</f>
        <v>9.572100774137017E-2</v>
      </c>
      <c r="BN146" s="1101">
        <f>ABS(CR77*DwellingStocks!Y26*(1+BO153))</f>
        <v>8.119086129400431E-2</v>
      </c>
      <c r="BO146" s="1102">
        <f>BN146*G146</f>
        <v>5.3966896830332418</v>
      </c>
      <c r="BP146" s="1103"/>
      <c r="BQ146" s="1104"/>
      <c r="BR146" s="1103"/>
      <c r="BS146" s="1104"/>
      <c r="BT146" s="1102"/>
      <c r="BU146" s="1104"/>
    </row>
    <row r="147" spans="2:73">
      <c r="B147" s="911"/>
      <c r="C147" s="490"/>
      <c r="D147" s="489"/>
      <c r="E147" s="1023" t="s">
        <v>960</v>
      </c>
      <c r="F147" s="489"/>
      <c r="G147" s="1021"/>
      <c r="H147" s="1021"/>
      <c r="I147" s="1021"/>
      <c r="J147" s="1021"/>
      <c r="K147" s="1021"/>
      <c r="L147" s="1021"/>
      <c r="M147" s="1021"/>
      <c r="N147" s="1021"/>
      <c r="O147" s="1021"/>
      <c r="P147" s="1021"/>
      <c r="Q147" s="1021"/>
      <c r="R147" s="1021"/>
      <c r="S147" s="1021"/>
      <c r="T147" s="1021"/>
      <c r="U147" s="1021"/>
      <c r="V147" s="1021"/>
      <c r="W147" s="1021"/>
      <c r="X147" s="1021"/>
      <c r="Y147" s="1021"/>
      <c r="Z147" s="1021"/>
      <c r="AA147" s="1021"/>
      <c r="AB147" s="1021"/>
      <c r="AC147" s="1021"/>
      <c r="AD147" s="1021"/>
      <c r="AE147" s="1021"/>
      <c r="AF147" s="1021"/>
      <c r="AG147" s="1021"/>
      <c r="AH147" s="1021"/>
      <c r="AI147" s="1021"/>
      <c r="AJ147" s="1021"/>
      <c r="AK147" s="1021"/>
      <c r="AL147" s="1021"/>
      <c r="AM147" s="1021"/>
      <c r="AN147" s="1021"/>
      <c r="AO147" s="1021"/>
      <c r="AP147" s="1021"/>
      <c r="AQ147" s="1021"/>
      <c r="AR147" s="1021"/>
      <c r="AS147" s="1021"/>
      <c r="AT147" s="1021"/>
      <c r="AU147" s="1021"/>
      <c r="AV147" s="1021"/>
      <c r="AW147" s="1021"/>
      <c r="AX147" s="1021"/>
      <c r="AY147" s="1021"/>
      <c r="AZ147" s="1021"/>
      <c r="BA147" s="1021"/>
      <c r="BB147" s="1021"/>
      <c r="BC147" s="1021"/>
      <c r="BD147" s="1021"/>
      <c r="BE147" s="1021"/>
      <c r="BF147" s="1021"/>
      <c r="BG147" s="1021"/>
      <c r="BH147" s="1021"/>
      <c r="BI147" s="1021"/>
      <c r="BJ147" s="489"/>
      <c r="BK147" s="489"/>
      <c r="BL147" s="1022">
        <v>0</v>
      </c>
      <c r="BN147" s="1083"/>
      <c r="BO147" s="1080"/>
      <c r="BP147" s="1087"/>
      <c r="BQ147" s="1084"/>
      <c r="BR147" s="1087"/>
      <c r="BS147" s="1084"/>
      <c r="BT147" s="1080"/>
      <c r="BU147" s="1084"/>
    </row>
    <row r="148" spans="2:73">
      <c r="B148" s="912"/>
      <c r="C148" s="328"/>
      <c r="D148" s="328"/>
      <c r="E148" s="417" t="s">
        <v>961</v>
      </c>
      <c r="F148" s="328"/>
      <c r="G148" s="1025"/>
      <c r="H148" s="1025"/>
      <c r="I148" s="1025"/>
      <c r="J148" s="1025"/>
      <c r="K148" s="1025"/>
      <c r="L148" s="1025"/>
      <c r="M148" s="1025"/>
      <c r="N148" s="1025"/>
      <c r="O148" s="1025"/>
      <c r="P148" s="1025"/>
      <c r="Q148" s="1025"/>
      <c r="R148" s="1025"/>
      <c r="S148" s="1025"/>
      <c r="T148" s="1025"/>
      <c r="U148" s="1025"/>
      <c r="V148" s="1025"/>
      <c r="W148" s="1025"/>
      <c r="X148" s="1025"/>
      <c r="Y148" s="1025"/>
      <c r="Z148" s="1025"/>
      <c r="AA148" s="1025"/>
      <c r="AB148" s="1025"/>
      <c r="AC148" s="1025"/>
      <c r="AD148" s="1025"/>
      <c r="AE148" s="1025"/>
      <c r="AF148" s="1025"/>
      <c r="AG148" s="1025"/>
      <c r="AH148" s="1025"/>
      <c r="AI148" s="1025"/>
      <c r="AJ148" s="1025"/>
      <c r="AK148" s="1025"/>
      <c r="AL148" s="1025"/>
      <c r="AM148" s="1025"/>
      <c r="AN148" s="1025"/>
      <c r="AO148" s="1025"/>
      <c r="AP148" s="1025"/>
      <c r="AQ148" s="1025"/>
      <c r="AR148" s="1025"/>
      <c r="AS148" s="1025"/>
      <c r="AT148" s="1025"/>
      <c r="AU148" s="1025"/>
      <c r="AV148" s="1025"/>
      <c r="AW148" s="1025"/>
      <c r="AX148" s="1025"/>
      <c r="AY148" s="1025"/>
      <c r="AZ148" s="1025"/>
      <c r="BA148" s="1025"/>
      <c r="BB148" s="1025"/>
      <c r="BC148" s="1025"/>
      <c r="BD148" s="1025"/>
      <c r="BE148" s="1025"/>
      <c r="BF148" s="1025"/>
      <c r="BG148" s="1025"/>
      <c r="BH148" s="1025"/>
      <c r="BI148" s="1025"/>
      <c r="BJ148" s="328"/>
      <c r="BK148" s="328"/>
      <c r="BL148" s="1026">
        <f>CS77*0.742731884673138</f>
        <v>1.3140678240923184E-2</v>
      </c>
      <c r="BN148" s="1083"/>
      <c r="BO148" s="1080"/>
      <c r="BP148" s="1087">
        <f>CS77*(1+BQ153)</f>
        <v>1.3181591397240695E-2</v>
      </c>
      <c r="BQ148" s="1084">
        <f>BP148*G146</f>
        <v>0.87616952407797433</v>
      </c>
      <c r="BR148" s="1087"/>
      <c r="BS148" s="1084"/>
      <c r="BT148" s="1080"/>
      <c r="BU148" s="1084"/>
    </row>
    <row r="149" spans="2:73">
      <c r="B149" s="911"/>
      <c r="C149" s="490"/>
      <c r="D149" s="489"/>
      <c r="E149" s="1023" t="s">
        <v>962</v>
      </c>
      <c r="F149" s="489"/>
      <c r="G149" s="1021"/>
      <c r="H149" s="1021"/>
      <c r="I149" s="1021"/>
      <c r="J149" s="1021"/>
      <c r="K149" s="1021"/>
      <c r="L149" s="1021"/>
      <c r="M149" s="1021"/>
      <c r="N149" s="1021"/>
      <c r="O149" s="1021"/>
      <c r="P149" s="1021"/>
      <c r="Q149" s="1021"/>
      <c r="R149" s="1021"/>
      <c r="S149" s="1021"/>
      <c r="T149" s="1021"/>
      <c r="U149" s="1021"/>
      <c r="V149" s="1021"/>
      <c r="W149" s="1021"/>
      <c r="X149" s="1021"/>
      <c r="Y149" s="1021"/>
      <c r="Z149" s="1021"/>
      <c r="AA149" s="1021"/>
      <c r="AB149" s="1021"/>
      <c r="AC149" s="1021"/>
      <c r="AD149" s="1021"/>
      <c r="AE149" s="1021"/>
      <c r="AF149" s="1021"/>
      <c r="AG149" s="1021"/>
      <c r="AH149" s="1021"/>
      <c r="AI149" s="1021"/>
      <c r="AJ149" s="1021"/>
      <c r="AK149" s="1021"/>
      <c r="AL149" s="1021"/>
      <c r="AM149" s="1021"/>
      <c r="AN149" s="1021"/>
      <c r="AO149" s="1021"/>
      <c r="AP149" s="1021"/>
      <c r="AQ149" s="1021"/>
      <c r="AR149" s="1021"/>
      <c r="AS149" s="1021"/>
      <c r="AT149" s="1021"/>
      <c r="AU149" s="1021"/>
      <c r="AV149" s="1021"/>
      <c r="AW149" s="1021"/>
      <c r="AX149" s="1021"/>
      <c r="AY149" s="1021"/>
      <c r="AZ149" s="1021"/>
      <c r="BA149" s="1021"/>
      <c r="BB149" s="1021"/>
      <c r="BC149" s="1021"/>
      <c r="BD149" s="1021"/>
      <c r="BE149" s="1021"/>
      <c r="BF149" s="1021"/>
      <c r="BG149" s="1021"/>
      <c r="BH149" s="1021"/>
      <c r="BI149" s="1021"/>
      <c r="BJ149" s="489"/>
      <c r="BK149" s="489"/>
      <c r="BL149" s="1022">
        <f>CT77*0.375703674683678</f>
        <v>1.0814863114877928E-3</v>
      </c>
      <c r="BN149" s="1083"/>
      <c r="BO149" s="1080"/>
      <c r="BP149" s="1087"/>
      <c r="BQ149" s="1084"/>
      <c r="BR149" s="1087">
        <f>CT77*(1+BS153)</f>
        <v>1.0842321674099412E-3</v>
      </c>
      <c r="BS149" s="1084">
        <f>BR149*G146</f>
        <v>7.2068019215681081E-2</v>
      </c>
      <c r="BT149" s="1080"/>
      <c r="BU149" s="1084"/>
    </row>
    <row r="150" spans="2:73" ht="13.5" thickBot="1">
      <c r="B150" s="913"/>
      <c r="C150" s="914"/>
      <c r="D150" s="914"/>
      <c r="E150" s="1028" t="s">
        <v>963</v>
      </c>
      <c r="F150" s="914"/>
      <c r="G150" s="916"/>
      <c r="H150" s="916"/>
      <c r="I150" s="916"/>
      <c r="J150" s="916"/>
      <c r="K150" s="916"/>
      <c r="L150" s="916"/>
      <c r="M150" s="916"/>
      <c r="N150" s="916"/>
      <c r="O150" s="916"/>
      <c r="P150" s="916"/>
      <c r="Q150" s="916"/>
      <c r="R150" s="916"/>
      <c r="S150" s="916"/>
      <c r="T150" s="916"/>
      <c r="U150" s="916"/>
      <c r="V150" s="916"/>
      <c r="W150" s="916"/>
      <c r="X150" s="916"/>
      <c r="Y150" s="916"/>
      <c r="Z150" s="916"/>
      <c r="AA150" s="916"/>
      <c r="AB150" s="916"/>
      <c r="AC150" s="916"/>
      <c r="AD150" s="916"/>
      <c r="AE150" s="916"/>
      <c r="AF150" s="916"/>
      <c r="AG150" s="916"/>
      <c r="AH150" s="916"/>
      <c r="AI150" s="916"/>
      <c r="AJ150" s="916"/>
      <c r="AK150" s="916"/>
      <c r="AL150" s="916"/>
      <c r="AM150" s="916"/>
      <c r="AN150" s="916"/>
      <c r="AO150" s="916"/>
      <c r="AP150" s="916"/>
      <c r="AQ150" s="916"/>
      <c r="AR150" s="916"/>
      <c r="AS150" s="916"/>
      <c r="AT150" s="916"/>
      <c r="AU150" s="916"/>
      <c r="AV150" s="916"/>
      <c r="AW150" s="916"/>
      <c r="AX150" s="916"/>
      <c r="AY150" s="916"/>
      <c r="AZ150" s="916"/>
      <c r="BA150" s="916"/>
      <c r="BB150" s="916"/>
      <c r="BC150" s="916"/>
      <c r="BD150" s="916"/>
      <c r="BE150" s="916"/>
      <c r="BF150" s="916"/>
      <c r="BG150" s="916"/>
      <c r="BH150" s="916"/>
      <c r="BI150" s="916"/>
      <c r="BJ150" s="914"/>
      <c r="BK150" s="914"/>
      <c r="BL150" s="1027">
        <f>CU77*0.568571740836304</f>
        <v>3.0143313414421959E-4</v>
      </c>
      <c r="BN150" s="1105"/>
      <c r="BO150" s="1085"/>
      <c r="BP150" s="1106"/>
      <c r="BQ150" s="1086"/>
      <c r="BR150" s="1106"/>
      <c r="BS150" s="1086"/>
      <c r="BT150" s="1107">
        <f>CU76*(1+BU153)</f>
        <v>3.7273778435621528E-4</v>
      </c>
      <c r="BU150" s="1086">
        <f>BT150*G146</f>
        <v>2.4775573546728748E-2</v>
      </c>
    </row>
    <row r="151" spans="2:73">
      <c r="BN151" s="365" t="s">
        <v>947</v>
      </c>
      <c r="BO151" s="354">
        <f>'SHWLP-Det'!AB27</f>
        <v>37.472394921512809</v>
      </c>
      <c r="BP151" s="358"/>
      <c r="BQ151" s="359">
        <f>'SHWLP-Det'!AB54</f>
        <v>9.9171743594052604</v>
      </c>
      <c r="BR151" s="358"/>
      <c r="BS151" s="359">
        <f>'SHWLP-Det'!AB59</f>
        <v>1.1094700921835092</v>
      </c>
      <c r="BT151" s="358"/>
      <c r="BU151" s="359">
        <f>'SHWLP-Det'!AB60</f>
        <v>0.34639394879768842</v>
      </c>
    </row>
    <row r="152" spans="2:73">
      <c r="BN152" s="1077" t="s">
        <v>938</v>
      </c>
      <c r="BO152" s="226">
        <v>28.824973370021048</v>
      </c>
      <c r="BP152" s="355"/>
      <c r="BQ152" s="375">
        <v>13.310850843521866</v>
      </c>
      <c r="BR152" s="355"/>
      <c r="BS152" s="226">
        <v>2.9455669318780497</v>
      </c>
      <c r="BT152" s="355"/>
      <c r="BU152" s="375">
        <v>0.67209685491037863</v>
      </c>
    </row>
    <row r="153" spans="2:73">
      <c r="BN153" s="1078" t="s">
        <v>939</v>
      </c>
      <c r="BO153" s="1079">
        <f>((BO151-BO152)/BO152)</f>
        <v>0.29999755560868524</v>
      </c>
      <c r="BP153" s="355"/>
      <c r="BQ153" s="1079">
        <f>((BQ151-BQ152)/BQ152)</f>
        <v>-0.25495563912567187</v>
      </c>
      <c r="BR153" s="355"/>
      <c r="BS153" s="1079">
        <f>((BS151-BS152)/BS152)</f>
        <v>-0.62334242682574947</v>
      </c>
      <c r="BT153" s="355"/>
      <c r="BU153" s="1079">
        <f>((BU151-BU152)/BU152)</f>
        <v>-0.4846070975233493</v>
      </c>
    </row>
    <row r="154" spans="2:73">
      <c r="BN154" s="1077" t="s">
        <v>940</v>
      </c>
      <c r="BO154" s="1080">
        <f>SUM(BO106:BO146)</f>
        <v>37.472394921512809</v>
      </c>
      <c r="BP154" s="355"/>
      <c r="BQ154" s="1084">
        <f>SUM(BQ106:BQ150)</f>
        <v>9.9171743594052604</v>
      </c>
      <c r="BR154" s="355"/>
      <c r="BS154" s="1084">
        <f t="shared" ref="BS154" si="34">SUM(BS106:BS150)</f>
        <v>1.109470092183509</v>
      </c>
      <c r="BT154" s="355"/>
      <c r="BU154" s="1084">
        <f>SUM(BU106:BU150)</f>
        <v>0.34639394879768837</v>
      </c>
    </row>
    <row r="155" spans="2:73" ht="13.5" thickBot="1">
      <c r="BN155" s="1081" t="s">
        <v>941</v>
      </c>
      <c r="BO155" s="1082">
        <f>((BO151-BO154)/BO154)</f>
        <v>0</v>
      </c>
      <c r="BP155" s="367"/>
      <c r="BQ155" s="1093">
        <f t="shared" ref="BQ155" si="35">((BQ151-BQ154)/BQ154)</f>
        <v>0</v>
      </c>
      <c r="BR155" s="367"/>
      <c r="BS155" s="1093">
        <f t="shared" ref="BS155" si="36">((BS151-BS154)/BS154)</f>
        <v>2.0013572829893337E-16</v>
      </c>
      <c r="BT155" s="367"/>
      <c r="BU155" s="1093">
        <f>((BU151-BU154)/BU154)</f>
        <v>1.602543907707786E-16</v>
      </c>
    </row>
    <row r="160" spans="2:73">
      <c r="BQ160" s="1072"/>
    </row>
    <row r="167" spans="79:79" ht="15">
      <c r="CA167" s="401"/>
    </row>
    <row r="168" spans="79:79" ht="15">
      <c r="CA168" s="401"/>
    </row>
    <row r="169" spans="79:79" ht="15">
      <c r="CA169" s="401"/>
    </row>
    <row r="170" spans="79:79" ht="15">
      <c r="CA170" s="401"/>
    </row>
  </sheetData>
  <mergeCells count="27">
    <mergeCell ref="CL24:CM25"/>
    <mergeCell ref="CH34:CJ34"/>
    <mergeCell ref="CH27:CJ27"/>
    <mergeCell ref="CH28:CJ28"/>
    <mergeCell ref="CH29:CJ29"/>
    <mergeCell ref="CH30:CJ30"/>
    <mergeCell ref="CF67:CQ67"/>
    <mergeCell ref="CR67:CU67"/>
    <mergeCell ref="CF6:CJ6"/>
    <mergeCell ref="BN3:BO3"/>
    <mergeCell ref="BP3:BQ3"/>
    <mergeCell ref="BT3:BU3"/>
    <mergeCell ref="BW39:CA39"/>
    <mergeCell ref="BW56:CA56"/>
    <mergeCell ref="BR3:BS3"/>
    <mergeCell ref="CF24:CJ24"/>
    <mergeCell ref="CH25:CJ25"/>
    <mergeCell ref="CH26:CJ26"/>
    <mergeCell ref="CF38:CQ38"/>
    <mergeCell ref="CH35:CJ35"/>
    <mergeCell ref="CK24:CK25"/>
    <mergeCell ref="CH31:CJ31"/>
    <mergeCell ref="CH32:CJ32"/>
    <mergeCell ref="CH33:CJ33"/>
    <mergeCell ref="CR38:CU38"/>
    <mergeCell ref="CF53:CQ53"/>
    <mergeCell ref="CR53:CU53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1:AW113"/>
  <sheetViews>
    <sheetView topLeftCell="AF1" zoomScale="70" zoomScaleNormal="70" workbookViewId="0">
      <selection activeCell="F25" sqref="F25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</cols>
  <sheetData>
    <row r="1" spans="2:49" s="268" customFormat="1">
      <c r="M1" s="460"/>
    </row>
    <row r="2" spans="2:49" ht="21">
      <c r="B2" s="69" t="s">
        <v>648</v>
      </c>
      <c r="C2" s="69"/>
      <c r="D2" s="69"/>
      <c r="E2" s="69"/>
      <c r="F2" s="73" t="s">
        <v>764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763</v>
      </c>
      <c r="AQ2" s="34"/>
      <c r="AR2" s="34"/>
      <c r="AS2" s="34"/>
      <c r="AT2" s="34"/>
      <c r="AU2" s="34"/>
      <c r="AV2" s="34"/>
      <c r="AW2" s="34"/>
    </row>
    <row r="3" spans="2:49" ht="15">
      <c r="B3" s="36" t="s">
        <v>760</v>
      </c>
      <c r="C3" s="36" t="s">
        <v>255</v>
      </c>
      <c r="D3" s="36" t="s">
        <v>267</v>
      </c>
      <c r="E3" s="36" t="s">
        <v>257</v>
      </c>
      <c r="F3" s="36" t="s">
        <v>258</v>
      </c>
      <c r="G3" s="36" t="s">
        <v>194</v>
      </c>
      <c r="H3" s="36" t="s">
        <v>661</v>
      </c>
      <c r="I3" s="36" t="s">
        <v>666</v>
      </c>
      <c r="J3" s="36" t="s">
        <v>669</v>
      </c>
      <c r="K3" s="36" t="s">
        <v>670</v>
      </c>
      <c r="L3" s="36" t="s">
        <v>671</v>
      </c>
      <c r="M3" s="36" t="s">
        <v>674</v>
      </c>
      <c r="N3" s="36" t="s">
        <v>675</v>
      </c>
      <c r="O3" s="36" t="s">
        <v>677</v>
      </c>
      <c r="P3" s="36" t="s">
        <v>679</v>
      </c>
      <c r="Q3" s="36" t="s">
        <v>684</v>
      </c>
      <c r="R3" s="36" t="s">
        <v>685</v>
      </c>
      <c r="S3" s="36" t="s">
        <v>686</v>
      </c>
      <c r="T3" s="36" t="s">
        <v>663</v>
      </c>
      <c r="U3" s="36" t="s">
        <v>664</v>
      </c>
      <c r="V3" s="36" t="s">
        <v>668</v>
      </c>
      <c r="W3" s="36" t="s">
        <v>673</v>
      </c>
      <c r="X3" s="36" t="s">
        <v>682</v>
      </c>
      <c r="Y3" s="36" t="s">
        <v>683</v>
      </c>
      <c r="Z3" s="36" t="s">
        <v>667</v>
      </c>
      <c r="AA3" s="36" t="s">
        <v>672</v>
      </c>
      <c r="AB3" s="36" t="s">
        <v>676</v>
      </c>
      <c r="AC3" s="36" t="s">
        <v>680</v>
      </c>
      <c r="AD3" s="36" t="s">
        <v>681</v>
      </c>
      <c r="AE3" s="36" t="s">
        <v>662</v>
      </c>
      <c r="AF3" s="36" t="s">
        <v>665</v>
      </c>
      <c r="AG3" s="36" t="s">
        <v>678</v>
      </c>
      <c r="AH3" s="36" t="s">
        <v>259</v>
      </c>
      <c r="AI3" s="36" t="s">
        <v>632</v>
      </c>
      <c r="AJ3" s="43" t="s">
        <v>269</v>
      </c>
      <c r="AK3" s="43" t="s">
        <v>270</v>
      </c>
      <c r="AL3" s="43" t="s">
        <v>631</v>
      </c>
      <c r="AM3" s="47" t="s">
        <v>630</v>
      </c>
      <c r="AN3" s="47" t="s">
        <v>826</v>
      </c>
      <c r="AP3" s="36" t="s">
        <v>261</v>
      </c>
      <c r="AQ3" s="36" t="s">
        <v>760</v>
      </c>
      <c r="AR3" s="36" t="s">
        <v>255</v>
      </c>
      <c r="AS3" s="36" t="s">
        <v>256</v>
      </c>
      <c r="AT3" s="36" t="s">
        <v>262</v>
      </c>
      <c r="AU3" s="36" t="s">
        <v>263</v>
      </c>
      <c r="AV3" s="36" t="s">
        <v>264</v>
      </c>
      <c r="AW3" s="36" t="s">
        <v>265</v>
      </c>
    </row>
    <row r="4" spans="2:49" ht="26.25" thickBot="1">
      <c r="B4" s="37" t="s">
        <v>767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45" t="s">
        <v>275</v>
      </c>
      <c r="I4" s="45" t="s">
        <v>275</v>
      </c>
      <c r="J4" s="45" t="s">
        <v>275</v>
      </c>
      <c r="K4" s="45" t="s">
        <v>275</v>
      </c>
      <c r="L4" s="45" t="s">
        <v>275</v>
      </c>
      <c r="M4" s="45" t="s">
        <v>275</v>
      </c>
      <c r="N4" s="45" t="s">
        <v>275</v>
      </c>
      <c r="O4" s="45" t="s">
        <v>275</v>
      </c>
      <c r="P4" s="45" t="s">
        <v>275</v>
      </c>
      <c r="Q4" s="45" t="s">
        <v>275</v>
      </c>
      <c r="R4" s="45" t="s">
        <v>275</v>
      </c>
      <c r="S4" s="45" t="s">
        <v>275</v>
      </c>
      <c r="T4" s="45" t="s">
        <v>275</v>
      </c>
      <c r="U4" s="45" t="s">
        <v>275</v>
      </c>
      <c r="V4" s="45" t="s">
        <v>275</v>
      </c>
      <c r="W4" s="45" t="s">
        <v>275</v>
      </c>
      <c r="X4" s="45" t="s">
        <v>275</v>
      </c>
      <c r="Y4" s="45" t="s">
        <v>275</v>
      </c>
      <c r="Z4" s="45" t="s">
        <v>275</v>
      </c>
      <c r="AA4" s="45" t="s">
        <v>275</v>
      </c>
      <c r="AB4" s="45" t="s">
        <v>275</v>
      </c>
      <c r="AC4" s="45" t="s">
        <v>275</v>
      </c>
      <c r="AD4" s="45" t="s">
        <v>275</v>
      </c>
      <c r="AE4" s="45" t="s">
        <v>275</v>
      </c>
      <c r="AF4" s="45" t="s">
        <v>275</v>
      </c>
      <c r="AG4" s="45" t="s">
        <v>275</v>
      </c>
      <c r="AH4" s="37" t="s">
        <v>389</v>
      </c>
      <c r="AI4" s="37"/>
      <c r="AJ4" s="44"/>
      <c r="AK4" s="44"/>
      <c r="AL4" s="44" t="s">
        <v>13</v>
      </c>
      <c r="AM4" s="246" t="s">
        <v>13</v>
      </c>
      <c r="AN4" s="246" t="s">
        <v>827</v>
      </c>
      <c r="AP4" s="38" t="s">
        <v>254</v>
      </c>
      <c r="AQ4" s="38"/>
      <c r="AR4" s="38"/>
      <c r="AS4" s="37"/>
      <c r="AT4" s="38"/>
      <c r="AU4" s="38"/>
      <c r="AV4" s="38"/>
      <c r="AW4" s="38"/>
    </row>
    <row r="5" spans="2:49" ht="15">
      <c r="B5" s="868" t="str">
        <f>_xlfn.TEXTJOIN(",",TRUE,IF(LEFT(Regions!$C$3,1)&lt;&gt;"*",Regions!$C$3,""),IF(LEFT(Regions!$D$3,1)&lt;&gt;"*",Regions!$D$3,""))</f>
        <v>IE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67">
        <f>DwellingStocks!$L$28/1000*RSD_Balance!U38</f>
        <v>1735.2913349999997</v>
      </c>
      <c r="H5" s="867"/>
      <c r="I5" s="867"/>
      <c r="J5" s="867"/>
      <c r="K5" s="867"/>
      <c r="L5" s="867"/>
      <c r="M5" s="867"/>
      <c r="N5" s="867"/>
      <c r="O5" s="867"/>
      <c r="P5" s="867"/>
      <c r="Q5" s="867"/>
      <c r="R5" s="867"/>
      <c r="S5" s="867"/>
      <c r="T5" s="867"/>
      <c r="U5" s="867"/>
      <c r="V5" s="867"/>
      <c r="W5" s="867"/>
      <c r="X5" s="867"/>
      <c r="Y5" s="867"/>
      <c r="Z5" s="867"/>
      <c r="AA5" s="867"/>
      <c r="AB5" s="867"/>
      <c r="AC5" s="867"/>
      <c r="AD5" s="867"/>
      <c r="AE5" s="867"/>
      <c r="AF5" s="867"/>
      <c r="AG5" s="867"/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 t="shared" ref="AL5:AL13" si="0">AM5*AH5</f>
        <v>1.1544546193487999</v>
      </c>
      <c r="AM5" s="871">
        <f>RSD_Balance!S29</f>
        <v>1.4430682741859997</v>
      </c>
      <c r="AN5" s="429">
        <v>0.18</v>
      </c>
      <c r="AO5" s="460"/>
      <c r="AP5" s="329" t="s">
        <v>266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275</v>
      </c>
      <c r="AV5" s="329"/>
      <c r="AW5" s="329"/>
    </row>
    <row r="6" spans="2:49" ht="15">
      <c r="B6" s="872" t="str">
        <f>_xlfn.TEXTJOIN(",",TRUE,IF(LEFT(Regions!$C$3,1)&lt;&gt;"*",Regions!$C$3,""),IF(LEFT(Regions!$D$3,1)&lt;&gt;"*",Regions!$D$3,""))</f>
        <v>IE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5">
        <f>DwellingStocks!$L$28/1000*J20</f>
        <v>1316.8778883047999</v>
      </c>
      <c r="H6" s="875"/>
      <c r="I6" s="875"/>
      <c r="J6" s="875"/>
      <c r="K6" s="875"/>
      <c r="L6" s="875"/>
      <c r="M6" s="875"/>
      <c r="N6" s="875"/>
      <c r="O6" s="875"/>
      <c r="P6" s="875"/>
      <c r="Q6" s="875"/>
      <c r="R6" s="875"/>
      <c r="S6" s="875"/>
      <c r="T6" s="875"/>
      <c r="U6" s="875"/>
      <c r="V6" s="875"/>
      <c r="W6" s="875"/>
      <c r="X6" s="875"/>
      <c r="Y6" s="875"/>
      <c r="Z6" s="875"/>
      <c r="AA6" s="875"/>
      <c r="AB6" s="875"/>
      <c r="AC6" s="875"/>
      <c r="AD6" s="875"/>
      <c r="AE6" s="875"/>
      <c r="AF6" s="875"/>
      <c r="AG6" s="875"/>
      <c r="AH6" s="874">
        <v>0.74</v>
      </c>
      <c r="AI6" s="876">
        <f>(SUM(AL6))/G6/AK6</f>
        <v>1.2186512303720202E-2</v>
      </c>
      <c r="AJ6" s="874">
        <v>15</v>
      </c>
      <c r="AK6" s="873">
        <f t="shared" ref="AK6:AK13" si="1">31.536*(AN6/1000)</f>
        <v>9.4608000000000012E-2</v>
      </c>
      <c r="AL6" s="873">
        <f>AM6*AH6</f>
        <v>1.5182832416441119</v>
      </c>
      <c r="AM6" s="877">
        <f>RSD_Balance!R26</f>
        <v>2.051734110329881</v>
      </c>
      <c r="AN6" s="864">
        <v>3</v>
      </c>
      <c r="AP6" s="433" t="s">
        <v>266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275</v>
      </c>
      <c r="AV6" s="859"/>
      <c r="AW6" s="433"/>
    </row>
    <row r="7" spans="2:49" ht="15">
      <c r="B7" s="868" t="str">
        <f>_xlfn.TEXTJOIN(",",TRUE,IF(LEFT(Regions!$C$3,1)&lt;&gt;"*",Regions!$C$3,""),IF(LEFT(Regions!$D$3,1)&lt;&gt;"*",Regions!$D$3,""))</f>
        <v>IE</v>
      </c>
      <c r="C7" s="866" t="str">
        <f t="shared" ref="C7:C8" si="2">AR7</f>
        <v>R-RSDCK_GAS_X0</v>
      </c>
      <c r="D7" s="866" t="str">
        <f t="shared" ref="D7:D8" si="3">AS7</f>
        <v>Residential Cooking Demand Gas Technology</v>
      </c>
      <c r="E7" s="866" t="str">
        <f>COMM!E14</f>
        <v>RSDGAS</v>
      </c>
      <c r="F7" s="866" t="str">
        <f>COMM!$E$33</f>
        <v>RSDCK</v>
      </c>
      <c r="G7" s="867">
        <f>DwellingStocks!$L$28/1000*J21</f>
        <v>395.12063110549497</v>
      </c>
      <c r="H7" s="867"/>
      <c r="I7" s="867"/>
      <c r="J7" s="867"/>
      <c r="K7" s="867"/>
      <c r="L7" s="867"/>
      <c r="M7" s="867"/>
      <c r="N7" s="867"/>
      <c r="O7" s="867"/>
      <c r="P7" s="867"/>
      <c r="Q7" s="867"/>
      <c r="R7" s="867"/>
      <c r="S7" s="867"/>
      <c r="T7" s="867"/>
      <c r="U7" s="867"/>
      <c r="V7" s="867"/>
      <c r="W7" s="867"/>
      <c r="X7" s="867"/>
      <c r="Y7" s="867"/>
      <c r="Z7" s="867"/>
      <c r="AA7" s="867"/>
      <c r="AB7" s="867"/>
      <c r="AC7" s="867"/>
      <c r="AD7" s="867"/>
      <c r="AE7" s="867"/>
      <c r="AF7" s="867"/>
      <c r="AG7" s="867"/>
      <c r="AH7" s="866">
        <v>0.68</v>
      </c>
      <c r="AI7" s="869">
        <f>(SUM(AL7))/G7/AK7</f>
        <v>1.0445597574610582E-2</v>
      </c>
      <c r="AJ7" s="870">
        <v>15</v>
      </c>
      <c r="AK7" s="879">
        <f t="shared" si="1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266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275</v>
      </c>
      <c r="AV7" s="329"/>
      <c r="AW7" s="329"/>
    </row>
    <row r="8" spans="2:49" s="268" customFormat="1" ht="15">
      <c r="B8" s="872" t="str">
        <f>_xlfn.TEXTJOIN(",",TRUE,IF(LEFT(Regions!$C$3,1)&lt;&gt;"*",Regions!$C$3,""),IF(LEFT(Regions!$D$3,1)&lt;&gt;"*",Regions!$D$3,""))</f>
        <v>IE</v>
      </c>
      <c r="C8" s="873" t="str">
        <f t="shared" si="2"/>
        <v>R-RSDCK_LPG_X0</v>
      </c>
      <c r="D8" s="874" t="str">
        <f t="shared" si="3"/>
        <v>Residential Cooking Demand LPG Technology</v>
      </c>
      <c r="E8" s="874" t="str">
        <f>COMM!E8</f>
        <v>RSDLPG</v>
      </c>
      <c r="F8" s="873" t="str">
        <f>COMM!$E$33</f>
        <v>RSDCK</v>
      </c>
      <c r="G8" s="875">
        <f>DwellingStocks!$L$28/1000*J22</f>
        <v>23.292449443233309</v>
      </c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5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4">
        <v>0.68</v>
      </c>
      <c r="AI8" s="876">
        <f>(SUM(AL8))/G8/AK8</f>
        <v>1.0445583301088163E-2</v>
      </c>
      <c r="AJ8" s="874">
        <v>15</v>
      </c>
      <c r="AK8" s="873">
        <f t="shared" si="1"/>
        <v>0.110376</v>
      </c>
      <c r="AL8" s="873">
        <f>AM8*AH8</f>
        <v>2.6854836315100172E-2</v>
      </c>
      <c r="AM8" s="877">
        <f>RSD_Balance!R11</f>
        <v>3.9492406345735545E-2</v>
      </c>
      <c r="AN8" s="864">
        <v>3.5</v>
      </c>
      <c r="AP8" s="433" t="s">
        <v>266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275</v>
      </c>
      <c r="AV8" s="859"/>
      <c r="AW8" s="433"/>
    </row>
    <row r="9" spans="2:49" s="268" customFormat="1" ht="15">
      <c r="B9" s="868" t="str">
        <f>_xlfn.TEXTJOIN(",",TRUE,IF(LEFT(Regions!$C$3,1)&lt;&gt;"*",Regions!$C$3,""),IF(LEFT(Regions!$D$3,1)&lt;&gt;"*",Regions!$D$3,""))</f>
        <v>IE</v>
      </c>
      <c r="C9" s="866" t="str">
        <f t="shared" ref="C9:D13" si="4">AR9</f>
        <v>R-RSDCW_X0</v>
      </c>
      <c r="D9" s="866" t="str">
        <f t="shared" si="4"/>
        <v>Residential Cloth Washing Demand Technology</v>
      </c>
      <c r="E9" s="866" t="str">
        <f>COMM!$E$24</f>
        <v>RSDELC</v>
      </c>
      <c r="F9" s="866" t="str">
        <f>COMM!E34</f>
        <v>RSDCW</v>
      </c>
      <c r="G9" s="867">
        <f>DwellingStocks!$L$28/1000*RSD_Balance!U36</f>
        <v>1691.9090516249996</v>
      </c>
      <c r="H9" s="867"/>
      <c r="I9" s="867"/>
      <c r="J9" s="867"/>
      <c r="K9" s="867"/>
      <c r="L9" s="867"/>
      <c r="M9" s="867"/>
      <c r="N9" s="867"/>
      <c r="O9" s="867"/>
      <c r="P9" s="867"/>
      <c r="Q9" s="867"/>
      <c r="R9" s="867"/>
      <c r="S9" s="867"/>
      <c r="T9" s="867"/>
      <c r="U9" s="867"/>
      <c r="V9" s="867"/>
      <c r="W9" s="867"/>
      <c r="X9" s="867"/>
      <c r="Y9" s="867"/>
      <c r="Z9" s="867"/>
      <c r="AA9" s="867"/>
      <c r="AB9" s="867"/>
      <c r="AC9" s="867"/>
      <c r="AD9" s="867"/>
      <c r="AE9" s="867"/>
      <c r="AF9" s="867"/>
      <c r="AG9" s="867"/>
      <c r="AH9" s="866">
        <v>0.7</v>
      </c>
      <c r="AI9" s="869">
        <f>AL9/G9/AK9</f>
        <v>6.7195931921959313E-3</v>
      </c>
      <c r="AJ9" s="870">
        <v>10</v>
      </c>
      <c r="AK9" s="879">
        <f t="shared" si="1"/>
        <v>6.9379200000000002E-2</v>
      </c>
      <c r="AL9" s="867">
        <f t="shared" si="0"/>
        <v>0.78876799986757473</v>
      </c>
      <c r="AM9" s="871">
        <f>RSD_Balance!T29</f>
        <v>1.1268114283822497</v>
      </c>
      <c r="AN9" s="865">
        <v>2.2000000000000002</v>
      </c>
      <c r="AP9" s="329" t="s">
        <v>266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275</v>
      </c>
      <c r="AV9" s="329"/>
      <c r="AW9" s="329"/>
    </row>
    <row r="10" spans="2:49" s="268" customFormat="1" ht="15">
      <c r="B10" s="872" t="str">
        <f>_xlfn.TEXTJOIN(",",TRUE,IF(LEFT(Regions!$C$3,1)&lt;&gt;"*",Regions!$C$3,""),IF(LEFT(Regions!$D$3,1)&lt;&gt;"*",Regions!$D$3,""))</f>
        <v>IE</v>
      </c>
      <c r="C10" s="873" t="str">
        <f t="shared" si="4"/>
        <v>R-RSDCD_X0</v>
      </c>
      <c r="D10" s="874" t="str">
        <f t="shared" si="4"/>
        <v>Residential Cloth Drying Demand Technology</v>
      </c>
      <c r="E10" s="874" t="str">
        <f>COMM!$E$24</f>
        <v>RSDELC</v>
      </c>
      <c r="F10" s="873" t="str">
        <f>COMM!E35</f>
        <v>RSDCD</v>
      </c>
      <c r="G10" s="875">
        <f>DwellingStocks!$L$28/1000*RSD_Balance!U37</f>
        <v>1124.4687850799999</v>
      </c>
      <c r="H10" s="875"/>
      <c r="I10" s="875"/>
      <c r="J10" s="875"/>
      <c r="K10" s="875"/>
      <c r="L10" s="875"/>
      <c r="M10" s="875"/>
      <c r="N10" s="875"/>
      <c r="O10" s="875"/>
      <c r="P10" s="875"/>
      <c r="Q10" s="875"/>
      <c r="R10" s="875"/>
      <c r="S10" s="875"/>
      <c r="T10" s="875"/>
      <c r="U10" s="875"/>
      <c r="V10" s="875"/>
      <c r="W10" s="875"/>
      <c r="X10" s="875"/>
      <c r="Y10" s="875"/>
      <c r="Z10" s="875"/>
      <c r="AA10" s="875"/>
      <c r="AB10" s="875"/>
      <c r="AC10" s="875"/>
      <c r="AD10" s="875"/>
      <c r="AE10" s="875"/>
      <c r="AF10" s="875"/>
      <c r="AG10" s="875"/>
      <c r="AH10" s="873">
        <v>0.6</v>
      </c>
      <c r="AI10" s="876">
        <f>AL10/G10/AK10</f>
        <v>1.1863013698630135E-2</v>
      </c>
      <c r="AJ10" s="874">
        <v>10</v>
      </c>
      <c r="AK10" s="873">
        <f t="shared" si="1"/>
        <v>7.8840000000000007E-2</v>
      </c>
      <c r="AL10" s="873">
        <f t="shared" si="0"/>
        <v>1.0516931653096222</v>
      </c>
      <c r="AM10" s="877">
        <f>RSD_Balance!U26</f>
        <v>1.7528219421827038</v>
      </c>
      <c r="AN10" s="864">
        <v>2.5</v>
      </c>
      <c r="AP10" s="433" t="s">
        <v>266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275</v>
      </c>
      <c r="AV10" s="859"/>
      <c r="AW10" s="433"/>
    </row>
    <row r="11" spans="2:49" ht="15">
      <c r="B11" s="868" t="str">
        <f>_xlfn.TEXTJOIN(",",TRUE,IF(LEFT(Regions!$C$3,1)&lt;&gt;"*",Regions!$C$3,""),IF(LEFT(Regions!$D$3,1)&lt;&gt;"*",Regions!$D$3,""))</f>
        <v>IE</v>
      </c>
      <c r="C11" s="866" t="str">
        <f t="shared" si="4"/>
        <v>R-RSDDW_X0</v>
      </c>
      <c r="D11" s="866" t="str">
        <f t="shared" si="4"/>
        <v>Residential Dish Washing Demand Technology</v>
      </c>
      <c r="E11" s="866" t="str">
        <f>COMM!$E$24</f>
        <v>RSDELC</v>
      </c>
      <c r="F11" s="866" t="str">
        <f>COMM!E36</f>
        <v>RSDDW</v>
      </c>
      <c r="G11" s="867">
        <f>DwellingStocks!$L$28/1000*RSD_Balance!U39</f>
        <v>1122.7334937449998</v>
      </c>
      <c r="H11" s="867"/>
      <c r="I11" s="867"/>
      <c r="J11" s="867"/>
      <c r="K11" s="867"/>
      <c r="L11" s="867"/>
      <c r="M11" s="867"/>
      <c r="N11" s="867"/>
      <c r="O11" s="867"/>
      <c r="P11" s="867"/>
      <c r="Q11" s="867"/>
      <c r="R11" s="867"/>
      <c r="S11" s="867"/>
      <c r="T11" s="867"/>
      <c r="U11" s="867"/>
      <c r="V11" s="867"/>
      <c r="W11" s="867"/>
      <c r="X11" s="867"/>
      <c r="Y11" s="867"/>
      <c r="Z11" s="867"/>
      <c r="AA11" s="867"/>
      <c r="AB11" s="867"/>
      <c r="AC11" s="867"/>
      <c r="AD11" s="867"/>
      <c r="AE11" s="867"/>
      <c r="AF11" s="867"/>
      <c r="AG11" s="867"/>
      <c r="AH11" s="866">
        <v>0.7</v>
      </c>
      <c r="AI11" s="869">
        <f>AL11/G11/AK11</f>
        <v>1.0896637608966376E-2</v>
      </c>
      <c r="AJ11" s="870">
        <v>10</v>
      </c>
      <c r="AK11" s="879">
        <f t="shared" si="1"/>
        <v>6.9379200000000002E-2</v>
      </c>
      <c r="AL11" s="867">
        <f t="shared" si="0"/>
        <v>0.8487865212712199</v>
      </c>
      <c r="AM11" s="871">
        <f>RSD_Balance!V29</f>
        <v>1.2125521732445999</v>
      </c>
      <c r="AN11" s="865">
        <v>2.2000000000000002</v>
      </c>
      <c r="AP11" s="329" t="s">
        <v>266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275</v>
      </c>
      <c r="AV11" s="329"/>
      <c r="AW11" s="329"/>
    </row>
    <row r="12" spans="2:49" ht="15">
      <c r="B12" s="872" t="str">
        <f>_xlfn.TEXTJOIN(",",TRUE,IF(LEFT(Regions!$C$3,1)&lt;&gt;"*",Regions!$C$3,""),IF(LEFT(Regions!$D$3,1)&lt;&gt;"*",Regions!$D$3,""))</f>
        <v>IE</v>
      </c>
      <c r="C12" s="873" t="str">
        <f t="shared" si="4"/>
        <v>R-RSDOE_X0</v>
      </c>
      <c r="D12" s="874" t="str">
        <f t="shared" si="4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5">
        <f>DwellingStocks!$L$28/1000*1</f>
        <v>1735.2913349999997</v>
      </c>
      <c r="H12" s="875"/>
      <c r="I12" s="875"/>
      <c r="J12" s="875"/>
      <c r="K12" s="875"/>
      <c r="L12" s="875"/>
      <c r="M12" s="875"/>
      <c r="N12" s="875"/>
      <c r="O12" s="875"/>
      <c r="P12" s="875"/>
      <c r="Q12" s="875"/>
      <c r="R12" s="875"/>
      <c r="S12" s="875"/>
      <c r="T12" s="875"/>
      <c r="U12" s="875"/>
      <c r="V12" s="875"/>
      <c r="W12" s="875"/>
      <c r="X12" s="875"/>
      <c r="Y12" s="875"/>
      <c r="Z12" s="875"/>
      <c r="AA12" s="875"/>
      <c r="AB12" s="875"/>
      <c r="AC12" s="875"/>
      <c r="AD12" s="875"/>
      <c r="AE12" s="875"/>
      <c r="AF12" s="875"/>
      <c r="AG12" s="875"/>
      <c r="AH12" s="873">
        <v>0.85</v>
      </c>
      <c r="AI12" s="876">
        <f>AL12/G12/AK12</f>
        <v>0.93569571451266109</v>
      </c>
      <c r="AJ12" s="874">
        <v>10</v>
      </c>
      <c r="AK12" s="873">
        <f t="shared" si="1"/>
        <v>5.6764799999999994E-3</v>
      </c>
      <c r="AL12" s="873">
        <f t="shared" si="0"/>
        <v>9.2169270601309012</v>
      </c>
      <c r="AM12" s="877">
        <f>RSD_Balance!W26</f>
        <v>10.843443600154002</v>
      </c>
      <c r="AN12" s="864">
        <v>0.18</v>
      </c>
      <c r="AP12" s="433" t="s">
        <v>266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275</v>
      </c>
      <c r="AV12" s="859"/>
      <c r="AW12" s="433"/>
    </row>
    <row r="13" spans="2:49" ht="15">
      <c r="B13" s="868" t="str">
        <f>_xlfn.TEXTJOIN(",",TRUE,IF(LEFT(Regions!$C$3,1)&lt;&gt;"*",Regions!$C$3,""),IF(LEFT(Regions!$D$3,1)&lt;&gt;"*",Regions!$D$3,""))</f>
        <v>IE</v>
      </c>
      <c r="C13" s="866" t="str">
        <f t="shared" si="4"/>
        <v>R-RSDOA_X0</v>
      </c>
      <c r="D13" s="866" t="str">
        <f t="shared" si="4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67">
        <f>DwellingStocks!$L$28/1000*1</f>
        <v>1735.2913349999997</v>
      </c>
      <c r="H13" s="867"/>
      <c r="I13" s="867"/>
      <c r="J13" s="867"/>
      <c r="K13" s="867"/>
      <c r="L13" s="867"/>
      <c r="M13" s="867"/>
      <c r="N13" s="867"/>
      <c r="O13" s="867"/>
      <c r="P13" s="867"/>
      <c r="Q13" s="867"/>
      <c r="R13" s="867"/>
      <c r="S13" s="867"/>
      <c r="T13" s="867"/>
      <c r="U13" s="867"/>
      <c r="V13" s="867"/>
      <c r="W13" s="867"/>
      <c r="X13" s="867"/>
      <c r="Y13" s="867"/>
      <c r="Z13" s="867"/>
      <c r="AA13" s="867"/>
      <c r="AB13" s="867"/>
      <c r="AC13" s="867"/>
      <c r="AD13" s="867"/>
      <c r="AE13" s="867"/>
      <c r="AF13" s="867"/>
      <c r="AG13" s="867"/>
      <c r="AH13" s="866">
        <v>0.85</v>
      </c>
      <c r="AI13" s="869">
        <f>AL13/G13/AK13</f>
        <v>0</v>
      </c>
      <c r="AJ13" s="870">
        <v>10</v>
      </c>
      <c r="AK13" s="879">
        <f t="shared" si="1"/>
        <v>5.6764799999999994E-3</v>
      </c>
      <c r="AL13" s="867">
        <f t="shared" si="0"/>
        <v>0</v>
      </c>
      <c r="AM13" s="871">
        <v>0</v>
      </c>
      <c r="AN13" s="865">
        <v>0.18</v>
      </c>
      <c r="AP13" s="329" t="s">
        <v>266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275</v>
      </c>
      <c r="AV13" s="329"/>
      <c r="AW13" s="329"/>
    </row>
    <row r="14" spans="2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8"/>
      <c r="R14" s="878"/>
      <c r="S14" s="878"/>
      <c r="T14" s="42"/>
      <c r="U14" s="42"/>
      <c r="V14" s="42"/>
      <c r="W14" s="42"/>
      <c r="X14" s="42"/>
    </row>
    <row r="15" spans="2:49">
      <c r="H15" s="1121"/>
      <c r="I15" s="1121"/>
      <c r="J15" s="1121"/>
      <c r="K15" s="1121"/>
      <c r="L15" s="1121"/>
      <c r="M15" s="1121"/>
      <c r="N15" s="1121"/>
      <c r="O15" s="1121"/>
      <c r="P15" s="1121"/>
      <c r="Q15" s="1121"/>
      <c r="R15" s="1121"/>
      <c r="S15" s="1121"/>
      <c r="T15" s="1121"/>
      <c r="U15" s="1121"/>
      <c r="V15" s="1121"/>
      <c r="W15" s="1121"/>
      <c r="X15" s="1121"/>
      <c r="Y15" s="1121"/>
      <c r="Z15" s="1121"/>
      <c r="AA15" s="1121"/>
      <c r="AB15" s="1121"/>
      <c r="AC15" s="1121"/>
      <c r="AD15" s="1121"/>
      <c r="AE15" s="1121"/>
      <c r="AF15" s="1121"/>
      <c r="AG15" s="1121"/>
      <c r="AH15" s="1121"/>
      <c r="AI15" s="1121"/>
    </row>
    <row r="16" spans="2:49">
      <c r="H16" s="1121"/>
      <c r="I16" s="1121"/>
      <c r="J16" s="1121"/>
      <c r="K16" s="1121"/>
      <c r="L16" s="1121"/>
      <c r="M16" s="1121"/>
      <c r="N16" s="1121"/>
      <c r="O16" s="1121"/>
      <c r="P16" s="1121"/>
      <c r="Q16" s="1121"/>
      <c r="R16" s="1121"/>
      <c r="S16" s="1121"/>
      <c r="T16" s="1121"/>
      <c r="U16" s="1121"/>
      <c r="V16" s="1121"/>
      <c r="W16" s="1121"/>
      <c r="X16" s="1121"/>
      <c r="Y16" s="1121"/>
      <c r="Z16" s="1121"/>
      <c r="AA16" s="1121"/>
      <c r="AB16" s="1121"/>
      <c r="AC16" s="1121"/>
      <c r="AD16" s="1121"/>
      <c r="AE16" s="1121"/>
      <c r="AF16" s="1121"/>
      <c r="AG16" s="1121"/>
      <c r="AH16" s="1121"/>
      <c r="AI16" s="1121"/>
    </row>
    <row r="17" spans="2:19" ht="18.75">
      <c r="B17" s="1230" t="s">
        <v>613</v>
      </c>
      <c r="C17" s="1230"/>
      <c r="D17" s="1230"/>
      <c r="E17" s="1230"/>
      <c r="F17" s="1230"/>
      <c r="G17" s="1230"/>
      <c r="H17" s="401"/>
      <c r="I17" s="401"/>
      <c r="L17" s="268"/>
      <c r="M17"/>
      <c r="S17"/>
    </row>
    <row r="18" spans="2:19" ht="15.75" thickBot="1">
      <c r="H18" s="401"/>
      <c r="I18" s="401"/>
      <c r="L18" s="268"/>
      <c r="M18"/>
      <c r="S18"/>
    </row>
    <row r="19" spans="2:19" ht="21.75" thickBot="1">
      <c r="B19" s="69" t="s">
        <v>277</v>
      </c>
      <c r="C19" s="69"/>
      <c r="D19" s="69"/>
      <c r="E19" s="66" t="s">
        <v>764</v>
      </c>
      <c r="F19" s="66"/>
      <c r="G19" s="66"/>
      <c r="H19" s="401"/>
      <c r="I19" s="1242" t="s">
        <v>819</v>
      </c>
      <c r="J19" s="1243"/>
      <c r="L19" s="268"/>
      <c r="M19"/>
      <c r="S19"/>
    </row>
    <row r="20" spans="2:19" ht="15">
      <c r="B20" s="295" t="s">
        <v>760</v>
      </c>
      <c r="C20" s="295" t="s">
        <v>232</v>
      </c>
      <c r="D20" s="295" t="s">
        <v>278</v>
      </c>
      <c r="E20" s="295" t="s">
        <v>279</v>
      </c>
      <c r="F20" s="399">
        <v>2018</v>
      </c>
      <c r="G20" s="295" t="s">
        <v>280</v>
      </c>
      <c r="H20" s="401"/>
      <c r="I20" s="975" t="s">
        <v>858</v>
      </c>
      <c r="J20" s="979">
        <v>0.75888</v>
      </c>
      <c r="L20" s="268"/>
      <c r="M20"/>
      <c r="S20"/>
    </row>
    <row r="21" spans="2:19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281</v>
      </c>
      <c r="F21" s="402">
        <f>AL5</f>
        <v>1.1544546193487999</v>
      </c>
      <c r="G21" s="400" t="s">
        <v>275</v>
      </c>
      <c r="H21" s="401"/>
      <c r="I21" s="976" t="s">
        <v>845</v>
      </c>
      <c r="J21" s="978">
        <v>0.22769700000000001</v>
      </c>
      <c r="L21" s="268"/>
      <c r="M21"/>
      <c r="S21"/>
    </row>
    <row r="22" spans="2:19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281</v>
      </c>
      <c r="F22" s="403">
        <f>SUM(AL6:AL8)</f>
        <v>2.0006897535500086</v>
      </c>
      <c r="G22" s="398" t="s">
        <v>275</v>
      </c>
      <c r="H22" s="401"/>
      <c r="I22" s="977" t="s">
        <v>769</v>
      </c>
      <c r="J22" s="980">
        <v>1.3422788999999999E-2</v>
      </c>
      <c r="L22" s="268"/>
      <c r="M22"/>
      <c r="S22"/>
    </row>
    <row r="23" spans="2:19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281</v>
      </c>
      <c r="F23" s="402">
        <f>AL9</f>
        <v>0.78876799986757473</v>
      </c>
      <c r="G23" s="400" t="s">
        <v>275</v>
      </c>
      <c r="H23" s="401"/>
      <c r="I23" s="401"/>
      <c r="L23" s="268"/>
      <c r="M23"/>
      <c r="S23"/>
    </row>
    <row r="24" spans="2:19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281</v>
      </c>
      <c r="F24" s="403">
        <f>AL10</f>
        <v>1.0516931653096222</v>
      </c>
      <c r="G24" s="398" t="s">
        <v>275</v>
      </c>
      <c r="H24" s="401"/>
      <c r="I24" s="401"/>
      <c r="L24" s="268"/>
      <c r="M24"/>
      <c r="S24"/>
    </row>
    <row r="25" spans="2:19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281</v>
      </c>
      <c r="F25" s="402">
        <f>AL11</f>
        <v>0.8487865212712199</v>
      </c>
      <c r="G25" s="400" t="s">
        <v>275</v>
      </c>
      <c r="H25" s="401"/>
      <c r="I25" s="401"/>
      <c r="L25" s="268"/>
      <c r="M25"/>
      <c r="S25"/>
    </row>
    <row r="26" spans="2:19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281</v>
      </c>
      <c r="F26" s="403">
        <f>AL12</f>
        <v>9.2169270601309012</v>
      </c>
      <c r="G26" s="398" t="s">
        <v>275</v>
      </c>
      <c r="H26" s="401"/>
      <c r="I26" s="401"/>
      <c r="L26" s="268"/>
      <c r="M26"/>
      <c r="S26"/>
    </row>
    <row r="27" spans="2:19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281</v>
      </c>
      <c r="F27" s="402">
        <f>AL13</f>
        <v>0</v>
      </c>
      <c r="G27" s="400" t="s">
        <v>275</v>
      </c>
      <c r="H27" s="401"/>
      <c r="I27" s="401"/>
      <c r="L27" s="268"/>
      <c r="M27"/>
      <c r="S27"/>
    </row>
    <row r="28" spans="2:19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S28"/>
    </row>
    <row r="29" spans="2:19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S29"/>
    </row>
    <row r="30" spans="2:19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401"/>
      <c r="Q30" s="401"/>
    </row>
    <row r="31" spans="2:19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401"/>
      <c r="Q31" s="401"/>
    </row>
    <row r="32" spans="2:19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401"/>
      <c r="Q32" s="401"/>
    </row>
    <row r="33" spans="3:17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401"/>
      <c r="Q33" s="401"/>
    </row>
    <row r="34" spans="3:17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401"/>
      <c r="Q34" s="401"/>
    </row>
    <row r="35" spans="3:17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401"/>
      <c r="Q35" s="401"/>
    </row>
    <row r="36" spans="3:17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401"/>
      <c r="Q36" s="401"/>
    </row>
    <row r="37" spans="3:17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401"/>
      <c r="Q37" s="401"/>
    </row>
    <row r="38" spans="3:17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401"/>
      <c r="Q38" s="401"/>
    </row>
    <row r="39" spans="3:17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401"/>
      <c r="Q39" s="401"/>
    </row>
    <row r="40" spans="3:17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401"/>
      <c r="Q40" s="401"/>
    </row>
    <row r="41" spans="3:17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401"/>
      <c r="Q41" s="401"/>
    </row>
    <row r="42" spans="3:17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401"/>
      <c r="Q42" s="401"/>
    </row>
    <row r="43" spans="3:17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401"/>
      <c r="Q43" s="401"/>
    </row>
    <row r="44" spans="3:17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401"/>
      <c r="Q44" s="401"/>
    </row>
    <row r="45" spans="3:17" ht="15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401"/>
      <c r="Q45" s="401"/>
    </row>
    <row r="46" spans="3:17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17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17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2">
    <mergeCell ref="B17:G17"/>
    <mergeCell ref="I19:J19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I21" zoomScale="70" zoomScaleNormal="70" workbookViewId="0">
      <selection activeCell="L33" sqref="L33:L34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496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66" t="s">
        <v>637</v>
      </c>
      <c r="C4" s="1267"/>
      <c r="D4" s="1267"/>
      <c r="E4" s="1267"/>
      <c r="F4" s="1267"/>
      <c r="G4" s="1268"/>
      <c r="H4" s="1266" t="s">
        <v>638</v>
      </c>
      <c r="I4" s="1267"/>
      <c r="J4" s="1268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 t="s">
        <v>389</v>
      </c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R7*DwellingStocks!$I$28/1000</f>
        <v>0.4572805315810558</v>
      </c>
      <c r="T7" s="485">
        <f>(S7*1000)/(E7+E14+E16)*DwellingStocks!$Z$27+1.0376</f>
        <v>2.2304833867748837</v>
      </c>
      <c r="U7" s="853">
        <f>(G7+G14+G16)/300</f>
        <v>0.59018803418803423</v>
      </c>
      <c r="V7" s="853">
        <f>AB7/S7/X7</f>
        <v>0.40654789002485747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8.7941180137151742E-2</v>
      </c>
      <c r="AC7" s="432">
        <f>IF(((D7+I7+D14+I14+D16+I16)*$B$2)&lt;=0,0,((D7+I7+D14+I14+D16+I16)*T7*$B$2))</f>
        <v>0.14900535938201287</v>
      </c>
      <c r="AD7" s="431">
        <v>15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R8*DwellingStocks!$I$28/1000</f>
        <v>4.7142322843407814E-3</v>
      </c>
      <c r="T8" s="436">
        <f>(S8*1000)/E8*DwellingStocks!$Z$27</f>
        <v>1.1928833867748834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2.155091755748787E-5</v>
      </c>
      <c r="AC8" s="439">
        <f>IF(((D8+I8)*$B$2)&lt;=0,0,((D8+I8)*T8*$B$2))</f>
        <v>2.3945463952764301E-5</v>
      </c>
      <c r="AD8" s="846">
        <v>15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R9*DwellingStocks!$I$28/1000</f>
        <v>1.5714107614469271E-3</v>
      </c>
      <c r="T9" s="429">
        <f>(S9*1000)/E9*DwellingStocks!$Z$27</f>
        <v>1.1928833867748834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1.5459768692602489E-8</v>
      </c>
      <c r="AC9" s="432">
        <f>IF(((D9+I9)*$B$2)&lt;=0,0,((D9+I9)*T9*$B$2))</f>
        <v>1.717752076955832E-8</v>
      </c>
      <c r="AD9" s="431">
        <v>15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(R10)*DwellingStocks!$I$28/1000</f>
        <v>2.9951089113178426</v>
      </c>
      <c r="T10" s="436">
        <f>(S10*1000)/(E10+E11)*DwellingStocks!$Z$27+0.5284</f>
        <v>1.7212833867748834</v>
      </c>
      <c r="U10" s="855">
        <f>(G10+G11)/200</f>
        <v>0.80677902621722841</v>
      </c>
      <c r="V10" s="855">
        <f t="shared" si="3"/>
        <v>4.7559865677763651E-2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6.7383118242536427E-2</v>
      </c>
      <c r="AC10" s="439">
        <f>IF(((D10+I10+D11+I11)*T10*$B$2)&lt;=0,0,((D10+I10+D11+I11)*T10*$B$2))</f>
        <v>8.3521157656363337E-2</v>
      </c>
      <c r="AD10" s="846">
        <v>15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(ArchetypeDemand!BX50*SUM(E12+E25))/SUM($E$7:$E$25)</f>
        <v>0.32462892073948779</v>
      </c>
      <c r="S11" s="428">
        <f>(R11)*DwellingStocks!$I$28/1000</f>
        <v>68.762860658712412</v>
      </c>
      <c r="T11" s="429">
        <f>(S11*1000)/(E25)*DwellingStocks!$Z$27-0.67619</f>
        <v>0.70575965580849165</v>
      </c>
      <c r="U11" s="853">
        <f>(G25)/100</f>
        <v>1</v>
      </c>
      <c r="V11" s="853">
        <f t="shared" si="3"/>
        <v>1.3931119040234956E-2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0.45314563930634366</v>
      </c>
      <c r="AC11" s="432">
        <f>IF(((D25+I25)*T11*$B$2)&lt;=0,0,((D25+I25)*T11*$B$2))</f>
        <v>0.45314563930634366</v>
      </c>
      <c r="AD11" s="431">
        <v>15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(ArchetypeDemand!BY50*SUM(E12+E25))/SUM($E$7:$E$25)</f>
        <v>0.15276655093622957</v>
      </c>
      <c r="S12" s="435">
        <f>R12*DwellingStocks!$I$28/1000</f>
        <v>32.358993251158786</v>
      </c>
      <c r="T12" s="436">
        <f>((S12)*1000)/E12*DwellingStocks!$Z$27+0.392</f>
        <v>1.3161971640450041</v>
      </c>
      <c r="U12" s="855">
        <f>G12/100</f>
        <v>3.0701960784313722</v>
      </c>
      <c r="V12" s="855">
        <f t="shared" si="3"/>
        <v>0.18130269923092618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0.92507273838853943</v>
      </c>
      <c r="AC12" s="439">
        <f>IF(((D12+I12)*T12*$B$2)&lt;=0,0,((D12+I12)*T12*$B$2))</f>
        <v>0.30130738062214535</v>
      </c>
      <c r="AD12" s="846">
        <v>5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0.18204129685580445</v>
      </c>
      <c r="AB13" s="432"/>
      <c r="AC13" s="432">
        <f>RSD_Balance!F22</f>
        <v>0.16840144098220003</v>
      </c>
      <c r="AD13" s="431">
        <v>10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R14*DwellingStocks!$I$28/1000</f>
        <v>6.1646444171562944</v>
      </c>
      <c r="T14" s="436">
        <f>(S14*1000)/E13*DwellingStocks!$Z$27+0.16818</f>
        <v>1.3610633867748834</v>
      </c>
      <c r="U14" s="855">
        <f>G13/100</f>
        <v>0.81016216216216219</v>
      </c>
      <c r="V14" s="855">
        <f>AB14/S14/X14</f>
        <v>7.5994529972598868E-2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0.22160942675208639</v>
      </c>
      <c r="AC14" s="439">
        <f>IF(((D13+I13)*$B$2)&lt;=0,0,((D13+I13)*T14*$B$2))</f>
        <v>0.27353712269239377</v>
      </c>
      <c r="AD14" s="846">
        <v>15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405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254</v>
      </c>
      <c r="M15" s="552" t="s">
        <v>254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2">
        <f>E15/SUM($E$7:$E$25)</f>
        <v>0.4073933944627437</v>
      </c>
      <c r="S16" s="883">
        <f>R16*DwellingStocks!$I$28/1000</f>
        <v>86.29402196485799</v>
      </c>
      <c r="T16" s="436">
        <f>(S16*1000)/E15*DwellingStocks!$Z$27</f>
        <v>1.1928833867748834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1.0457600131312632</v>
      </c>
      <c r="AC16" s="439">
        <f>IF(((D15+I15)*$B$2)&lt;=0,0,((D15+I15)*T16*$B$2))</f>
        <v>1.290633418103742</v>
      </c>
      <c r="AD16" s="846">
        <v>15</v>
      </c>
      <c r="AE16" s="460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426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254</v>
      </c>
      <c r="M17" s="552" t="s">
        <v>254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R18*DwellingStocks!$I$28/1000</f>
        <v>2.199975066025698E-2</v>
      </c>
      <c r="T18" s="436">
        <f>(S18*1000)/(E17+E18)*DwellingStocks!$Z$27</f>
        <v>1.1928833867748834</v>
      </c>
      <c r="U18" s="855">
        <f>(G17+G18)/200</f>
        <v>0.52500000000000002</v>
      </c>
      <c r="V18" s="855">
        <f>AB18/S18/X18</f>
        <v>0.16174374769495573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1.6832286957131736E-3</v>
      </c>
      <c r="AC18" s="439">
        <f>IF(((D17+I17)+D18+I18*$B$2)&lt;=0,0,((D17+I17+D18+I18)*T18*$B$2))</f>
        <v>3.2061498965965211E-3</v>
      </c>
      <c r="AD18" s="846">
        <v>15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R20*DwellingStocks!$I$28/1000</f>
        <v>0.688277913513754</v>
      </c>
      <c r="T20" s="436">
        <f>(S20*1000)/E19*DwellingStocks!$Z$27-0.19617</f>
        <v>0.99671338677488341</v>
      </c>
      <c r="U20" s="855">
        <f>G19/100</f>
        <v>0.58177777777777773</v>
      </c>
      <c r="V20" s="855">
        <f>SUM(AB20:AB22)/S20/X20</f>
        <v>0.14274595375996391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9.0162768001196547E-3</v>
      </c>
      <c r="AC20" s="439">
        <f>IF(((D19+I19)*$B$2)&lt;=0,0,((D19+I19)*T20*$B$2))*Y20</f>
        <v>1.5497801986454717E-2</v>
      </c>
      <c r="AD20" s="846">
        <v>15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3.457788628499496E-2</v>
      </c>
      <c r="AC21" s="432">
        <f>IF(((D19+I19)*$B$2)&lt;=0,0,((D19+I19)*T20*$B$2))*Y21</f>
        <v>5.9434869473826334E-2</v>
      </c>
      <c r="AD21" s="431">
        <v>15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2.8814905237495802E-3</v>
      </c>
      <c r="AC22" s="439">
        <f>IF(((D19+I19)*$B$2)&lt;=0,0,((D19+I19)*T20*$B$2))*Y22</f>
        <v>4.9529057894855278E-3</v>
      </c>
      <c r="AD22" s="846">
        <v>15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R23*DwellingStocks!$I$28/1000</f>
        <v>0.29385381239057534</v>
      </c>
      <c r="T23" s="429">
        <f>(S23*1000)/(E20+E21+E22+E23)*DwellingStocks!$Z$27+0.1866</f>
        <v>1.3794833867748832</v>
      </c>
      <c r="U23" s="853">
        <f>(G21+G22+G23)/300</f>
        <v>0.6880451127819549</v>
      </c>
      <c r="V23" s="853">
        <f>AB23/S23/X23</f>
        <v>3.6221240391349489E-2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5.0349193006200468E-3</v>
      </c>
      <c r="AC23" s="432">
        <f>IF(((D20+I20+D21+I21+D22+I22+D23+I23)*$B$2)&lt;=0,0,((D20+I20+D21+I21+D22+I22+D23+I23)*T23*$B$2))</f>
        <v>7.3177168285702785E-3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R24*DwellingStocks!$I$28/1000</f>
        <v>13.776558145605208</v>
      </c>
      <c r="T24" s="436">
        <f>(S24*1000)/E24*DwellingStocks!$Z$27</f>
        <v>1.1928833867748831</v>
      </c>
      <c r="U24" s="855">
        <f>G24/100</f>
        <v>0.39838442187649958</v>
      </c>
      <c r="V24" s="855">
        <f>AB24/S24/X24</f>
        <v>2.4002855672672629E-3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1.5642332359249667E-2</v>
      </c>
      <c r="AC24" s="439">
        <f>IF(((D24+I24)*$B$2)&lt;=0,0,((D24+I24)*T24*$B$2))</f>
        <v>3.9264417733931474E-2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211.81988499999997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2.8697698162996939</v>
      </c>
      <c r="AC27" s="420">
        <f>SUM(AC6:AC25)</f>
        <v>2.8492493430955395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66" t="s">
        <v>637</v>
      </c>
      <c r="C28" s="1267"/>
      <c r="D28" s="1267"/>
      <c r="E28" s="1267"/>
      <c r="F28" s="1267"/>
      <c r="G28" s="1268"/>
      <c r="H28" s="1266" t="s">
        <v>638</v>
      </c>
      <c r="I28" s="1267"/>
      <c r="J28" s="1268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497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7" t="s">
        <v>704</v>
      </c>
      <c r="Z30" s="47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 t="s">
        <v>389</v>
      </c>
      <c r="W31" s="44"/>
      <c r="X31" s="44"/>
      <c r="Y31" s="246" t="s">
        <v>389</v>
      </c>
      <c r="Z31" s="44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R33*DwellingStocks!$I$28/1000</f>
        <v>7.4753378518186447E-2</v>
      </c>
      <c r="T33" s="485">
        <f>IFERROR((S33*1000)/(E31+E38+E40),0)+1.0376</f>
        <v>1.3503756423355082</v>
      </c>
      <c r="U33" s="853">
        <f t="shared" ref="U33:U38" si="6">U7</f>
        <v>0.59018803418803423</v>
      </c>
      <c r="V33" s="853">
        <f>IFERROR(AB33/S33/X33,0)</f>
        <v>0.42342871317737096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2.9946011838699049E-3</v>
      </c>
      <c r="AC33" s="432">
        <f>IF(((D31+I31+D38+I38+D40+I40)*$B$2)&lt;=0,0,((D31+I31+D38+I38+D40+I40)*T33*$B$2))</f>
        <v>5.0739781398479239E-3</v>
      </c>
      <c r="AD33" s="431">
        <v>3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R34*DwellingStocks!$I$28/1000</f>
        <v>6.3155349662338423E-3</v>
      </c>
      <c r="T34" s="436">
        <f>IFERROR((S34*1000)/E32,0)</f>
        <v>1.5788837415584607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4.484320340634475E-5</v>
      </c>
      <c r="AC34" s="439">
        <f>IF(((D32+I32)*$B$2)&lt;=0,0,((D32+I32)*T34*$B$2))</f>
        <v>4.9825781562605275E-5</v>
      </c>
      <c r="AD34" s="846">
        <v>3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R35*DwellingStocks!$I$28/1000</f>
        <v>4.7366512246753822E-3</v>
      </c>
      <c r="T35" s="429">
        <f>IFERROR((S35*1000)/E33,0)</f>
        <v>1.5788837415584609</v>
      </c>
      <c r="U35" s="856">
        <f t="shared" si="6"/>
        <v>0.9</v>
      </c>
      <c r="V35" s="853">
        <f t="shared" si="10"/>
        <v>9.042237442922374E-2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4.0520535498705998E-5</v>
      </c>
      <c r="AC35" s="432">
        <f>IF(((D33+I33)*$B$2)&lt;=0,0,((D33+I33)*T35*$B$2))</f>
        <v>4.5022817220784442E-5</v>
      </c>
      <c r="AD35" s="431">
        <v>3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(R36)*DwellingStocks!$I$28/1000</f>
        <v>2.736751366785751</v>
      </c>
      <c r="T36" s="436">
        <f>IFERROR((S36*1000)/(E34+E35),0)+0.5284</f>
        <v>1.9500890217068836</v>
      </c>
      <c r="U36" s="855">
        <f t="shared" si="6"/>
        <v>0.80677902621722841</v>
      </c>
      <c r="V36" s="855">
        <f t="shared" si="10"/>
        <v>0.12792665468435152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3.3122586919048298E-2</v>
      </c>
      <c r="AC36" s="439">
        <f>IF(((D34+I34+D35+I35)*$B$2)&lt;=0,0,((D34+I34+D35+I35)*T36*$B$2))</f>
        <v>4.1055339619265108E-2</v>
      </c>
      <c r="AD36" s="846">
        <v>3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(ArchetypeDemand!BX50*SUM(E36+E49))/SUM($E$31:$E$49)-($R$51/7)</f>
        <v>0.32466305188125721</v>
      </c>
      <c r="S37" s="428">
        <f>R37*DwellingStocks!$I$28/1000</f>
        <v>68.770090313236921</v>
      </c>
      <c r="T37" s="429">
        <f>IFERROR((S37*1000)/E49,0)-0.67619</f>
        <v>1.1444731979571356</v>
      </c>
      <c r="U37" s="853">
        <f t="shared" si="6"/>
        <v>1</v>
      </c>
      <c r="V37" s="853">
        <f t="shared" si="10"/>
        <v>5.3377456313566309E-2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0.34728444386398838</v>
      </c>
      <c r="AC37" s="432">
        <f>IF(((D49+I49)*$B$2)&lt;=0,0,((D49+I49)*T37*$B$2))</f>
        <v>0.34728444386398838</v>
      </c>
      <c r="AD37" s="431">
        <v>3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(ArchetypeDemand!BY50*SUM(E36+E49))/SUM($E$31:$E$49)-($R$51/7)</f>
        <v>0.15202631012899503</v>
      </c>
      <c r="S38" s="435">
        <f>R38*DwellingStocks!$I$28/1000</f>
        <v>32.202195528498059</v>
      </c>
      <c r="T38" s="436">
        <f>IFERROR((S38*1000)/E36,0)+0.392</f>
        <v>1.6042951296351338</v>
      </c>
      <c r="U38" s="855">
        <f t="shared" si="6"/>
        <v>3.0701960784313722</v>
      </c>
      <c r="V38" s="855">
        <f t="shared" si="10"/>
        <v>1.4717633763921263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1.4946175630079022</v>
      </c>
      <c r="AC38" s="439">
        <f>IF(((D49+I49)*$B$2)&lt;=0,0,((D49+I49)*T38*$B$2))</f>
        <v>0.4868150192451336</v>
      </c>
      <c r="AD38" s="846">
        <v>1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0.21072257405249342</v>
      </c>
      <c r="AB39" s="438"/>
      <c r="AC39" s="439">
        <f>RSD_Balance!I22</f>
        <v>0.31494966010108993</v>
      </c>
      <c r="AD39" s="846">
        <v>2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R40*DwellingStocks!$I$28/1000</f>
        <v>5.706631684657216</v>
      </c>
      <c r="T40" s="485">
        <f>IFERROR((S40*1000)/E37,0)-0.1727</f>
        <v>1.3266777416335302</v>
      </c>
      <c r="U40" s="853">
        <f>U14</f>
        <v>0.81016216216216219</v>
      </c>
      <c r="V40" s="853">
        <f t="shared" si="10"/>
        <v>0.11252568167857148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6.075182903123727E-2</v>
      </c>
      <c r="AC40" s="432">
        <f>IF(((D37+I37)*$B$2)&lt;=0,0,((D37+I37)*T40*$B$2))</f>
        <v>7.4987245601673969E-2</v>
      </c>
      <c r="AD40" s="431">
        <v>3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254</v>
      </c>
      <c r="M41" s="552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R42*DwellingStocks!$I$28/1000</f>
        <v>85.744985195480268</v>
      </c>
      <c r="T42" s="485">
        <f>IFERROR((S42*1000)/E39,0)-0.66693</f>
        <v>0.90640134911613557</v>
      </c>
      <c r="U42" s="853">
        <f>U16</f>
        <v>0.81026881720430111</v>
      </c>
      <c r="V42" s="853">
        <f>AB42/S42/X42</f>
        <v>0.18193649115344726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0.49196606992746078</v>
      </c>
      <c r="AC42" s="432">
        <f>IF(((D39+I39)*$B$2)&lt;=0,0,((D39+I39)*T42*$B$2))</f>
        <v>0.60716401702944534</v>
      </c>
      <c r="AD42" s="431">
        <v>3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254</v>
      </c>
      <c r="M43" s="552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R44*DwellingStocks!$I$28/1000</f>
        <v>2.0525488640259989E-2</v>
      </c>
      <c r="T44" s="429">
        <f>(S44*1000)/(E42+E41)</f>
        <v>1.5788837415584607</v>
      </c>
      <c r="U44" s="853">
        <f>U18</f>
        <v>0.52500000000000002</v>
      </c>
      <c r="V44" s="853">
        <f>AB44/S44/X44</f>
        <v>9.0627195293291177E-2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1.7598672376439533E-4</v>
      </c>
      <c r="AC44" s="432">
        <f>IF(((D41+I41+D42+I42)*$B$2)&lt;=0,0,((D41+I41+D42+I42)*T44*$B$2))</f>
        <v>3.3521280717027679E-4</v>
      </c>
      <c r="AD44" s="431">
        <v>3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254</v>
      </c>
      <c r="M45" s="552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R46*DwellingStocks!$I$28/1000</f>
        <v>0.61576465920779966</v>
      </c>
      <c r="T46" s="436">
        <f>(S46*1000)/E43-0.19617</f>
        <v>1.3827137415584607</v>
      </c>
      <c r="U46" s="854">
        <f>U20</f>
        <v>0.58177777777777773</v>
      </c>
      <c r="V46" s="855">
        <f>SUM(AB46:AB48)/S46/X46</f>
        <v>8.6738193212473141E-2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9.802903391632051E-4</v>
      </c>
      <c r="AC46" s="439">
        <f>IF(((D43+I43)*$B$2)&lt;=0,0,((D43+I43)*T46*$B$2))*Y46</f>
        <v>1.6849910337029881E-3</v>
      </c>
      <c r="AD46" s="846">
        <v>3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3.7594639811207452E-3</v>
      </c>
      <c r="AC47" s="432">
        <f>IF(((D43+I43)*$B$2)&lt;=0,0,((D43+I43)*T46*$B$2))*Y47</f>
        <v>6.4620274694588828E-3</v>
      </c>
      <c r="AD47" s="431">
        <v>3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3.132886650933954E-4</v>
      </c>
      <c r="AC48" s="439">
        <f>IF(((D43+I43)*$B$2)&lt;=0,0,((D43+I43)*T46*$B$2))*Y48</f>
        <v>5.3850228912157353E-4</v>
      </c>
      <c r="AD48" s="846">
        <v>3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R49*DwellingStocks!$I$28/1000</f>
        <v>0.27946242225584755</v>
      </c>
      <c r="T49" s="429">
        <f>(S49*1000)/(E47+E44+E45+E46)+0.1866</f>
        <v>1.765483741558461</v>
      </c>
      <c r="U49" s="853">
        <f>U23</f>
        <v>0.6880451127819549</v>
      </c>
      <c r="V49" s="853">
        <f>AB49/S49/X49</f>
        <v>9.9394310243560213E-2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2.6279240223338282E-3</v>
      </c>
      <c r="AC49" s="432">
        <f>IF(((D44+I44+D45+I45+D46+I46+D47+I47)*$B$2)&lt;=0,0,((D44+I44+D45+I45+D46+I46+D47+I47)*T49*$B$2))</f>
        <v>3.8194065672647703E-3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R50*DwellingStocks!$I$28/1000</f>
        <v>13.539473926528739</v>
      </c>
      <c r="T50" s="436">
        <f>(S50*1000)/E48</f>
        <v>1.5443679624191557</v>
      </c>
      <c r="U50" s="855">
        <f>U24</f>
        <v>0.39838442187649958</v>
      </c>
      <c r="V50" s="855">
        <f>AB50/S50/X50</f>
        <v>3.2373195740855918E-3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4.1468203879370868E-3</v>
      </c>
      <c r="AC50" s="439">
        <f>IF(((D48+I48)*$B$2)&lt;=0,0,((D48+I48)*T50*$B$2))</f>
        <v>1.0409092726077061E-2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641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R51*DwellingStocks!$I$28/1000</f>
        <v>2.1181988499999997</v>
      </c>
      <c r="T51" s="429">
        <f>MAX(T33:T50)</f>
        <v>1.9500890217068836</v>
      </c>
      <c r="U51" s="853">
        <v>1</v>
      </c>
      <c r="V51" s="853">
        <f>AB51/S51/X51</f>
        <v>0.1397656556271597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211.81988499999994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2.4708350674698245</v>
      </c>
      <c r="AC54" s="420">
        <f>SUM(AC31:AC52)</f>
        <v>1.9286826207700236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641</v>
      </c>
      <c r="N56" s="69"/>
      <c r="O56" s="73"/>
      <c r="P56" s="73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7" t="s">
        <v>704</v>
      </c>
      <c r="Z57" s="47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 t="s">
        <v>389</v>
      </c>
      <c r="W58" s="44"/>
      <c r="X58" s="44"/>
      <c r="Y58" s="246" t="s">
        <v>389</v>
      </c>
      <c r="Z58" s="44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DwellingStocks!I28/1000</f>
        <v>211.81988499999997</v>
      </c>
      <c r="T59" s="329">
        <f>(S59*1000)/SUM(G54:G62)-0.1837</f>
        <v>1.3876991038376223</v>
      </c>
      <c r="U59" s="853">
        <v>0.4</v>
      </c>
      <c r="V59" s="853">
        <f t="shared" ref="V59" si="14">AB59/S59/X59</f>
        <v>0.21098594733224113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34">
        <f>AC59*U59</f>
        <v>0.1374141578895498</v>
      </c>
      <c r="AC59" s="432">
        <f>((D54+D55+D56+D57+D58+D59+D60+D61+D62)*T59*$B$2)</f>
        <v>0.34353539472387451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DwellingStocks!I28/1000</f>
        <v>211.81988499999997</v>
      </c>
      <c r="T60" s="433">
        <f>(S60*1000)/SUM(G54:G62)-0.1837</f>
        <v>1.3876991038376223</v>
      </c>
      <c r="U60" s="860">
        <v>0.6</v>
      </c>
      <c r="V60" s="860">
        <f>AB60/S60/X60</f>
        <v>0.12716586319930656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4.2473092432448331E-2</v>
      </c>
      <c r="AC60" s="439">
        <f>(F54+F55+F56+F57+F58+F59+F60+F61+F62)*T60*$B$2</f>
        <v>7.078848738741389E-2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U5" zoomScale="70" zoomScaleNormal="70" workbookViewId="0">
      <selection activeCell="AG33" sqref="AG33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642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765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499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499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66" t="s">
        <v>637</v>
      </c>
      <c r="C4" s="1267"/>
      <c r="D4" s="1267"/>
      <c r="E4" s="1267"/>
      <c r="F4" s="1267"/>
      <c r="G4" s="1268"/>
      <c r="H4" s="1266" t="s">
        <v>638</v>
      </c>
      <c r="I4" s="1267"/>
      <c r="J4" s="1268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R7*DwellingStocks!$J$28/1000</f>
        <v>13.054805682915012</v>
      </c>
      <c r="T7" s="485">
        <f>(S7*1000)/(E7+E14+E16)*DwellingStocks!$AA$27+1.0376</f>
        <v>2.4016554957912319</v>
      </c>
      <c r="U7" s="853">
        <f>(G7+G14+G16)/300</f>
        <v>0.55798087905732663</v>
      </c>
      <c r="V7" s="853">
        <f>AB7/S7/X7</f>
        <v>0.30984484845142629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2.5512398759705786</v>
      </c>
      <c r="AC7" s="432">
        <f>IF(((D7+I7+D14+I14+D16+I16)*$B$2)&lt;=0,0,((D7+I7+D14+I14+D16+I16)*T7*$B$2))</f>
        <v>4.5722711507260554</v>
      </c>
      <c r="AD7" s="431">
        <v>20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R8*DwellingStocks!$J$28/1000</f>
        <v>1.8991570676338393E-3</v>
      </c>
      <c r="T8" s="436">
        <f>(S8*1000)/E8*DwellingStocks!$AA$27</f>
        <v>1.3640554957912319</v>
      </c>
      <c r="U8" s="855">
        <f>(G8)/100</f>
        <v>1</v>
      </c>
      <c r="V8" s="855">
        <f>AB8/S8/X8</f>
        <v>2.5314771738512397E-2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3.0322953671439083E-5</v>
      </c>
      <c r="AC8" s="439">
        <f>IF(((D8+I8)*$B$2)&lt;=0,0,((D8+I8)*T8*$B$2))</f>
        <v>3.0322953671439083E-5</v>
      </c>
      <c r="AD8" s="846">
        <v>20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R9*DwellingStocks!$J$28/1000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(R10)*DwellingStocks!$J$28/1000</f>
        <v>8.7987946943475777</v>
      </c>
      <c r="T10" s="436">
        <f>(S10*1000)/(E10+E11)*DwellingStocks!$AA$27+0.5284</f>
        <v>1.8924554957912318</v>
      </c>
      <c r="U10" s="855">
        <f>(G10+G11)/200</f>
        <v>0.8070757743362833</v>
      </c>
      <c r="V10" s="855">
        <f t="shared" ref="V10:V12" si="2">AB10/S10/X10</f>
        <v>4.8109166237074036E-2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0.26698546420801728</v>
      </c>
      <c r="AC10" s="439">
        <f>IF(((D10+I10+D11+I11)*T10*$B$2)&lt;=0,0,((D10+I10+D11+I11)*T10*$B$2))</f>
        <v>0.33080594499020705</v>
      </c>
      <c r="AD10" s="846">
        <v>20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(ArchetypeDemand!BX51*SUM(E12+E25))/SUM($E$7:$E$25)</f>
        <v>5.4427347543709564E-2</v>
      </c>
      <c r="S11" s="428">
        <f>(R11)*DwellingStocks!$J$28/1000</f>
        <v>42.892272456803504</v>
      </c>
      <c r="T11" s="429">
        <f>(S11*1000)/(E25)*DwellingStocks!$AA$27-0.67619</f>
        <v>1.7409976788462451</v>
      </c>
      <c r="U11" s="853">
        <f>(G25)/100</f>
        <v>1</v>
      </c>
      <c r="V11" s="853">
        <f t="shared" si="2"/>
        <v>3.5156391297092457E-2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0.95108634890127908</v>
      </c>
      <c r="AC11" s="432">
        <f>IF(((D25+I25)*T11*$B$2)&lt;=0,0,((D25+I25)*T11*$B$2))</f>
        <v>0.95108634890127908</v>
      </c>
      <c r="AD11" s="431">
        <v>20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(ArchetypeDemand!BY51*SUM(E12+E25))/SUM($E$7:$E$25)</f>
        <v>2.9307033292766682E-2</v>
      </c>
      <c r="S12" s="435">
        <f>R12*DwellingStocks!$J$28/1000</f>
        <v>23.095839015201879</v>
      </c>
      <c r="T12" s="436">
        <f>(S12*1000)/E12*DwellingStocks!$AA$27+0.392</f>
        <v>1.1459846047846347</v>
      </c>
      <c r="U12" s="855">
        <f>G12/100</f>
        <v>3.1157627118644071</v>
      </c>
      <c r="V12" s="855">
        <f t="shared" si="2"/>
        <v>0.11404303534564036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0.58144301626056649</v>
      </c>
      <c r="AC12" s="439">
        <f>IF(((D12+I12)*T12*$B$2)&lt;=0,0,((D12+I12)*T12*$B$2))</f>
        <v>0.18661338170795527</v>
      </c>
      <c r="AD12" s="846">
        <v>7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2">
        <f>AC13/AB12</f>
        <v>0.17937902446518994</v>
      </c>
      <c r="AC13" s="843">
        <f>RSD_Balance!G22</f>
        <v>0.10429868103891798</v>
      </c>
      <c r="AD13" s="843">
        <v>13</v>
      </c>
      <c r="AE13" s="315"/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R14*DwellingStocks!$J$28/1000</f>
        <v>236.09750917703602</v>
      </c>
      <c r="T14" s="429">
        <f>(S14*1000)/E13*DwellingStocks!$AA$27+0.16818</f>
        <v>1.5322354957912319</v>
      </c>
      <c r="U14" s="853">
        <f>G13/100</f>
        <v>0.81941558441558437</v>
      </c>
      <c r="V14" s="853">
        <f>AB14/S14/X14</f>
        <v>4.3705701165065197E-2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6.5082780657728714</v>
      </c>
      <c r="AC14" s="432">
        <f>IF(((D13+I13)*$B$2)&lt;=0,0,((D13+I13)*T14*$B$2))</f>
        <v>7.9425851662494829</v>
      </c>
      <c r="AD14" s="431">
        <v>20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254</v>
      </c>
      <c r="M15" s="552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R16*DwellingStocks!$J$28/1000</f>
        <v>428.02062496090895</v>
      </c>
      <c r="T16" s="429">
        <f>(S16*1000)/E15*DwellingStocks!$AA$27</f>
        <v>1.3640554957912319</v>
      </c>
      <c r="U16" s="853">
        <f>G15/100</f>
        <v>0.81729411764705884</v>
      </c>
      <c r="V16" s="853">
        <f>AB16/S16/X16</f>
        <v>3.596455768453613E-2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9.7090340198127603</v>
      </c>
      <c r="AC16" s="432">
        <f>IF(((D15+I15)*$B$2)&lt;=0,0,((D15+I15)*T16*$B$2))</f>
        <v>11.879485989406717</v>
      </c>
      <c r="AD16" s="431">
        <v>20</v>
      </c>
      <c r="AE16" s="315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254</v>
      </c>
      <c r="M17" s="552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R18*DwellingStocks!$J$28/1000</f>
        <v>1.1755782248653466</v>
      </c>
      <c r="T18" s="429">
        <f>(S18*1000)/(E17+E18)*DwellingStocks!$AA$27</f>
        <v>1.3640554957912319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5.3962826596852108E-2</v>
      </c>
      <c r="AC18" s="432">
        <f>IF(((D17+I17)+D18+I18*$B$2)&lt;=0,0,((D17+I17+D18+I18)*T18*$B$2))</f>
        <v>9.7948699157704683E-2</v>
      </c>
      <c r="AD18" s="431">
        <v>20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R20*DwellingStocks!$J$28/1000</f>
        <v>32.078662029403176</v>
      </c>
      <c r="T20" s="436">
        <f>(S20*1000)/E19*DwellingStocks!$AA$27-0.19617</f>
        <v>1.1678854957912315</v>
      </c>
      <c r="U20" s="854">
        <f>G19/100</f>
        <v>0.57113772455089817</v>
      </c>
      <c r="V20" s="855">
        <f>SUM(AB20:AB22)/S20/X20</f>
        <v>7.2438724233275839E-2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0.28433175885844253</v>
      </c>
      <c r="AC20" s="439">
        <f>IF(((D19+I19)*$B$2)&lt;=0,0,((D19+I19)*T20*$B$2))*Y20</f>
        <v>0.49783396654812234</v>
      </c>
      <c r="AD20" s="846">
        <v>20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1.0904269514983569</v>
      </c>
      <c r="AC21" s="432">
        <f>IF(((D19+I19)*$B$2)&lt;=0,0,((D19+I19)*T20*$B$2))*Y21</f>
        <v>1.9092189232567165</v>
      </c>
      <c r="AD21" s="431">
        <v>20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9.0868912624863074E-2</v>
      </c>
      <c r="AC22" s="439">
        <f>IF(((D19+I19)*$B$2)&lt;=0,0,((D19+I19)*T20*$B$2))*Y22</f>
        <v>0.15910157693805971</v>
      </c>
      <c r="AD22" s="846">
        <v>20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R23*DwellingStocks!$J$28/1000</f>
        <v>0.91729286366714435</v>
      </c>
      <c r="T23" s="429">
        <f>(S23*1000)/(E20+E21+E22+E23)*DwellingStocks!$AA$27+0.1866</f>
        <v>1.550655495791232</v>
      </c>
      <c r="U23" s="853">
        <f>(G21+G22+G23)/300</f>
        <v>0.70400656814449913</v>
      </c>
      <c r="V23" s="853">
        <f>AB23/S23/X23</f>
        <v>0.11656908094434706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6.7441619376900616E-2</v>
      </c>
      <c r="AC23" s="432">
        <f>IF(((D20+I20+D21+I21+D22+I22+D23+I23)*$B$2)&lt;=0,0,((D20+I20+D21+I21+D22+I22+D23+I23)*T23*$B$2))</f>
        <v>9.5796861035901668E-2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R24*DwellingStocks!$J$28/1000</f>
        <v>1.9314427377836147</v>
      </c>
      <c r="T24" s="436">
        <f>(S24*1000)/E24*DwellingStocks!$AA$27</f>
        <v>1.3640554957912319</v>
      </c>
      <c r="U24" s="855">
        <f>G24/100</f>
        <v>0.60949973059968388</v>
      </c>
      <c r="V24" s="855">
        <f>AB24/S24/X24</f>
        <v>2.348123327696117E-2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2.8604828130194083E-2</v>
      </c>
      <c r="AC24" s="439">
        <f>IF(((D24+I24)*$B$2)&lt;=0,0,((D24+I24)*T24*$B$2))</f>
        <v>4.6931650161764517E-2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498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788.06472099999985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22.183734010965356</v>
      </c>
      <c r="AC27" s="420">
        <f>SUM(AC6:AC25)</f>
        <v>28.77400866307255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66" t="s">
        <v>637</v>
      </c>
      <c r="C28" s="1267"/>
      <c r="D28" s="1267"/>
      <c r="E28" s="1267"/>
      <c r="F28" s="1267"/>
      <c r="G28" s="1268"/>
      <c r="H28" s="1266" t="s">
        <v>638</v>
      </c>
      <c r="I28" s="1267"/>
      <c r="J28" s="1268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498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R33*DwellingStocks!$J$28/1000</f>
        <v>11.037537565348812</v>
      </c>
      <c r="T33" s="485">
        <f>IFERROR((S33*1000)/(E31+E38+E40),0)+1.0376</f>
        <v>2.7714261962533477</v>
      </c>
      <c r="U33" s="853">
        <f>U7</f>
        <v>0.55798087905732663</v>
      </c>
      <c r="V33" s="853">
        <f>IFERROR(AB33/S33/X33,0)</f>
        <v>0.1008177352074696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0.17546307780504811</v>
      </c>
      <c r="AC33" s="432">
        <f>IF(((D31+I31+D38+I38+D40+I40)*$B$2)&lt;=0,0,((D31+I31+D38+I38+D40+I40)*T33*$B$2))</f>
        <v>0.31446073582571837</v>
      </c>
      <c r="AD33" s="431">
        <v>5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R34*DwellingStocks!$J$28/1000</f>
        <v>5.7320189960577399E-3</v>
      </c>
      <c r="T34" s="436">
        <f>IFERROR((S34*1000)/E32,0)</f>
        <v>1.9106729986859134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8.0367491939926361E-5</v>
      </c>
      <c r="AC34" s="439">
        <f>IF(((D32+I32)*$B$2)&lt;=0,0,((D32+I32)*T34*$B$2))</f>
        <v>8.0367491939926361E-5</v>
      </c>
      <c r="AD34" s="846">
        <v>5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R35*DwellingStocks!$J$28/1000</f>
        <v>1.9106729986859135E-3</v>
      </c>
      <c r="T35" s="429">
        <f>IFERROR((S35*1000)/E33,0)</f>
        <v>1.9106729986859134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2.0249388866993258E-5</v>
      </c>
      <c r="AC35" s="432">
        <f>IF(((D33+I33)*$B$2)&lt;=0,0,((D33+I33)*T35*$B$2))</f>
        <v>2.2499320963325842E-5</v>
      </c>
      <c r="AD35" s="431">
        <v>5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(R36)*DwellingStocks!$J$28/1000</f>
        <v>7.8352496195512211</v>
      </c>
      <c r="T36" s="436">
        <f>IFERROR((S36*1000)/(E34+E35),0)+0.5284</f>
        <v>2.1990289167486612</v>
      </c>
      <c r="U36" s="855">
        <f>U10</f>
        <v>0.8070757743362833</v>
      </c>
      <c r="V36" s="855">
        <f t="shared" ref="V36:V42" si="7">AB36/S36/X36</f>
        <v>9.7363964734111214E-2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0.12028949417762397</v>
      </c>
      <c r="AC36" s="439">
        <f>IF(((D34+I34+D35+I35)*$B$2)&lt;=0,0,((D34+I34+D35+I35)*T36*$B$2))</f>
        <v>0.14904361895454823</v>
      </c>
      <c r="AD36" s="846">
        <v>5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(ArchetypeDemand!BX51*SUM(E36+E49))/SUM($E$31:$E$49)-($R$51/7)</f>
        <v>5.2846571981360342E-2</v>
      </c>
      <c r="S37" s="428">
        <f>R37*DwellingStocks!$J$28/1000</f>
        <v>41.646519004297147</v>
      </c>
      <c r="T37" s="429">
        <f>IFERROR((S37*1000)/E49,0)-0.67619</f>
        <v>2.5914850886070728</v>
      </c>
      <c r="U37" s="853">
        <f>U11</f>
        <v>1</v>
      </c>
      <c r="V37" s="853">
        <f t="shared" si="7"/>
        <v>6.207793636382708E-2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0.40765482754465288</v>
      </c>
      <c r="AC37" s="432">
        <f>IF(((D49+I49)*$B$2)&lt;=0,0,((D49+I49)*T37*$B$2))</f>
        <v>0.40765482754465288</v>
      </c>
      <c r="AD37" s="431">
        <v>5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(ArchetypeDemand!BY51*SUM(E36+E49))/SUM($E$31:$E$49)-($R$51/7)</f>
        <v>2.7796505792161065E-2</v>
      </c>
      <c r="S38" s="435">
        <f>R38*DwellingStocks!$J$28/1000</f>
        <v>21.905445581874286</v>
      </c>
      <c r="T38" s="436">
        <f>IFERROR((S38*1000)/E36,0)+0.392</f>
        <v>1.4017001881481579</v>
      </c>
      <c r="U38" s="855">
        <f>U12</f>
        <v>3.1157627118644071</v>
      </c>
      <c r="V38" s="855">
        <f t="shared" si="7"/>
        <v>0.66299984214582264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0.68701051257380508</v>
      </c>
      <c r="AC38" s="439">
        <f>IF(((D49+I49)*$B$2)&lt;=0,0,((D49+I49)*T38*$B$2))</f>
        <v>0.22049513268701787</v>
      </c>
      <c r="AD38" s="900">
        <v>1.5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0.2087151761846755</v>
      </c>
      <c r="AB39" s="438"/>
      <c r="AC39" s="439">
        <f>RSD_Balance!J22</f>
        <v>0.14338952017256595</v>
      </c>
      <c r="AD39" s="900">
        <v>3.5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R40*DwellingStocks!$J$28/1000</f>
        <v>234.98751974132475</v>
      </c>
      <c r="T40" s="485">
        <f>IFERROR((S40*1000)/E37,0)-0.1727</f>
        <v>1.7288627609028024</v>
      </c>
      <c r="U40" s="853">
        <f>U14</f>
        <v>0.81941558441558437</v>
      </c>
      <c r="V40" s="853">
        <f t="shared" si="7"/>
        <v>6.990312058817566E-2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2.5901085913153308</v>
      </c>
      <c r="AC40" s="432">
        <f>IF(((D37+I37)*$B$2)&lt;=0,0,((D37+I37)*T40*$B$2))</f>
        <v>3.1609218088799507</v>
      </c>
      <c r="AD40" s="431">
        <v>5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R42*DwellingStocks!$J$28/1000</f>
        <v>427.92727914862832</v>
      </c>
      <c r="T42" s="485">
        <f>IFERROR((S42*1000)/E39,0)-0.66693</f>
        <v>1.2387295198909327</v>
      </c>
      <c r="U42" s="853">
        <f>U16</f>
        <v>0.81729411764705884</v>
      </c>
      <c r="V42" s="853">
        <f t="shared" si="7"/>
        <v>0.16602258958168525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3.3607408276255168</v>
      </c>
      <c r="AC42" s="432">
        <f>IF(((D39+I39)*$B$2)&lt;=0,0,((D39+I39)*T42*$B$2))</f>
        <v>4.1120335446691945</v>
      </c>
      <c r="AD42" s="431">
        <v>5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R44*DwellingStocks!$J$28/1000</f>
        <v>1.2228307191589847</v>
      </c>
      <c r="T44" s="429">
        <f>(S44*1000)/(E42+E41)</f>
        <v>1.9106729986859137</v>
      </c>
      <c r="U44" s="853">
        <f>U18</f>
        <v>0.5509294871794872</v>
      </c>
      <c r="V44" s="853">
        <f>AB44/S44/X44</f>
        <v>6.8944308925102088E-2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1.3293562270601947E-2</v>
      </c>
      <c r="AC44" s="432">
        <f>IF(((D41+I41+D42+I42)*$B$2)&lt;=0,0,((D41+I41+D42+I42)*T44*$B$2))</f>
        <v>2.4129335205234786E-2</v>
      </c>
      <c r="AD44" s="431">
        <v>5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R46*DwellingStocks!$J$28/1000</f>
        <v>30.744218873795319</v>
      </c>
      <c r="T46" s="436">
        <f>(S46*1000)/E43-0.19617</f>
        <v>1.6470085895560742</v>
      </c>
      <c r="U46" s="854">
        <f>U20</f>
        <v>0.57113772455089817</v>
      </c>
      <c r="V46" s="855">
        <f>SUM(AB46:AB48)/S46/X46</f>
        <v>5.7147241043066219E-2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5.3744876943194402E-2</v>
      </c>
      <c r="AC46" s="439">
        <f>IF(((D43+I43)*$B$2)&lt;=0,0,((D43+I43)*T46*$B$2))*Y46</f>
        <v>9.4101430588314799E-2</v>
      </c>
      <c r="AD46" s="846">
        <v>5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0.20611437343163214</v>
      </c>
      <c r="AC47" s="432">
        <f>IF(((D43+I43)*$B$2)&lt;=0,0,((D43+I43)*T46*$B$2))*Y47</f>
        <v>0.36088383689539283</v>
      </c>
      <c r="AD47" s="431">
        <v>5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1.7176197785969346E-2</v>
      </c>
      <c r="AC48" s="439">
        <f>IF(((D43+I43)*$B$2)&lt;=0,0,((D43+I43)*T46*$B$2))*Y48</f>
        <v>3.0073653074616069E-2</v>
      </c>
      <c r="AD48" s="846">
        <v>5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R49*DwellingStocks!$J$28/1000</f>
        <v>0.92667640436266807</v>
      </c>
      <c r="T49" s="429">
        <f>(S49*1000)/(E47+E44+E45+E46)+0.1866</f>
        <v>2.0972729986859138</v>
      </c>
      <c r="U49" s="853">
        <f>U23</f>
        <v>0.70400656814449913</v>
      </c>
      <c r="V49" s="853">
        <f>AB49/S49/X49</f>
        <v>6.6620869969995639E-2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9.7345306255741497E-3</v>
      </c>
      <c r="AC49" s="432">
        <f>IF(((D44+I44+D45+I45+D46+I46+D47+I47)*$B$2)&lt;=0,0,((D44+I44+D45+I45+D46+I46+D47+I47)*T49*$B$2))</f>
        <v>1.3827329269428226E-2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R50*DwellingStocks!$J$28/1000</f>
        <v>1.943154439663574</v>
      </c>
      <c r="T50" s="436">
        <f>(S50*1000)/E48</f>
        <v>1.9106729986859134</v>
      </c>
      <c r="U50" s="855">
        <f>U24</f>
        <v>0.60949973059968388</v>
      </c>
      <c r="V50" s="855">
        <f t="shared" ref="V50" si="12">AB50/S50/X50</f>
        <v>4.8794584261943356E-3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1.4950494328168267E-3</v>
      </c>
      <c r="AC50" s="439">
        <f>IF(((D48+I48)*$B$2)&lt;=0,0,((D48+I48)*T50*$B$2))</f>
        <v>2.4529123767550393E-3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643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R51*DwellingStocks!$J$28/1000</f>
        <v>7.8806472099999985</v>
      </c>
      <c r="T51" s="429">
        <f>MAX(T33:T50)</f>
        <v>2.7714261962533477</v>
      </c>
      <c r="U51" s="853">
        <v>1</v>
      </c>
      <c r="V51" s="853">
        <f>AB51/S51/X51</f>
        <v>0.21413130493478733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788.06472099999974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7.9090104773535774</v>
      </c>
      <c r="AC54" s="420">
        <f>SUM(AC31:AC52)</f>
        <v>9.2996544918972983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643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DwellingStocks!J28/1000</f>
        <v>788.06472099999974</v>
      </c>
      <c r="T59" s="329">
        <f>(S59*1000)/SUM(G54:G62)-0.188</f>
        <v>1.7111433373980012</v>
      </c>
      <c r="U59" s="853">
        <v>0.4</v>
      </c>
      <c r="V59" s="853">
        <f>AB59/S59/X59</f>
        <v>0.29847129365993369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0.72322874102399715</v>
      </c>
      <c r="AC59" s="432">
        <f>(D54+D55+D56+D57+D58+D59+D60+D61+D62)*T59*$B$2</f>
        <v>1.8080718525599928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DwellingStocks!J28/1000</f>
        <v>788.06472099999974</v>
      </c>
      <c r="T60" s="433">
        <f>(S60*1000)/SUM(G54:G62)-0.188</f>
        <v>1.7111433373980012</v>
      </c>
      <c r="U60" s="860">
        <v>0.6</v>
      </c>
      <c r="V60" s="860">
        <f>AB60/S60/X60</f>
        <v>0.24175608869574006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0.30041106022645236</v>
      </c>
      <c r="AC60" s="439">
        <f>(F54+F55+F56+F57+F58+F59+F60+F61+F62)*T60*$B$2</f>
        <v>0.50068510037742064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H35" workbookViewId="0">
      <selection activeCell="K58" sqref="K58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650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650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66" t="s">
        <v>637</v>
      </c>
      <c r="C4" s="1267"/>
      <c r="D4" s="1267"/>
      <c r="E4" s="1267"/>
      <c r="F4" s="1267"/>
      <c r="G4" s="1268"/>
      <c r="H4" s="1266" t="s">
        <v>638</v>
      </c>
      <c r="I4" s="1267"/>
      <c r="J4" s="1268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R7*DwellingStocks!$K$28/1000</f>
        <v>4.4183462763581156</v>
      </c>
      <c r="T7" s="429">
        <f>(S7*1000)/(E7+E14+E16)*DwellingStocks!$AB$27+1.0376</f>
        <v>3.0390542124396305</v>
      </c>
      <c r="U7" s="853">
        <f>(G7+G14+G16)/300</f>
        <v>0.61986329460013678</v>
      </c>
      <c r="V7" s="853">
        <f>AB7/S7/X7</f>
        <v>0.46414376338591429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1.9401715435733349</v>
      </c>
      <c r="AC7" s="432">
        <f>IF(((D7+I7+D14+I14+D16+I16)*$B$2)&lt;=0,0,((D7+I7+D14+I14+D16+I16)*T7*$B$2))</f>
        <v>3.1299990828218123</v>
      </c>
      <c r="AD7" s="431">
        <v>30</v>
      </c>
      <c r="AE7" s="315"/>
      <c r="AF7" s="329" t="s">
        <v>266</v>
      </c>
      <c r="AG7" s="329" t="str">
        <f>_xlfn.TEXTJOIN(",",TRUE,IF(LEFT(Regions!$C$3,1)&lt;&gt;"*",Regions!$C$3,""),IF(LEFT(Regions!$D$3,1)&lt;&gt;"*",Regions!$D$3,""))</f>
        <v>IE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R8*DwellingStocks!$K$28/1000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R9*DwellingStocks!$K$28/1000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266</v>
      </c>
      <c r="AG9" s="329" t="str">
        <f>_xlfn.TEXTJOIN(",",TRUE,IF(LEFT(Regions!$C$3,1)&lt;&gt;"*",Regions!$C$3,""),IF(LEFT(Regions!$D$3,1)&lt;&gt;"*",Regions!$D$3,""))</f>
        <v>IE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(R10)*DwellingStocks!$K$28/1000</f>
        <v>16.221840623418888</v>
      </c>
      <c r="T10" s="436">
        <f>(S10*1000)/(E10+E11)*DwellingStocks!$AB$27+0.5284</f>
        <v>2.529854212439631</v>
      </c>
      <c r="U10" s="855">
        <f>(G10+G11)/200</f>
        <v>0.82661774762699336</v>
      </c>
      <c r="V10" s="855">
        <f t="shared" ref="V10:V12" si="2">AB10/S10/X10</f>
        <v>6.9794671886081558E-2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1.071149925183535</v>
      </c>
      <c r="AC10" s="439">
        <f>IF(((D10+I10+D11+I11)*T10*$B$2)&lt;=0,0,((D10+I10+D11+I11)*T10*$B$2))</f>
        <v>1.2958225591678023</v>
      </c>
      <c r="AD10" s="846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(ArchetypeDemand!BX52*SUM(E12+E25))/SUM($E$7:$E$25)</f>
        <v>4.7184700803833086E-2</v>
      </c>
      <c r="S11" s="428">
        <f>(R11)*DwellingStocks!$K$28/1000</f>
        <v>34.699946476990561</v>
      </c>
      <c r="T11" s="429">
        <f>(S11*1000)/(E25)*DwellingStocks!$AB$27-0.67619</f>
        <v>3.30399990190904</v>
      </c>
      <c r="U11" s="853">
        <f>(G25)/100</f>
        <v>0.99952095808383234</v>
      </c>
      <c r="V11" s="853">
        <f t="shared" si="2"/>
        <v>4.3843217634644882E-2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1.439325719399384</v>
      </c>
      <c r="AC11" s="432">
        <f>IF(((D25+I25)*T11*$B$2)&lt;=0,0,((D25+I25)*T11*$B$2))</f>
        <v>1.4400155472064291</v>
      </c>
      <c r="AD11" s="431">
        <v>30</v>
      </c>
      <c r="AE11" s="315"/>
      <c r="AF11" s="329" t="s">
        <v>266</v>
      </c>
      <c r="AG11" s="329" t="str">
        <f>_xlfn.TEXTJOIN(",",TRUE,IF(LEFT(Regions!$C$3,1)&lt;&gt;"*",Regions!$C$3,""),IF(LEFT(Regions!$D$3,1)&lt;&gt;"*",Regions!$D$3,""))</f>
        <v>IE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(ArchetypeDemand!BY52*SUM(E12+E25))/SUM($E$7:$E$25)</f>
        <v>2.0222014630214179E-2</v>
      </c>
      <c r="S12" s="435">
        <f>R12*DwellingStocks!$K$28/1000</f>
        <v>14.871405632995954</v>
      </c>
      <c r="T12" s="436">
        <f>(S12*1000)/E12*DwellingStocks!$AB$27+0.392</f>
        <v>1.3185959761540325</v>
      </c>
      <c r="U12" s="855">
        <f>G12/100</f>
        <v>3.0897837837837834</v>
      </c>
      <c r="V12" s="855">
        <f t="shared" si="2"/>
        <v>0.13831906725092244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0.64869519072193782</v>
      </c>
      <c r="AC12" s="439">
        <f>IF(((D12+I12)*T12*$B$2)&lt;=0,0,((D12+I12)*T12*$B$2))</f>
        <v>0.20994840937625045</v>
      </c>
      <c r="AD12" s="846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2">
        <f>AC13/AB12</f>
        <v>0.18088724481387947</v>
      </c>
      <c r="AC13" s="843">
        <f>RSD_Balance!H22</f>
        <v>0.11734068577370541</v>
      </c>
      <c r="AD13" s="843">
        <v>20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R14*DwellingStocks!$K$28/1000</f>
        <v>511.27607243565188</v>
      </c>
      <c r="T14" s="429">
        <f>(S14*1000)/E13*DwellingStocks!$AB$27+0.16818</f>
        <v>2.1696342124396311</v>
      </c>
      <c r="U14" s="853">
        <f>G13/100</f>
        <v>0.82280373831775711</v>
      </c>
      <c r="V14" s="853">
        <f>AB14/S14/X14</f>
        <v>4.815735405140293E-2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23.294100621253584</v>
      </c>
      <c r="AC14" s="432">
        <f>IF(((D13+I13)*$B$2)&lt;=0,0,((D13+I13)*T14*$B$2))</f>
        <v>28.310640237098287</v>
      </c>
      <c r="AD14" s="431">
        <v>30</v>
      </c>
      <c r="AE14" s="315"/>
      <c r="AF14" s="329" t="s">
        <v>266</v>
      </c>
      <c r="AG14" s="329" t="str">
        <f>_xlfn.TEXTJOIN(",",TRUE,IF(LEFT(Regions!$C$3,1)&lt;&gt;"*",Regions!$C$3,""),IF(LEFT(Regions!$D$3,1)&lt;&gt;"*",Regions!$D$3,""))</f>
        <v>IE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254</v>
      </c>
      <c r="M15" s="443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R16*DwellingStocks!$K$28/1000</f>
        <v>115.37839545867831</v>
      </c>
      <c r="T16" s="429">
        <f>(S16*1000)/E15*DwellingStocks!$AB$27</f>
        <v>2.0014542124396311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4.3304845825945018</v>
      </c>
      <c r="AC16" s="432">
        <f>IF(((D15+I15)*$B$2)&lt;=0,0,((D15+I15)*T16*$B$2))</f>
        <v>5.2345577020498419</v>
      </c>
      <c r="AD16" s="431">
        <v>30</v>
      </c>
      <c r="AE16" s="315"/>
      <c r="AF16" s="329" t="s">
        <v>266</v>
      </c>
      <c r="AG16" s="329" t="str">
        <f>_xlfn.TEXTJOIN(",",TRUE,IF(LEFT(Regions!$C$3,1)&lt;&gt;"*",Regions!$C$3,""),IF(LEFT(Regions!$D$3,1)&lt;&gt;"*",Regions!$D$3,""))</f>
        <v>IE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254</v>
      </c>
      <c r="M17" s="443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R18*DwellingStocks!$K$28/1000</f>
        <v>2.1357648771611957</v>
      </c>
      <c r="T18" s="429">
        <f>(S18*1000)/(E17+E18)*DwellingStocks!$AB$27+0.16</f>
        <v>2.1614542124396308</v>
      </c>
      <c r="U18" s="853">
        <f>(G17+G18)/200</f>
        <v>0.5457894736842106</v>
      </c>
      <c r="V18" s="853">
        <f>AB18/S18/X18</f>
        <v>0.10153946704487185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0.20517109743684719</v>
      </c>
      <c r="AC18" s="432">
        <f>IF(((D17+I17)+D18+I18*$B$2)&lt;=0,0,((D17+I17+D18+I18)*T18*$B$2))</f>
        <v>0.37591618623916068</v>
      </c>
      <c r="AD18" s="431">
        <v>30</v>
      </c>
      <c r="AE18" s="315"/>
      <c r="AF18" s="329" t="s">
        <v>266</v>
      </c>
      <c r="AG18" s="329" t="str">
        <f>_xlfn.TEXTJOIN(",",TRUE,IF(LEFT(Regions!$C$3,1)&lt;&gt;"*",Regions!$C$3,""),IF(LEFT(Regions!$D$3,1)&lt;&gt;"*",Regions!$D$3,""))</f>
        <v>IE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254</v>
      </c>
      <c r="M19" s="443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R20*DwellingStocks!$K$28/1000</f>
        <v>32.230381771427382</v>
      </c>
      <c r="T20" s="436">
        <f>(S20*1000)/E19*DwellingStocks!$AB$27-0.19617</f>
        <v>1.8052842124396307</v>
      </c>
      <c r="U20" s="854">
        <f>G19/100</f>
        <v>0.61474226804123711</v>
      </c>
      <c r="V20" s="855">
        <f>SUM(AB20:AB22)/S20/X20</f>
        <v>0.13495608652757685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0.79833931567642635</v>
      </c>
      <c r="AC20" s="439">
        <f>IF(((D19+I19)*$B$2)&lt;=0,0,((D19+I19)*T20*$B$2))*Y20</f>
        <v>1.2986569448367158</v>
      </c>
      <c r="AD20" s="846">
        <v>30</v>
      </c>
      <c r="AE20" s="315"/>
      <c r="AF20" s="329" t="s">
        <v>266</v>
      </c>
      <c r="AG20" s="329" t="str">
        <f>_xlfn.TEXTJOIN(",",TRUE,IF(LEFT(Regions!$C$3,1)&lt;&gt;"*",Regions!$C$3,""),IF(LEFT(Regions!$D$3,1)&lt;&gt;"*",Regions!$D$3,""))</f>
        <v>IE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3.0616724271302127</v>
      </c>
      <c r="AC21" s="432">
        <f>IF(((D19+I19)*$B$2)&lt;=0,0,((D19+I19)*T20*$B$2))*Y21</f>
        <v>4.9804163245284361</v>
      </c>
      <c r="AD21" s="431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0.25513936892751771</v>
      </c>
      <c r="AC22" s="439">
        <f>IF(((D19+I19)*$B$2)&lt;=0,0,((D19+I19)*T20*$B$2))*Y22</f>
        <v>0.41503469371070295</v>
      </c>
      <c r="AD22" s="846">
        <v>30</v>
      </c>
      <c r="AE22" s="315"/>
      <c r="AF22" s="329" t="s">
        <v>266</v>
      </c>
      <c r="AG22" s="329" t="str">
        <f>_xlfn.TEXTJOIN(",",TRUE,IF(LEFT(Regions!$C$3,1)&lt;&gt;"*",Regions!$C$3,""),IF(LEFT(Regions!$D$3,1)&lt;&gt;"*",Regions!$D$3,""))</f>
        <v>IE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R23*DwellingStocks!$K$28/1000</f>
        <v>3.6482520664348832</v>
      </c>
      <c r="T23" s="429">
        <f>(S23*1000)/(E20+E21+E22+E23)*DwellingStocks!$AB$27+0.1866</f>
        <v>2.1880542124396309</v>
      </c>
      <c r="U23" s="853">
        <f>(G21+G22+G23)/300</f>
        <v>0.72928609692169366</v>
      </c>
      <c r="V23" s="853">
        <f>AB23/S23/X23</f>
        <v>9.4687203541950787E-2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0.32681651096645076</v>
      </c>
      <c r="AC23" s="432">
        <f>IF(((D20+I20+D21+I21+D22+I22+D23+I23)*$B$2)&lt;=0,0,((D20+I20+D21+I21+D22+I22+D23+I23)*T23*$B$2))</f>
        <v>0.44813210116844215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R24*DwellingStocks!$K$28/1000</f>
        <v>0.52632338088278496</v>
      </c>
      <c r="T24" s="436">
        <f>(S24*1000)/E24*DwellingStocks!$AB$27</f>
        <v>2.0014542124396306</v>
      </c>
      <c r="U24" s="855">
        <f>G24/100</f>
        <v>0.65865731206453049</v>
      </c>
      <c r="V24" s="855">
        <f>AB24/S24/X24</f>
        <v>0.20349399476137303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0.10132861864907848</v>
      </c>
      <c r="AC24" s="439">
        <f>IF(((D24+I24)*$B$2)&lt;=0,0,((D24+I24)*T24*$B$2))</f>
        <v>0.15384118082811329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651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735.40672899999993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37.472394921512809</v>
      </c>
      <c r="AC27" s="420">
        <f>SUM(AC6:AC25)</f>
        <v>47.410321654805692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66" t="s">
        <v>637</v>
      </c>
      <c r="C28" s="1267"/>
      <c r="D28" s="1267"/>
      <c r="E28" s="1267"/>
      <c r="F28" s="1267"/>
      <c r="G28" s="1268"/>
      <c r="H28" s="1266" t="s">
        <v>638</v>
      </c>
      <c r="I28" s="1267"/>
      <c r="J28" s="1268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651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R33*DwellingStocks!$K$28/1000</f>
        <v>3.1439081877668702</v>
      </c>
      <c r="T33" s="485">
        <f>IFERROR((S33*1000)/(E31+E38+E40),0)+1.0376</f>
        <v>3.1349370165222616</v>
      </c>
      <c r="U33" s="853">
        <f>U7</f>
        <v>0.61986329460013678</v>
      </c>
      <c r="V33" s="853">
        <f>IFERROR(AB33/S33/X33,0)</f>
        <v>7.0651721487066416E-2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5.6038847754470135E-2</v>
      </c>
      <c r="AC33" s="432">
        <f>IF(((D31+I31+D38+I38+D40+I40)*$B$2)&lt;=0,0,((D31+I31+D38+I38+D40+I40)*T33*$B$2))</f>
        <v>9.0405171983315838E-2</v>
      </c>
      <c r="AD33" s="431">
        <v>8</v>
      </c>
      <c r="AE33" s="297"/>
      <c r="AF33" s="329" t="s">
        <v>266</v>
      </c>
      <c r="AG33" s="329" t="str">
        <f>_xlfn.TEXTJOIN(",",TRUE,IF(LEFT(Regions!$C$3,1)&lt;&gt;"*",Regions!$C$3,""),IF(LEFT(Regions!$D$3,1)&lt;&gt;"*",Regions!$D$3,""))</f>
        <v>IE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R34*DwellingStocks!$K$28/1000</f>
        <v>5.5963832277457527E-3</v>
      </c>
      <c r="T34" s="436">
        <f>IFERROR((S34*1000)/E32,0)</f>
        <v>2.7981916138728762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5.9764000344426004E-5</v>
      </c>
      <c r="AC34" s="439">
        <f>IF(((D32+I32)*$B$2)&lt;=0,0,((D32+I32)*T34*$B$2))</f>
        <v>6.6404444827140003E-5</v>
      </c>
      <c r="AD34" s="846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R35*DwellingStocks!$K$28/1000</f>
        <v>5.5963832277457527E-3</v>
      </c>
      <c r="T35" s="429">
        <f>IFERROR((S35*1000)/E33,0)</f>
        <v>2.7981916138728762</v>
      </c>
      <c r="U35" s="856">
        <v>0.9</v>
      </c>
      <c r="V35" s="853">
        <f>IFERROR(AB35/S35/X35,0)</f>
        <v>4.7947345890410956E-2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6.7696873569755606E-5</v>
      </c>
      <c r="AC35" s="432">
        <f>IF(((D33+I33)*$B$2)&lt;=0,0,((D33+I33)*T35*$B$2))</f>
        <v>7.5218748410839565E-5</v>
      </c>
      <c r="AD35" s="431">
        <v>8</v>
      </c>
      <c r="AE35" s="297"/>
      <c r="AF35" s="329" t="s">
        <v>266</v>
      </c>
      <c r="AG35" s="329" t="str">
        <f>_xlfn.TEXTJOIN(",",TRUE,IF(LEFT(Regions!$C$3,1)&lt;&gt;"*",Regions!$C$3,""),IF(LEFT(Regions!$D$3,1)&lt;&gt;"*",Regions!$D$3,""))</f>
        <v>IE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(R36)*DwellingStocks!$K$28/1000</f>
        <v>15.276867025519659</v>
      </c>
      <c r="T36" s="436">
        <f>IFERROR((S36*1000)/(E34+E35),0)+0.5284</f>
        <v>3.1465434491036262</v>
      </c>
      <c r="U36" s="855">
        <f>U10</f>
        <v>0.82661774762699336</v>
      </c>
      <c r="V36" s="855">
        <f t="shared" ref="V36:V44" si="6">AB36/S36/X36</f>
        <v>6.7402586104361437E-2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0.25978104066268881</v>
      </c>
      <c r="AC36" s="439">
        <f>IF(((D34+I34+D35+I35)*$B$2)&lt;=0,0,((D34+I34+D35+I35)*T36*$B$2))</f>
        <v>0.31426985618014286</v>
      </c>
      <c r="AD36" s="846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(ArchetypeDemand!BX52*SUM(E36+E49))/SUM($E$31:$E$49)-($R$51/7)</f>
        <v>4.604512680022068E-2</v>
      </c>
      <c r="S37" s="428">
        <f>R37*DwellingStocks!$K$28/1000</f>
        <v>33.861896086540526</v>
      </c>
      <c r="T37" s="429">
        <f>IFERROR((S37*1000)/E49,0)-0.67619</f>
        <v>4.6995674355517583</v>
      </c>
      <c r="U37" s="853">
        <f>U11</f>
        <v>0.99952095808383234</v>
      </c>
      <c r="V37" s="853">
        <f t="shared" si="6"/>
        <v>4.473547342435312E-2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0.38217291447467905</v>
      </c>
      <c r="AC37" s="432">
        <f>IF(((D49+I49)*$B$2)&lt;=0,0,((D49+I49)*T37*$B$2))</f>
        <v>0.38235607906345198</v>
      </c>
      <c r="AD37" s="431">
        <v>8</v>
      </c>
      <c r="AE37" s="297"/>
      <c r="AF37" s="329" t="s">
        <v>266</v>
      </c>
      <c r="AG37" s="329" t="str">
        <f>_xlfn.TEXTJOIN(",",TRUE,IF(LEFT(Regions!$C$3,1)&lt;&gt;"*",Regions!$C$3,""),IF(LEFT(Regions!$D$3,1)&lt;&gt;"*",Regions!$D$3,""))</f>
        <v>IE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(ArchetypeDemand!BY52*SUM(E36+E49)/SUM($E$31:$E$49)-($R$51/7))</f>
        <v>1.8917299240910908E-2</v>
      </c>
      <c r="S38" s="435">
        <f>R38*DwellingStocks!$K$28/1000</f>
        <v>13.911909156272472</v>
      </c>
      <c r="T38" s="436">
        <f>IFERROR((S38*1000)/E36,0)+0.392</f>
        <v>1.5991070851429479</v>
      </c>
      <c r="U38" s="855">
        <f>U12</f>
        <v>3.0897837837837834</v>
      </c>
      <c r="V38" s="855">
        <f t="shared" si="6"/>
        <v>0.458133885220118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0.40199046375679048</v>
      </c>
      <c r="AC38" s="439">
        <f>IF(((D49+I49)*$B$2)&lt;=0,0,((D49+I49)*T38*$B$2))</f>
        <v>0.13010310490545346</v>
      </c>
      <c r="AD38" s="846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0.210663723492236</v>
      </c>
      <c r="AB39" s="438"/>
      <c r="AC39" s="439">
        <f>RSD_Balance!K22</f>
        <v>8.4684807903376222E-2</v>
      </c>
      <c r="AD39" s="846">
        <v>6</v>
      </c>
      <c r="AE39" s="297"/>
      <c r="AF39" s="329" t="s">
        <v>266</v>
      </c>
      <c r="AG39" s="329" t="str">
        <f>_xlfn.TEXTJOIN(",",TRUE,IF(LEFT(Regions!$C$3,1)&lt;&gt;"*",Regions!$C$3,""),IF(LEFT(Regions!$D$3,1)&lt;&gt;"*",Regions!$D$3,""))</f>
        <v>IE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R40*DwellingStocks!$K$28/1000</f>
        <v>511.4689931471413</v>
      </c>
      <c r="T40" s="485">
        <f>IFERROR((S40*1000)/E37,0)-0.1727</f>
        <v>2.6197557801450162</v>
      </c>
      <c r="U40" s="853">
        <f>U14</f>
        <v>0.82280373831775711</v>
      </c>
      <c r="V40" s="853">
        <f t="shared" si="6"/>
        <v>5.371147507918328E-2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6.9307938931326154</v>
      </c>
      <c r="AC40" s="432">
        <f>IF(((D37+I37)*$B$2)&lt;=0,0,((D37+I37)*T40*$B$2))</f>
        <v>8.4233864898363215</v>
      </c>
      <c r="AD40" s="431">
        <v>8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_xlfn.TEXTJOIN(",",TRUE,IF(LEFT(Regions!$C$3,1)&lt;&gt;"*",Regions!$C$3,""),IF(LEFT(Regions!$D$3,1)&lt;&gt;"*",Regions!$D$3,""))</f>
        <v>IE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R42*DwellingStocks!$K$28/1000</f>
        <v>115.18629859885071</v>
      </c>
      <c r="T42" s="485">
        <f>IFERROR((S42*1000)/E39,0)-0.66693</f>
        <v>2.1059707847580817</v>
      </c>
      <c r="U42" s="853">
        <f>U16</f>
        <v>0.82728758169934635</v>
      </c>
      <c r="V42" s="853">
        <f t="shared" si="6"/>
        <v>0.17021973538728152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1.2366515225186934</v>
      </c>
      <c r="AC42" s="432">
        <f>IF(((D39+I39)*$B$2)&lt;=0,0,((D39+I39)*T42*$B$2))</f>
        <v>1.4948266478005934</v>
      </c>
      <c r="AD42" s="431">
        <v>8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_xlfn.TEXTJOIN(",",TRUE,IF(LEFT(Regions!$C$3,1)&lt;&gt;"*",Regions!$C$3,""),IF(LEFT(Regions!$D$3,1)&lt;&gt;"*",Regions!$D$3,""))</f>
        <v>IE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R44*DwellingStocks!$K$28/1000</f>
        <v>2.2161677581873178</v>
      </c>
      <c r="T44" s="429">
        <f>IFERROR((S38*1000)/E36,0)+0.16</f>
        <v>1.3671070851429477</v>
      </c>
      <c r="U44" s="853">
        <f>U18</f>
        <v>0.5457894736842106</v>
      </c>
      <c r="V44" s="853">
        <f t="shared" si="6"/>
        <v>2.3589745043839934E-2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1.3189322066012645E-2</v>
      </c>
      <c r="AC44" s="432">
        <f>IF(((D41+I41+D42+I42)*$B$2)&lt;=0,0,((D41+I41+D42+I42)*T44*$B$2))</f>
        <v>2.4165585270418535E-2</v>
      </c>
      <c r="AD44" s="431">
        <v>8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_xlfn.TEXTJOIN(",",TRUE,IF(LEFT(Regions!$C$3,1)&lt;&gt;"*",Regions!$C$3,""),IF(LEFT(Regions!$D$3,1)&lt;&gt;"*",Regions!$D$3,""))</f>
        <v>IE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R46*DwellingStocks!$K$28/1000</f>
        <v>28.876078268941832</v>
      </c>
      <c r="T46" s="436">
        <f>(S46*1000)/E43-0.19617</f>
        <v>2.5037905674559919</v>
      </c>
      <c r="U46" s="854">
        <f>U20</f>
        <v>0.61474226804123711</v>
      </c>
      <c r="V46" s="855">
        <f>SUM(AB46:AB48)/S46/X46</f>
        <v>4.3752307505030223E-2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6.1835445904440102E-2</v>
      </c>
      <c r="AC46" s="439">
        <f>IF(((D43+I43)*$B$2)&lt;=0,0,((D43+I43)*T46*$B$2))*Y46</f>
        <v>0.10058759437750613</v>
      </c>
      <c r="AD46" s="846">
        <v>8</v>
      </c>
      <c r="AE46" s="561"/>
      <c r="AF46" s="42" t="s">
        <v>266</v>
      </c>
      <c r="AG46" s="42" t="str">
        <f>_xlfn.TEXTJOIN(",",TRUE,IF(LEFT(Regions!$C$3,1)&lt;&gt;"*",Regions!$C$3,""),IF(LEFT(Regions!$D$3,1)&lt;&gt;"*",Regions!$D$3,""))</f>
        <v>IE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0.23714212243764654</v>
      </c>
      <c r="AC47" s="432">
        <f>IF(((D43+I43)*$B$2)&lt;=0,0,((D43+I43)*T46*$B$2))*Y47</f>
        <v>0.38575860936528117</v>
      </c>
      <c r="AD47" s="431">
        <v>8</v>
      </c>
      <c r="AE47" s="297"/>
      <c r="AF47" s="329" t="s">
        <v>266</v>
      </c>
      <c r="AG47" s="329" t="str">
        <f>_xlfn.TEXTJOIN(",",TRUE,IF(LEFT(Regions!$C$3,1)&lt;&gt;"*",Regions!$C$3,""),IF(LEFT(Regions!$D$3,1)&lt;&gt;"*",Regions!$D$3,""))</f>
        <v>IE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1.9761843536470546E-2</v>
      </c>
      <c r="AC48" s="439">
        <f>IF(((D43+I43)*$B$2)&lt;=0,0,((D43+I43)*T46*$B$2))*Y48</f>
        <v>3.2146550780440097E-2</v>
      </c>
      <c r="AD48" s="846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R49*DwellingStocks!$K$28/1000</f>
        <v>3.5676943076879168</v>
      </c>
      <c r="T49" s="429">
        <f>(S49*1000)/(E47+E44+E45+E46)+0.1866</f>
        <v>2.9847916138728761</v>
      </c>
      <c r="U49" s="853">
        <f>U23</f>
        <v>0.72928609692169366</v>
      </c>
      <c r="V49" s="853">
        <f t="shared" ref="V49:V50" si="10">AB49/S49/X49</f>
        <v>5.6573502855343558E-2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5.0921043999611441E-2</v>
      </c>
      <c r="AC49" s="432">
        <f>IF(((D44+I44+D45+I45+D46+I46+D47+I47)*$B$2)&lt;=0,0,((D44+I44+D45+I45+D46+I46+D47+I47)*T49*$B$2))</f>
        <v>6.9823138291746481E-2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R50*DwellingStocks!$K$28/1000</f>
        <v>0.53165640663584646</v>
      </c>
      <c r="T50" s="436">
        <f>(S50*1000)/E48</f>
        <v>2.7981916138728762</v>
      </c>
      <c r="U50" s="855">
        <f>U24</f>
        <v>0.65865731206453049</v>
      </c>
      <c r="V50" s="855">
        <f t="shared" si="10"/>
        <v>5.1032329364559198E-3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6.8449934622365097E-4</v>
      </c>
      <c r="AC50" s="439">
        <f>IF(((D48+I48)*$B$2)&lt;=0,0,((D48+I48)*T50*$B$2))</f>
        <v>1.039234414749181E-3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652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R51*DwellingStocks!$K$28/1000</f>
        <v>7.3540672899999988</v>
      </c>
      <c r="T51" s="429">
        <f>MAX(T33:T50)</f>
        <v>4.6995674355517583</v>
      </c>
      <c r="U51" s="853">
        <v>1</v>
      </c>
      <c r="V51" s="853">
        <f>AB51/S51/X51</f>
        <v>0.1434149638104541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735.40672899999993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9.9171743594052604</v>
      </c>
      <c r="AC54" s="420">
        <f>SUM(AC31:AC52)</f>
        <v>11.79977843230704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652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DwellingStocks!K28/1000</f>
        <v>735.40672899999993</v>
      </c>
      <c r="T59" s="329">
        <f>(S59*1000)/SUM(G54:G62)-0.188</f>
        <v>2.5819874157692722</v>
      </c>
      <c r="U59" s="853">
        <v>0.4</v>
      </c>
      <c r="V59" s="853">
        <f>AB59/S59/X59</f>
        <v>0.49065561985781003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1.1094700921835092</v>
      </c>
      <c r="AC59" s="432">
        <f>IF(((D54+D55+D56+D57+D58+D59+D60+D61+D62)*$B$2)&lt;=0,0,((D54+D55+D56+D57+D58+D59+D60+D61+D62)*T59*$B$2))</f>
        <v>2.7736752304587728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DwellingStocks!K28/1000</f>
        <v>735.40672899999993</v>
      </c>
      <c r="T60" s="433">
        <f>(S60*1000)/SUM(G54:G62)-0.188</f>
        <v>2.5819874157692722</v>
      </c>
      <c r="U60" s="860">
        <v>0.6</v>
      </c>
      <c r="V60" s="860">
        <f t="shared" ref="V60" si="13">AB60/S60/X60</f>
        <v>0.29872122806778129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0.34639394879768842</v>
      </c>
      <c r="AC60" s="439">
        <f>IF(((F54+F55+F56+F57+F58+F59+F60+F61+F62)*$B$2)&lt;=0,0,((F54+F55+F56+F57+F58+F59+F60+F61+F62)*T60*$B$2))</f>
        <v>0.57732324799614743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zoomScale="50" zoomScaleNormal="50" workbookViewId="0">
      <selection activeCell="AI120" sqref="AI120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282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283</v>
      </c>
      <c r="C3" s="228" t="s">
        <v>42</v>
      </c>
      <c r="D3" s="228" t="s">
        <v>44</v>
      </c>
      <c r="E3" s="228" t="s">
        <v>46</v>
      </c>
      <c r="F3" s="229" t="s">
        <v>284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285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44" t="s">
        <v>635</v>
      </c>
      <c r="X16" s="1244"/>
      <c r="Y16" s="1244"/>
      <c r="Z16" s="1244" t="s">
        <v>636</v>
      </c>
      <c r="AA16" s="1244"/>
      <c r="AB16" s="1244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44" t="s">
        <v>1110</v>
      </c>
      <c r="I17" s="1244"/>
      <c r="J17" s="1244"/>
      <c r="K17" s="1244"/>
      <c r="L17" s="1244"/>
      <c r="M17" s="460"/>
      <c r="N17" s="1276" t="s">
        <v>1109</v>
      </c>
      <c r="O17" s="1277"/>
      <c r="P17" s="1277"/>
      <c r="Q17" s="1277"/>
      <c r="R17" s="1278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283</v>
      </c>
      <c r="C18" s="219" t="s">
        <v>42</v>
      </c>
      <c r="D18" s="219" t="s">
        <v>44</v>
      </c>
      <c r="E18" s="220" t="s">
        <v>46</v>
      </c>
      <c r="F18" s="221" t="s">
        <v>284</v>
      </c>
      <c r="H18" s="257" t="s">
        <v>286</v>
      </c>
      <c r="I18" s="258" t="s">
        <v>42</v>
      </c>
      <c r="J18" s="258" t="s">
        <v>44</v>
      </c>
      <c r="K18" s="258" t="s">
        <v>46</v>
      </c>
      <c r="L18" s="259" t="s">
        <v>284</v>
      </c>
      <c r="M18" s="460"/>
      <c r="N18" s="1279" t="s">
        <v>286</v>
      </c>
      <c r="O18" s="258" t="s">
        <v>295</v>
      </c>
      <c r="P18" s="258" t="s">
        <v>44</v>
      </c>
      <c r="Q18" s="258" t="s">
        <v>46</v>
      </c>
      <c r="R18" s="1280" t="s">
        <v>284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8">
        <f>'Fuel-Age_Adj'!AZ59+SUM(Table10[Single/Detached])</f>
        <v>31355.706337556119</v>
      </c>
      <c r="L19" s="1132">
        <f t="shared" ref="L19:L27" si="4">SUM(I19:K19)</f>
        <v>82980.678921539598</v>
      </c>
      <c r="M19" s="460"/>
      <c r="N19" s="1281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8">
        <f t="shared" si="5"/>
        <v>37364.451209178158</v>
      </c>
      <c r="R19" s="1282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9">
        <f>'Fuel-Age_Adj'!BA59</f>
        <v>9433.9012004747347</v>
      </c>
      <c r="L20" s="1133">
        <f t="shared" si="4"/>
        <v>26430.9709418846</v>
      </c>
      <c r="M20" s="460"/>
      <c r="N20" s="1283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9">
        <f t="shared" si="5"/>
        <v>8186.7925913057998</v>
      </c>
      <c r="R20" s="1284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70">
        <f>'Fuel-Age_Adj'!BB59</f>
        <v>20090.949195825138</v>
      </c>
      <c r="L21" s="1134">
        <f t="shared" si="4"/>
        <v>51677.889576076108</v>
      </c>
      <c r="M21" s="460"/>
      <c r="N21" s="1285" t="s">
        <v>52</v>
      </c>
      <c r="O21" s="349">
        <f t="shared" si="6"/>
        <v>13979.419134898935</v>
      </c>
      <c r="P21" s="349">
        <f t="shared" si="5"/>
        <v>14584.48055403824</v>
      </c>
      <c r="Q21" s="1070">
        <f t="shared" si="5"/>
        <v>18974.694526816245</v>
      </c>
      <c r="R21" s="1286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9">
        <f>'Fuel-Age_Adj'!BC59</f>
        <v>53466.210043981671</v>
      </c>
      <c r="L22" s="1133">
        <f t="shared" si="4"/>
        <v>123159.54010496697</v>
      </c>
      <c r="M22" s="460"/>
      <c r="N22" s="1283" t="s">
        <v>54</v>
      </c>
      <c r="O22" s="347">
        <f t="shared" si="6"/>
        <v>21709.86153487581</v>
      </c>
      <c r="P22" s="347">
        <f t="shared" si="5"/>
        <v>49420.927051735707</v>
      </c>
      <c r="Q22" s="1069">
        <f t="shared" si="5"/>
        <v>54549.088898874157</v>
      </c>
      <c r="R22" s="1284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70">
        <f>'Fuel-Age_Adj'!BD59</f>
        <v>251318.93361374349</v>
      </c>
      <c r="L23" s="1134">
        <f t="shared" si="4"/>
        <v>592375.26452582516</v>
      </c>
      <c r="M23" s="460"/>
      <c r="N23" s="1285" t="s">
        <v>56</v>
      </c>
      <c r="O23" s="349">
        <f t="shared" si="6"/>
        <v>71167.091754613168</v>
      </c>
      <c r="P23" s="349">
        <f t="shared" si="5"/>
        <v>293672.95873330871</v>
      </c>
      <c r="Q23" s="1070">
        <f t="shared" si="5"/>
        <v>264765.40185365622</v>
      </c>
      <c r="R23" s="1286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9">
        <f>'Fuel-Age_Adj'!BE59</f>
        <v>166667.79141279124</v>
      </c>
      <c r="L24" s="1133">
        <f t="shared" si="4"/>
        <v>398034.15543850785</v>
      </c>
      <c r="M24" s="460"/>
      <c r="N24" s="1283" t="s">
        <v>58</v>
      </c>
      <c r="O24" s="347">
        <f t="shared" si="6"/>
        <v>47490.854787158918</v>
      </c>
      <c r="P24" s="347">
        <f t="shared" si="5"/>
        <v>175920.34461876052</v>
      </c>
      <c r="Q24" s="1069">
        <f t="shared" si="5"/>
        <v>166984.19754801539</v>
      </c>
      <c r="R24" s="1284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70">
        <f>'Fuel-Age_Adj'!BF59</f>
        <v>81396.697989555512</v>
      </c>
      <c r="L25" s="1134">
        <f t="shared" si="4"/>
        <v>208583.47042416356</v>
      </c>
      <c r="M25" s="390" t="s">
        <v>568</v>
      </c>
      <c r="N25" s="1285" t="s">
        <v>60</v>
      </c>
      <c r="O25" s="349">
        <f t="shared" si="6"/>
        <v>23790.684938210514</v>
      </c>
      <c r="P25" s="349">
        <f t="shared" si="5"/>
        <v>85755.437936808186</v>
      </c>
      <c r="Q25" s="1070">
        <f t="shared" si="5"/>
        <v>74836.881491341002</v>
      </c>
      <c r="R25" s="1286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9">
        <f>'Fuel-Age_Adj'!BG59</f>
        <v>43241.005762967114</v>
      </c>
      <c r="L26" s="1133">
        <f t="shared" si="4"/>
        <v>105695.98501717232</v>
      </c>
      <c r="M26" s="460"/>
      <c r="N26" s="1283" t="s">
        <v>62</v>
      </c>
      <c r="O26" s="347">
        <f t="shared" si="6"/>
        <v>8010.7993972868508</v>
      </c>
      <c r="P26" s="347">
        <f t="shared" si="5"/>
        <v>38588.997221862926</v>
      </c>
      <c r="Q26" s="1069">
        <f t="shared" si="5"/>
        <v>37368.747662299225</v>
      </c>
      <c r="R26" s="1284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71">
        <f>'Fuel-Age_Adj'!BH59</f>
        <v>78435.533443104825</v>
      </c>
      <c r="L27" s="1134">
        <f t="shared" si="4"/>
        <v>146353.38004986354</v>
      </c>
      <c r="M27" s="460"/>
      <c r="N27" s="1285" t="s">
        <v>64</v>
      </c>
      <c r="O27" s="349">
        <f t="shared" si="6"/>
        <v>8658.126308421115</v>
      </c>
      <c r="P27" s="349">
        <f t="shared" si="5"/>
        <v>38905.107366988203</v>
      </c>
      <c r="Q27" s="1070">
        <f t="shared" si="5"/>
        <v>66469.176419880765</v>
      </c>
      <c r="R27" s="1286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218</v>
      </c>
      <c r="I28" s="352">
        <f>SUM(I19:I27)</f>
        <v>211819.88499999998</v>
      </c>
      <c r="J28" s="352">
        <f>SUM(J19:J27)</f>
        <v>788064.72099999979</v>
      </c>
      <c r="K28" s="1124">
        <f>SUM(K19:K27)</f>
        <v>735406.72899999993</v>
      </c>
      <c r="L28" s="1135">
        <f>SUM(I28:K28)</f>
        <v>1735291.3349999997</v>
      </c>
      <c r="M28" s="460"/>
      <c r="N28" s="1287" t="s">
        <v>218</v>
      </c>
      <c r="O28" s="1288">
        <f>SUM(O19:O27)</f>
        <v>211739.48952455298</v>
      </c>
      <c r="P28" s="1288">
        <f>SUM(P19:P27)</f>
        <v>776104.35365928081</v>
      </c>
      <c r="Q28" s="1289">
        <f>SUM(Q19:Q27)</f>
        <v>729499.43220136687</v>
      </c>
      <c r="R28" s="1290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265" t="s">
        <v>1111</v>
      </c>
      <c r="J31" s="1265"/>
      <c r="K31" s="1265"/>
      <c r="L31" s="1265"/>
      <c r="M31" s="1265"/>
      <c r="N31" s="1265"/>
      <c r="O31" s="1265"/>
      <c r="P31" s="1265"/>
      <c r="Q31" s="1265"/>
      <c r="R31" s="1265"/>
      <c r="S31" s="1265"/>
      <c r="T31" s="1265"/>
      <c r="U31" s="1265"/>
      <c r="V31" s="1265"/>
      <c r="W31" s="1265"/>
      <c r="X31" s="1265"/>
      <c r="Y31" s="1265"/>
      <c r="Z31" s="1265"/>
      <c r="AA31" s="1265"/>
      <c r="AB31" s="1265"/>
      <c r="AC31" s="1265"/>
      <c r="AD31" s="1265"/>
      <c r="AE31" s="1265"/>
      <c r="AF31" s="1265"/>
      <c r="AG31" s="1265"/>
      <c r="AH31" s="1265"/>
      <c r="AI31" s="1265"/>
      <c r="AJ31" s="1265"/>
      <c r="AK31" s="1265"/>
      <c r="AL31" s="1265"/>
      <c r="AM31" s="1265"/>
      <c r="AN31" s="1265"/>
      <c r="AO31" s="1265"/>
      <c r="AP31" s="1265"/>
      <c r="AQ31" s="1265"/>
      <c r="AR31" s="1265"/>
      <c r="AS31" s="1265"/>
      <c r="AT31" s="1265"/>
      <c r="AU31" s="1265"/>
      <c r="AV31" s="1265"/>
      <c r="AW31" s="1265"/>
      <c r="AX31" s="1265"/>
      <c r="AY31" s="1265"/>
      <c r="AZ31" s="1265"/>
      <c r="BA31" s="1265"/>
      <c r="BB31" s="1265"/>
      <c r="BC31" s="1265"/>
      <c r="BD31" s="1265"/>
      <c r="BE31" s="1265"/>
      <c r="BF31" s="1265"/>
      <c r="BG31" s="1265"/>
      <c r="BH31" s="1265"/>
      <c r="BI31" s="1265"/>
      <c r="BJ31" s="1265"/>
      <c r="BK31" s="1265"/>
      <c r="BL31" s="1265"/>
      <c r="BM31" s="1265"/>
      <c r="BN31" s="1265"/>
      <c r="BO31" s="1265"/>
      <c r="BP31" s="1265"/>
      <c r="BQ31" s="1265"/>
      <c r="BR31" s="1265"/>
      <c r="BS31" s="1265"/>
      <c r="BT31" s="1265"/>
      <c r="BU31" s="1265"/>
      <c r="BV31" s="1265"/>
      <c r="BW31" s="1265"/>
      <c r="BX31" s="1265"/>
      <c r="BY31" s="1265"/>
      <c r="BZ31" s="1265"/>
      <c r="CA31" s="1265"/>
      <c r="CB31" s="1265"/>
      <c r="CC31" s="1265"/>
      <c r="CD31" s="1265"/>
      <c r="CE31" s="1265"/>
      <c r="CF31" s="1265"/>
      <c r="CG31" s="1265"/>
      <c r="CH31" s="1265"/>
    </row>
    <row r="32" spans="1:102" ht="15.75" thickBot="1">
      <c r="C32" s="297"/>
      <c r="I32" s="257" t="s">
        <v>294</v>
      </c>
      <c r="J32" s="1054" t="s">
        <v>294</v>
      </c>
      <c r="K32" s="1056" t="s">
        <v>294</v>
      </c>
      <c r="L32" s="257" t="s">
        <v>336</v>
      </c>
      <c r="M32" s="1054" t="s">
        <v>336</v>
      </c>
      <c r="N32" s="1056" t="s">
        <v>336</v>
      </c>
      <c r="O32" s="257" t="s">
        <v>325</v>
      </c>
      <c r="P32" s="1054" t="s">
        <v>325</v>
      </c>
      <c r="Q32" s="1056" t="s">
        <v>325</v>
      </c>
      <c r="R32" s="257" t="s">
        <v>326</v>
      </c>
      <c r="S32" s="1054" t="s">
        <v>326</v>
      </c>
      <c r="T32" s="1056" t="s">
        <v>326</v>
      </c>
      <c r="U32" s="257" t="s">
        <v>327</v>
      </c>
      <c r="V32" s="1054" t="s">
        <v>327</v>
      </c>
      <c r="W32" s="1056" t="s">
        <v>327</v>
      </c>
      <c r="X32" s="257" t="s">
        <v>329</v>
      </c>
      <c r="Y32" s="1054" t="s">
        <v>329</v>
      </c>
      <c r="Z32" s="1056" t="s">
        <v>329</v>
      </c>
      <c r="AA32" s="257" t="s">
        <v>330</v>
      </c>
      <c r="AB32" s="1054" t="s">
        <v>330</v>
      </c>
      <c r="AC32" s="1056" t="s">
        <v>330</v>
      </c>
      <c r="AD32" s="257" t="s">
        <v>331</v>
      </c>
      <c r="AE32" s="1054" t="s">
        <v>331</v>
      </c>
      <c r="AF32" s="1056" t="s">
        <v>331</v>
      </c>
      <c r="AG32" s="257" t="s">
        <v>333</v>
      </c>
      <c r="AH32" s="1054" t="s">
        <v>333</v>
      </c>
      <c r="AI32" s="1056" t="s">
        <v>333</v>
      </c>
      <c r="AJ32" s="257" t="s">
        <v>334</v>
      </c>
      <c r="AK32" s="1054" t="s">
        <v>334</v>
      </c>
      <c r="AL32" s="1056" t="s">
        <v>334</v>
      </c>
      <c r="AM32" s="257" t="s">
        <v>335</v>
      </c>
      <c r="AN32" s="1054" t="s">
        <v>335</v>
      </c>
      <c r="AO32" s="1056" t="s">
        <v>335</v>
      </c>
      <c r="AP32" s="257" t="s">
        <v>337</v>
      </c>
      <c r="AQ32" s="1054" t="s">
        <v>337</v>
      </c>
      <c r="AR32" s="1056" t="s">
        <v>337</v>
      </c>
      <c r="AS32" s="257" t="s">
        <v>324</v>
      </c>
      <c r="AT32" s="1054" t="s">
        <v>324</v>
      </c>
      <c r="AU32" s="1056" t="s">
        <v>324</v>
      </c>
      <c r="AV32" s="257" t="s">
        <v>328</v>
      </c>
      <c r="AW32" s="1054" t="s">
        <v>328</v>
      </c>
      <c r="AX32" s="1056" t="s">
        <v>328</v>
      </c>
      <c r="AY32" s="257" t="s">
        <v>339</v>
      </c>
      <c r="AZ32" s="1054" t="s">
        <v>339</v>
      </c>
      <c r="BA32" s="1056" t="s">
        <v>339</v>
      </c>
      <c r="BB32" s="257" t="s">
        <v>340</v>
      </c>
      <c r="BC32" s="1054" t="s">
        <v>340</v>
      </c>
      <c r="BD32" s="1056" t="s">
        <v>340</v>
      </c>
      <c r="BE32" s="257" t="s">
        <v>341</v>
      </c>
      <c r="BF32" s="1054" t="s">
        <v>341</v>
      </c>
      <c r="BG32" s="1056" t="s">
        <v>341</v>
      </c>
      <c r="BH32" s="257" t="s">
        <v>342</v>
      </c>
      <c r="BI32" s="1054" t="s">
        <v>342</v>
      </c>
      <c r="BJ32" s="1056" t="s">
        <v>342</v>
      </c>
      <c r="BK32" s="257" t="s">
        <v>338</v>
      </c>
      <c r="BL32" s="1054" t="s">
        <v>338</v>
      </c>
      <c r="BM32" s="1056" t="s">
        <v>338</v>
      </c>
      <c r="BN32" s="257" t="s">
        <v>343</v>
      </c>
      <c r="BO32" s="1054" t="s">
        <v>343</v>
      </c>
      <c r="BP32" s="1056" t="s">
        <v>343</v>
      </c>
      <c r="BQ32" s="257" t="s">
        <v>344</v>
      </c>
      <c r="BR32" s="1054" t="s">
        <v>344</v>
      </c>
      <c r="BS32" s="1056" t="s">
        <v>344</v>
      </c>
      <c r="BT32" s="257" t="s">
        <v>345</v>
      </c>
      <c r="BU32" s="1054" t="s">
        <v>345</v>
      </c>
      <c r="BV32" s="1056" t="s">
        <v>345</v>
      </c>
      <c r="BW32" s="257" t="s">
        <v>346</v>
      </c>
      <c r="BX32" s="1054" t="s">
        <v>346</v>
      </c>
      <c r="BY32" s="1056" t="s">
        <v>346</v>
      </c>
      <c r="BZ32" s="257" t="s">
        <v>306</v>
      </c>
      <c r="CA32" s="1054" t="s">
        <v>306</v>
      </c>
      <c r="CB32" s="1056" t="s">
        <v>306</v>
      </c>
      <c r="CC32" s="257" t="s">
        <v>332</v>
      </c>
      <c r="CD32" s="1054" t="s">
        <v>332</v>
      </c>
      <c r="CE32" s="1056" t="s">
        <v>332</v>
      </c>
      <c r="CF32" s="257" t="s">
        <v>347</v>
      </c>
      <c r="CG32" s="1054" t="s">
        <v>347</v>
      </c>
      <c r="CH32" s="1056" t="s">
        <v>347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286</v>
      </c>
      <c r="I33" s="1057" t="s">
        <v>295</v>
      </c>
      <c r="J33" s="1047" t="s">
        <v>44</v>
      </c>
      <c r="K33" s="1058" t="s">
        <v>46</v>
      </c>
      <c r="L33" s="1057" t="s">
        <v>295</v>
      </c>
      <c r="M33" s="1047" t="s">
        <v>44</v>
      </c>
      <c r="N33" s="1058" t="s">
        <v>46</v>
      </c>
      <c r="O33" s="1057" t="s">
        <v>295</v>
      </c>
      <c r="P33" s="1047" t="s">
        <v>44</v>
      </c>
      <c r="Q33" s="1058" t="s">
        <v>46</v>
      </c>
      <c r="R33" s="1057" t="s">
        <v>295</v>
      </c>
      <c r="S33" s="1047" t="s">
        <v>44</v>
      </c>
      <c r="T33" s="1058" t="s">
        <v>46</v>
      </c>
      <c r="U33" s="1057" t="s">
        <v>295</v>
      </c>
      <c r="V33" s="1047" t="s">
        <v>44</v>
      </c>
      <c r="W33" s="1058" t="s">
        <v>46</v>
      </c>
      <c r="X33" s="1057" t="s">
        <v>295</v>
      </c>
      <c r="Y33" s="1047" t="s">
        <v>44</v>
      </c>
      <c r="Z33" s="1058" t="s">
        <v>46</v>
      </c>
      <c r="AA33" s="1057" t="s">
        <v>295</v>
      </c>
      <c r="AB33" s="1047" t="s">
        <v>44</v>
      </c>
      <c r="AC33" s="1058" t="s">
        <v>46</v>
      </c>
      <c r="AD33" s="1057" t="s">
        <v>295</v>
      </c>
      <c r="AE33" s="1047" t="s">
        <v>44</v>
      </c>
      <c r="AF33" s="1058" t="s">
        <v>46</v>
      </c>
      <c r="AG33" s="1057" t="s">
        <v>295</v>
      </c>
      <c r="AH33" s="1047" t="s">
        <v>44</v>
      </c>
      <c r="AI33" s="1058" t="s">
        <v>46</v>
      </c>
      <c r="AJ33" s="1057" t="s">
        <v>295</v>
      </c>
      <c r="AK33" s="1047" t="s">
        <v>44</v>
      </c>
      <c r="AL33" s="1058" t="s">
        <v>46</v>
      </c>
      <c r="AM33" s="1057" t="s">
        <v>295</v>
      </c>
      <c r="AN33" s="1047" t="s">
        <v>44</v>
      </c>
      <c r="AO33" s="1058" t="s">
        <v>46</v>
      </c>
      <c r="AP33" s="1057" t="s">
        <v>295</v>
      </c>
      <c r="AQ33" s="1047" t="s">
        <v>44</v>
      </c>
      <c r="AR33" s="1058" t="s">
        <v>46</v>
      </c>
      <c r="AS33" s="1057" t="s">
        <v>295</v>
      </c>
      <c r="AT33" s="1047" t="s">
        <v>44</v>
      </c>
      <c r="AU33" s="1058" t="s">
        <v>46</v>
      </c>
      <c r="AV33" s="1057" t="s">
        <v>295</v>
      </c>
      <c r="AW33" s="1047" t="s">
        <v>44</v>
      </c>
      <c r="AX33" s="1058" t="s">
        <v>46</v>
      </c>
      <c r="AY33" s="1057" t="s">
        <v>295</v>
      </c>
      <c r="AZ33" s="1047" t="s">
        <v>44</v>
      </c>
      <c r="BA33" s="1058" t="s">
        <v>46</v>
      </c>
      <c r="BB33" s="1057" t="s">
        <v>295</v>
      </c>
      <c r="BC33" s="1047" t="s">
        <v>44</v>
      </c>
      <c r="BD33" s="1058" t="s">
        <v>46</v>
      </c>
      <c r="BE33" s="1057" t="s">
        <v>295</v>
      </c>
      <c r="BF33" s="1047" t="s">
        <v>44</v>
      </c>
      <c r="BG33" s="1058" t="s">
        <v>46</v>
      </c>
      <c r="BH33" s="1057" t="s">
        <v>295</v>
      </c>
      <c r="BI33" s="1047" t="s">
        <v>44</v>
      </c>
      <c r="BJ33" s="1058" t="s">
        <v>46</v>
      </c>
      <c r="BK33" s="1057" t="s">
        <v>295</v>
      </c>
      <c r="BL33" s="1047" t="s">
        <v>44</v>
      </c>
      <c r="BM33" s="1058" t="s">
        <v>46</v>
      </c>
      <c r="BN33" s="1057" t="s">
        <v>295</v>
      </c>
      <c r="BO33" s="1047" t="s">
        <v>44</v>
      </c>
      <c r="BP33" s="1058" t="s">
        <v>46</v>
      </c>
      <c r="BQ33" s="1057" t="s">
        <v>295</v>
      </c>
      <c r="BR33" s="1047" t="s">
        <v>44</v>
      </c>
      <c r="BS33" s="1058" t="s">
        <v>46</v>
      </c>
      <c r="BT33" s="1057" t="s">
        <v>295</v>
      </c>
      <c r="BU33" s="1047" t="s">
        <v>44</v>
      </c>
      <c r="BV33" s="1058" t="s">
        <v>46</v>
      </c>
      <c r="BW33" s="1057" t="s">
        <v>295</v>
      </c>
      <c r="BX33" s="1047" t="s">
        <v>44</v>
      </c>
      <c r="BY33" s="1058" t="s">
        <v>46</v>
      </c>
      <c r="BZ33" s="1057" t="s">
        <v>295</v>
      </c>
      <c r="CA33" s="1047" t="s">
        <v>44</v>
      </c>
      <c r="CB33" s="1058" t="s">
        <v>46</v>
      </c>
      <c r="CC33" s="1057" t="s">
        <v>295</v>
      </c>
      <c r="CD33" s="1047" t="s">
        <v>44</v>
      </c>
      <c r="CE33" s="1058" t="s">
        <v>46</v>
      </c>
      <c r="CF33" s="1057" t="s">
        <v>295</v>
      </c>
      <c r="CG33" s="1047" t="s">
        <v>44</v>
      </c>
      <c r="CH33" s="1058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9" t="s">
        <v>48</v>
      </c>
      <c r="I34" s="1063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63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63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63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63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63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63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63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63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63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63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63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63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63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63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63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63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63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63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63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63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63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63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63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63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63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50" t="s">
        <v>50</v>
      </c>
      <c r="I35" s="1064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64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64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64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64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64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64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64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64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64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64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64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64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64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64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64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64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64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64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64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64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64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64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64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64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64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51" t="s">
        <v>52</v>
      </c>
      <c r="I36" s="1065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5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5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5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5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5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5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5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5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5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5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5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5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5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5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5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5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5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5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5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5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5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5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5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5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5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50" t="s">
        <v>54</v>
      </c>
      <c r="I37" s="1064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64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64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64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64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64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64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64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64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64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64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64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64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64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64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64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64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64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64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64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64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64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64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64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64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64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51" t="s">
        <v>56</v>
      </c>
      <c r="I38" s="1065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5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5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5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5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5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5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5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5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5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5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5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5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5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5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5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5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5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5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5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5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5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5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5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5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5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50" t="s">
        <v>58</v>
      </c>
      <c r="I39" s="1064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64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64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64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64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64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64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64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64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64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64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64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64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64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64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64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64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64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64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64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64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64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64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64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64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64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51" t="s">
        <v>60</v>
      </c>
      <c r="I40" s="1065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5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5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5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5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5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5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5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5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5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5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5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5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5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5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5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5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5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5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5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5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5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5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5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5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5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50" t="s">
        <v>62</v>
      </c>
      <c r="I41" s="1064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64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64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64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64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64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64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64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64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64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64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64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64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64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64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64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64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64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64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64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64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64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64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64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64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64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52" t="s">
        <v>64</v>
      </c>
      <c r="I42" s="1066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6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6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6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6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6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6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6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6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6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6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6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6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6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6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6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6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6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6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6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6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6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6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6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6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6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53" t="s">
        <v>218</v>
      </c>
      <c r="I43" s="1059">
        <f t="shared" ref="I43:AN43" si="9">SUM(I34:I42)</f>
        <v>1272.084432974631</v>
      </c>
      <c r="J43" s="1060">
        <f t="shared" si="9"/>
        <v>9017.3696255538798</v>
      </c>
      <c r="K43" s="1061">
        <f t="shared" si="9"/>
        <v>10817.00516141598</v>
      </c>
      <c r="L43" s="1055">
        <f t="shared" si="9"/>
        <v>123314.67820831671</v>
      </c>
      <c r="M43" s="352">
        <f t="shared" si="9"/>
        <v>299739.87494657928</v>
      </c>
      <c r="N43" s="1062">
        <f t="shared" si="9"/>
        <v>56159.174425610254</v>
      </c>
      <c r="O43" s="1055">
        <f t="shared" si="9"/>
        <v>7363.7968231969135</v>
      </c>
      <c r="P43" s="352">
        <f t="shared" si="9"/>
        <v>38144.204386107944</v>
      </c>
      <c r="Q43" s="1062">
        <f t="shared" si="9"/>
        <v>30304.517514538838</v>
      </c>
      <c r="R43" s="1055">
        <f t="shared" si="9"/>
        <v>1751.3817529766175</v>
      </c>
      <c r="S43" s="352">
        <f t="shared" si="9"/>
        <v>12508.441600918088</v>
      </c>
      <c r="T43" s="1062">
        <f t="shared" si="9"/>
        <v>20891.382011189213</v>
      </c>
      <c r="U43" s="1055">
        <f t="shared" si="9"/>
        <v>1434.9997251520253</v>
      </c>
      <c r="V43" s="352">
        <f t="shared" si="9"/>
        <v>11510.58391452228</v>
      </c>
      <c r="W43" s="1062">
        <f t="shared" si="9"/>
        <v>16295.614216511489</v>
      </c>
      <c r="X43" s="1055">
        <f t="shared" si="9"/>
        <v>691.43208570294928</v>
      </c>
      <c r="Y43" s="352">
        <f t="shared" si="9"/>
        <v>4746.2770797513549</v>
      </c>
      <c r="Z43" s="1062">
        <f t="shared" si="9"/>
        <v>9718.9087422298653</v>
      </c>
      <c r="AA43" s="1055">
        <f t="shared" si="9"/>
        <v>3038.8153054039785</v>
      </c>
      <c r="AB43" s="352">
        <f t="shared" si="9"/>
        <v>24289.540001760251</v>
      </c>
      <c r="AC43" s="1062">
        <f t="shared" si="9"/>
        <v>18866.743201020949</v>
      </c>
      <c r="AD43" s="1055">
        <f t="shared" si="9"/>
        <v>5411.4225176697691</v>
      </c>
      <c r="AE43" s="352">
        <f t="shared" si="9"/>
        <v>27103.374443441171</v>
      </c>
      <c r="AF43" s="1062">
        <f t="shared" si="9"/>
        <v>34324.09820344366</v>
      </c>
      <c r="AG43" s="1055">
        <f t="shared" si="9"/>
        <v>1175.2936766265591</v>
      </c>
      <c r="AH43" s="352">
        <f t="shared" si="9"/>
        <v>10239.258420802398</v>
      </c>
      <c r="AI43" s="1062">
        <f t="shared" si="9"/>
        <v>15966.202026112715</v>
      </c>
      <c r="AJ43" s="1055">
        <f t="shared" si="9"/>
        <v>2888.9605821519499</v>
      </c>
      <c r="AK43" s="352">
        <f t="shared" si="9"/>
        <v>12264.197780781444</v>
      </c>
      <c r="AL43" s="1062">
        <f t="shared" si="9"/>
        <v>16822.932669034672</v>
      </c>
      <c r="AM43" s="1055">
        <f t="shared" si="9"/>
        <v>2668.9797196485479</v>
      </c>
      <c r="AN43" s="352">
        <f t="shared" si="9"/>
        <v>18385.501077566361</v>
      </c>
      <c r="AO43" s="1062">
        <f t="shared" ref="AO43:BT43" si="10">SUM(AO34:AO42)</f>
        <v>33878.287885206948</v>
      </c>
      <c r="AP43" s="1055">
        <f t="shared" si="10"/>
        <v>4513.1911767694201</v>
      </c>
      <c r="AQ43" s="352">
        <f t="shared" si="10"/>
        <v>23167.339151815657</v>
      </c>
      <c r="AR43" s="1062">
        <f t="shared" si="10"/>
        <v>22529.580764463226</v>
      </c>
      <c r="AS43" s="1055">
        <f t="shared" si="10"/>
        <v>2491.2235846235253</v>
      </c>
      <c r="AT43" s="352">
        <f t="shared" si="10"/>
        <v>15118.989670799881</v>
      </c>
      <c r="AU43" s="1062">
        <f t="shared" si="10"/>
        <v>26221.499459384846</v>
      </c>
      <c r="AV43" s="1055">
        <f t="shared" si="10"/>
        <v>18164.569738528382</v>
      </c>
      <c r="AW43" s="352">
        <f t="shared" si="10"/>
        <v>91446.903647123108</v>
      </c>
      <c r="AX43" s="1062">
        <f t="shared" si="10"/>
        <v>88706.618668082694</v>
      </c>
      <c r="AY43" s="1055">
        <f t="shared" si="10"/>
        <v>2906.0721193547802</v>
      </c>
      <c r="AZ43" s="352">
        <f t="shared" si="10"/>
        <v>15686.699374231552</v>
      </c>
      <c r="BA43" s="1062">
        <f t="shared" si="10"/>
        <v>36376.580790193235</v>
      </c>
      <c r="BB43" s="1055">
        <f t="shared" si="10"/>
        <v>7461.1258002920376</v>
      </c>
      <c r="BC43" s="352">
        <f t="shared" si="10"/>
        <v>31695.949118274744</v>
      </c>
      <c r="BD43" s="1062">
        <f t="shared" si="10"/>
        <v>32750.827361563519</v>
      </c>
      <c r="BE43" s="1055">
        <f t="shared" si="10"/>
        <v>2382.2341251096568</v>
      </c>
      <c r="BF43" s="352">
        <f t="shared" si="10"/>
        <v>21954.232438086234</v>
      </c>
      <c r="BG43" s="1062">
        <f t="shared" si="10"/>
        <v>34965.040184897764</v>
      </c>
      <c r="BH43" s="1055">
        <f t="shared" si="10"/>
        <v>3199.1719442467102</v>
      </c>
      <c r="BI43" s="352">
        <f t="shared" si="10"/>
        <v>21769.226916806354</v>
      </c>
      <c r="BJ43" s="1062">
        <f t="shared" si="10"/>
        <v>19142.703253806059</v>
      </c>
      <c r="BK43" s="1055">
        <f t="shared" si="10"/>
        <v>9881.5892011882625</v>
      </c>
      <c r="BL43" s="352">
        <f t="shared" si="10"/>
        <v>27589.465054026703</v>
      </c>
      <c r="BM43" s="1062">
        <f t="shared" si="10"/>
        <v>55372.585087977008</v>
      </c>
      <c r="BN43" s="1055">
        <f t="shared" si="10"/>
        <v>543.02409251525864</v>
      </c>
      <c r="BO43" s="352">
        <f t="shared" si="10"/>
        <v>2737.7793125602311</v>
      </c>
      <c r="BP43" s="1062">
        <f t="shared" si="10"/>
        <v>9101.1608576935432</v>
      </c>
      <c r="BQ43" s="1055">
        <f t="shared" si="10"/>
        <v>2141.3166117916521</v>
      </c>
      <c r="BR43" s="352">
        <f t="shared" si="10"/>
        <v>12519.701036831018</v>
      </c>
      <c r="BS43" s="1062">
        <f t="shared" si="10"/>
        <v>34699.30894292317</v>
      </c>
      <c r="BT43" s="1055">
        <f t="shared" si="10"/>
        <v>676.45175529921289</v>
      </c>
      <c r="BU43" s="352">
        <f t="shared" ref="BU43:CH43" si="11">SUM(BU34:BU42)</f>
        <v>5372.2948402948405</v>
      </c>
      <c r="BV43" s="1062">
        <f t="shared" si="11"/>
        <v>18080.993461874819</v>
      </c>
      <c r="BW43" s="1055">
        <f t="shared" si="11"/>
        <v>1676.0939551367242</v>
      </c>
      <c r="BX43" s="352">
        <f t="shared" si="11"/>
        <v>8889.5641738149861</v>
      </c>
      <c r="BY43" s="1062">
        <f t="shared" si="11"/>
        <v>14494.215013491199</v>
      </c>
      <c r="BZ43" s="1055">
        <f t="shared" si="11"/>
        <v>1271.052567009926</v>
      </c>
      <c r="CA43" s="352">
        <f t="shared" si="11"/>
        <v>7706.8792520168045</v>
      </c>
      <c r="CB43" s="1062">
        <f t="shared" si="11"/>
        <v>18119.875348525962</v>
      </c>
      <c r="CC43" s="1055">
        <f t="shared" si="11"/>
        <v>2392.9923596273825</v>
      </c>
      <c r="CD43" s="352">
        <f t="shared" si="11"/>
        <v>15881.582138278784</v>
      </c>
      <c r="CE43" s="1062">
        <f t="shared" si="11"/>
        <v>40738.467908725754</v>
      </c>
      <c r="CF43" s="1055">
        <f t="shared" si="11"/>
        <v>1027.5356632394301</v>
      </c>
      <c r="CG43" s="352">
        <f t="shared" si="11"/>
        <v>6619.1242565355706</v>
      </c>
      <c r="CH43" s="1062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569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259" t="s">
        <v>287</v>
      </c>
      <c r="C48" s="1260"/>
      <c r="D48" s="1260"/>
      <c r="E48" s="1260"/>
      <c r="F48" s="1260"/>
      <c r="G48" s="1260"/>
      <c r="H48" s="1260"/>
      <c r="I48" s="1260"/>
      <c r="J48" s="1260"/>
      <c r="K48" s="1260"/>
      <c r="L48" s="1261"/>
      <c r="M48" s="1252" t="s">
        <v>1112</v>
      </c>
      <c r="N48" s="1253"/>
      <c r="O48" s="1254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48" ht="13.5" thickBot="1">
      <c r="A49" s="154" t="s">
        <v>288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289</v>
      </c>
      <c r="M49" s="230" t="s">
        <v>290</v>
      </c>
      <c r="N49" s="225" t="s">
        <v>291</v>
      </c>
      <c r="O49" s="225" t="s">
        <v>292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932</v>
      </c>
      <c r="AS49" s="460"/>
    </row>
    <row r="50" spans="1:48" ht="21.75" thickBot="1">
      <c r="A50" s="155" t="s">
        <v>294</v>
      </c>
      <c r="B50" s="155" t="s">
        <v>295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293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44" t="s">
        <v>1106</v>
      </c>
      <c r="AN50" s="1244"/>
      <c r="AO50" s="1244"/>
      <c r="AP50" s="1244"/>
      <c r="AQ50" s="1244"/>
      <c r="AR50" s="1244"/>
      <c r="AS50" s="460"/>
      <c r="AV50" s="473"/>
    </row>
    <row r="51" spans="1:48" ht="15" customHeight="1" thickBot="1">
      <c r="A51" s="155" t="s">
        <v>294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296</v>
      </c>
      <c r="T51" s="158"/>
      <c r="U51" s="158"/>
      <c r="V51" s="158"/>
      <c r="W51" s="158"/>
      <c r="X51" s="158"/>
      <c r="Y51" s="158"/>
      <c r="Z51" s="159"/>
      <c r="AA51" s="160" t="s">
        <v>297</v>
      </c>
      <c r="AB51" s="161"/>
      <c r="AC51" s="161"/>
      <c r="AD51" s="161"/>
      <c r="AE51" s="161"/>
      <c r="AF51" s="162"/>
      <c r="AG51" s="126" t="s">
        <v>298</v>
      </c>
      <c r="AH51" s="127"/>
      <c r="AL51" s="460"/>
      <c r="AM51" s="1067" t="s">
        <v>934</v>
      </c>
      <c r="AN51" s="1048" t="s">
        <v>933</v>
      </c>
      <c r="AO51" s="1048" t="s">
        <v>899</v>
      </c>
      <c r="AP51" s="1048" t="s">
        <v>900</v>
      </c>
      <c r="AQ51" s="1048" t="s">
        <v>42</v>
      </c>
      <c r="AR51" s="1048" t="s">
        <v>218</v>
      </c>
      <c r="AS51" s="460"/>
    </row>
    <row r="52" spans="1:48" ht="14.25" customHeight="1" thickBot="1">
      <c r="A52" s="155" t="s">
        <v>294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299</v>
      </c>
      <c r="T52" s="88"/>
      <c r="U52" s="87" t="s">
        <v>300</v>
      </c>
      <c r="V52" s="87"/>
      <c r="W52" s="87"/>
      <c r="X52" s="87"/>
      <c r="Y52" s="92" t="s">
        <v>301</v>
      </c>
      <c r="Z52" s="125" t="s">
        <v>302</v>
      </c>
      <c r="AA52" s="163" t="s">
        <v>303</v>
      </c>
      <c r="AB52" s="87"/>
      <c r="AC52" s="87" t="s">
        <v>304</v>
      </c>
      <c r="AD52" s="87"/>
      <c r="AE52" s="164"/>
      <c r="AF52" s="125" t="s">
        <v>302</v>
      </c>
      <c r="AG52" s="165" t="s">
        <v>305</v>
      </c>
      <c r="AH52" s="166"/>
      <c r="AL52" s="460"/>
      <c r="AM52" s="473" t="s">
        <v>328</v>
      </c>
      <c r="AN52" s="186" t="s">
        <v>901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</row>
    <row r="53" spans="1:48" ht="15.75" thickBot="1">
      <c r="A53" s="155" t="s">
        <v>306</v>
      </c>
      <c r="B53" s="155" t="s">
        <v>295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307</v>
      </c>
      <c r="S53" s="94" t="s">
        <v>308</v>
      </c>
      <c r="T53" s="89" t="s">
        <v>309</v>
      </c>
      <c r="U53" s="89" t="s">
        <v>310</v>
      </c>
      <c r="V53" s="89" t="s">
        <v>311</v>
      </c>
      <c r="W53" s="89" t="s">
        <v>312</v>
      </c>
      <c r="X53" s="89" t="s">
        <v>313</v>
      </c>
      <c r="Y53" s="98" t="s">
        <v>314</v>
      </c>
      <c r="Z53" s="93" t="s">
        <v>315</v>
      </c>
      <c r="AA53" s="90" t="s">
        <v>316</v>
      </c>
      <c r="AB53" s="89" t="s">
        <v>317</v>
      </c>
      <c r="AC53" s="89" t="s">
        <v>318</v>
      </c>
      <c r="AD53" s="89" t="s">
        <v>319</v>
      </c>
      <c r="AE53" s="99" t="s">
        <v>320</v>
      </c>
      <c r="AF53" s="100" t="s">
        <v>321</v>
      </c>
      <c r="AG53" s="103" t="s">
        <v>302</v>
      </c>
      <c r="AH53" s="128" t="s">
        <v>322</v>
      </c>
      <c r="AL53" s="460"/>
      <c r="AM53" s="473" t="s">
        <v>324</v>
      </c>
      <c r="AN53" s="187" t="s">
        <v>902</v>
      </c>
      <c r="AO53" s="460">
        <v>401</v>
      </c>
      <c r="AP53" s="460">
        <v>222</v>
      </c>
      <c r="AQ53" s="460">
        <v>16</v>
      </c>
      <c r="AR53" s="460">
        <f t="shared" si="13"/>
        <v>639</v>
      </c>
    </row>
    <row r="54" spans="1:48">
      <c r="A54" s="155" t="s">
        <v>306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294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306</v>
      </c>
      <c r="AN54" s="186" t="s">
        <v>903</v>
      </c>
      <c r="AO54" s="460">
        <v>265</v>
      </c>
      <c r="AP54" s="460">
        <v>82</v>
      </c>
      <c r="AQ54" s="460">
        <v>35</v>
      </c>
      <c r="AR54" s="460">
        <f t="shared" si="13"/>
        <v>382</v>
      </c>
    </row>
    <row r="55" spans="1:48">
      <c r="A55" s="155" t="s">
        <v>306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323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328</v>
      </c>
      <c r="AN55" s="187" t="s">
        <v>904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</row>
    <row r="56" spans="1:48">
      <c r="A56" s="155" t="s">
        <v>324</v>
      </c>
      <c r="B56" s="155" t="s">
        <v>295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325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4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294</v>
      </c>
      <c r="AN56" s="186" t="s">
        <v>905</v>
      </c>
      <c r="AO56" s="460">
        <v>141</v>
      </c>
      <c r="AP56" s="460">
        <v>230</v>
      </c>
      <c r="AQ56" s="460">
        <v>7</v>
      </c>
      <c r="AR56" s="460">
        <f t="shared" si="13"/>
        <v>378</v>
      </c>
    </row>
    <row r="57" spans="1:48">
      <c r="A57" s="155" t="s">
        <v>324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326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4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336</v>
      </c>
      <c r="AN57" s="187" t="s">
        <v>906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</row>
    <row r="58" spans="1:48">
      <c r="A58" s="155" t="s">
        <v>324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327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4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336</v>
      </c>
      <c r="AN58" s="186" t="s">
        <v>907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</row>
    <row r="59" spans="1:48">
      <c r="A59" s="155" t="s">
        <v>328</v>
      </c>
      <c r="B59" s="155" t="s">
        <v>295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329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4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332</v>
      </c>
      <c r="AN59" s="187" t="s">
        <v>908</v>
      </c>
      <c r="AO59" s="460">
        <v>708</v>
      </c>
      <c r="AP59" s="460">
        <v>205</v>
      </c>
      <c r="AQ59" s="460">
        <v>32</v>
      </c>
      <c r="AR59" s="460">
        <f t="shared" si="13"/>
        <v>945</v>
      </c>
    </row>
    <row r="60" spans="1:48">
      <c r="A60" s="155" t="s">
        <v>328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330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4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336</v>
      </c>
      <c r="AN60" s="186" t="s">
        <v>909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</row>
    <row r="61" spans="1:48">
      <c r="A61" s="155" t="s">
        <v>328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331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4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338</v>
      </c>
      <c r="AN61" s="187" t="s">
        <v>910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</row>
    <row r="62" spans="1:48">
      <c r="A62" s="155" t="s">
        <v>332</v>
      </c>
      <c r="B62" s="155" t="s">
        <v>295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333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4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338</v>
      </c>
      <c r="AN62" s="186" t="s">
        <v>911</v>
      </c>
      <c r="AO62" s="460">
        <v>47</v>
      </c>
      <c r="AP62" s="460">
        <v>258</v>
      </c>
      <c r="AQ62" s="460">
        <v>49</v>
      </c>
      <c r="AR62" s="460">
        <f t="shared" si="13"/>
        <v>354</v>
      </c>
    </row>
    <row r="63" spans="1:48">
      <c r="A63" s="155" t="s">
        <v>332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334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4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325</v>
      </c>
      <c r="AN63" s="187" t="s">
        <v>912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</row>
    <row r="64" spans="1:48">
      <c r="A64" s="155" t="s">
        <v>332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335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4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326</v>
      </c>
      <c r="AN64" s="186" t="s">
        <v>913</v>
      </c>
      <c r="AO64" s="460">
        <v>374</v>
      </c>
      <c r="AP64" s="460">
        <v>92</v>
      </c>
      <c r="AQ64" s="460">
        <v>48</v>
      </c>
      <c r="AR64" s="460">
        <f t="shared" si="13"/>
        <v>514</v>
      </c>
    </row>
    <row r="65" spans="1:59">
      <c r="A65" s="155" t="s">
        <v>336</v>
      </c>
      <c r="B65" s="155" t="s">
        <v>295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337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4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339</v>
      </c>
      <c r="AN65" s="187" t="s">
        <v>914</v>
      </c>
      <c r="AO65" s="460">
        <v>522</v>
      </c>
      <c r="AP65" s="460">
        <v>269</v>
      </c>
      <c r="AQ65" s="460">
        <v>54</v>
      </c>
      <c r="AR65" s="460">
        <f t="shared" si="13"/>
        <v>845</v>
      </c>
    </row>
    <row r="66" spans="1:59">
      <c r="A66" s="155" t="s">
        <v>336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324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4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329</v>
      </c>
      <c r="AN66" s="186" t="s">
        <v>915</v>
      </c>
      <c r="AO66" s="460">
        <v>118</v>
      </c>
      <c r="AP66" s="460">
        <v>37</v>
      </c>
      <c r="AQ66" s="460">
        <v>15</v>
      </c>
      <c r="AR66" s="460">
        <f t="shared" si="13"/>
        <v>170</v>
      </c>
    </row>
    <row r="67" spans="1:59">
      <c r="A67" s="155" t="s">
        <v>336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328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4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330</v>
      </c>
      <c r="AN67" s="187" t="s">
        <v>916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</row>
    <row r="68" spans="1:59">
      <c r="A68" s="155" t="s">
        <v>338</v>
      </c>
      <c r="B68" s="155" t="s">
        <v>295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339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4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340</v>
      </c>
      <c r="AN68" s="186" t="s">
        <v>917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</row>
    <row r="69" spans="1:59">
      <c r="A69" s="155" t="s">
        <v>338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340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4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935</v>
      </c>
      <c r="AN69" s="187" t="s">
        <v>918</v>
      </c>
      <c r="AO69" s="460">
        <v>106</v>
      </c>
      <c r="AP69" s="460">
        <v>51</v>
      </c>
      <c r="AQ69" s="460">
        <v>15</v>
      </c>
      <c r="AR69" s="460">
        <f t="shared" si="13"/>
        <v>172</v>
      </c>
    </row>
    <row r="70" spans="1:59">
      <c r="A70" s="155" t="s">
        <v>338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341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4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327</v>
      </c>
      <c r="AN70" s="186" t="s">
        <v>919</v>
      </c>
      <c r="AO70" s="460">
        <v>245</v>
      </c>
      <c r="AP70" s="460">
        <v>139</v>
      </c>
      <c r="AQ70" s="460">
        <v>17</v>
      </c>
      <c r="AR70" s="460">
        <f t="shared" si="13"/>
        <v>401</v>
      </c>
    </row>
    <row r="71" spans="1:59">
      <c r="A71" s="155" t="s">
        <v>339</v>
      </c>
      <c r="B71" s="155" t="s">
        <v>295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342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4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331</v>
      </c>
      <c r="AN71" s="187" t="s">
        <v>920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</row>
    <row r="72" spans="1:59" ht="15">
      <c r="A72" s="155" t="s">
        <v>339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338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4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347</v>
      </c>
      <c r="AN72" s="186" t="s">
        <v>921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Y72" s="460"/>
      <c r="AZ72" s="460"/>
      <c r="BA72" s="460"/>
      <c r="BB72" s="460"/>
      <c r="BC72" s="460"/>
      <c r="BD72" s="460"/>
      <c r="BE72" s="460"/>
      <c r="BF72" s="460"/>
      <c r="BG72" s="460"/>
    </row>
    <row r="73" spans="1:59" ht="15">
      <c r="A73" s="155" t="s">
        <v>339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343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4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344</v>
      </c>
      <c r="AN73" s="187" t="s">
        <v>922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X73" s="460"/>
      <c r="AY73" s="460"/>
      <c r="AZ73" s="460"/>
      <c r="BA73" s="460"/>
      <c r="BB73" s="460"/>
      <c r="BC73" s="460"/>
      <c r="BD73" s="460"/>
      <c r="BE73" s="460"/>
      <c r="BF73" s="460"/>
      <c r="BG73" s="460"/>
    </row>
    <row r="74" spans="1:59" ht="15">
      <c r="A74" s="155" t="s">
        <v>325</v>
      </c>
      <c r="B74" s="155" t="s">
        <v>295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344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4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333</v>
      </c>
      <c r="AN74" s="186" t="s">
        <v>923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X74" s="460"/>
      <c r="AY74" s="460"/>
      <c r="AZ74" s="460"/>
      <c r="BA74" s="460"/>
      <c r="BB74" s="460"/>
      <c r="BC74" s="460"/>
      <c r="BD74" s="460"/>
      <c r="BE74" s="460"/>
      <c r="BF74" s="460"/>
      <c r="BG74" s="460"/>
    </row>
    <row r="75" spans="1:59" ht="15">
      <c r="A75" s="155" t="s">
        <v>325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345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4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345</v>
      </c>
      <c r="AN75" s="187" t="s">
        <v>924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U75" s="460"/>
      <c r="AX75" s="460"/>
      <c r="AY75" s="460"/>
      <c r="AZ75" s="460"/>
      <c r="BA75" s="460"/>
      <c r="BB75" s="460"/>
      <c r="BC75" s="460"/>
      <c r="BD75" s="460"/>
      <c r="BE75" s="460"/>
      <c r="BF75" s="460"/>
      <c r="BG75" s="460"/>
    </row>
    <row r="76" spans="1:59" ht="15">
      <c r="A76" s="155" t="s">
        <v>325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346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4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336</v>
      </c>
      <c r="AN76" s="186" t="s">
        <v>925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X76" s="460"/>
      <c r="AY76" s="460"/>
      <c r="AZ76" s="460"/>
      <c r="BA76" s="460"/>
      <c r="BB76" s="460"/>
      <c r="BC76" s="460"/>
      <c r="BD76" s="460"/>
      <c r="BE76" s="460"/>
      <c r="BF76" s="460"/>
      <c r="BG76" s="460"/>
    </row>
    <row r="77" spans="1:59">
      <c r="A77" s="155" t="s">
        <v>326</v>
      </c>
      <c r="B77" s="155" t="s">
        <v>295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306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4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346</v>
      </c>
      <c r="AN77" s="187" t="s">
        <v>926</v>
      </c>
      <c r="AO77" s="460">
        <v>216</v>
      </c>
      <c r="AP77" s="460">
        <v>102</v>
      </c>
      <c r="AQ77" s="460">
        <v>31</v>
      </c>
      <c r="AR77" s="460">
        <f t="shared" si="13"/>
        <v>349</v>
      </c>
    </row>
    <row r="78" spans="1:59">
      <c r="A78" s="155" t="s">
        <v>326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332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4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341</v>
      </c>
      <c r="AN78" s="186" t="s">
        <v>927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T78" s="460"/>
      <c r="AU78" s="460"/>
      <c r="AV78" s="460"/>
      <c r="AW78" s="460"/>
      <c r="AX78" s="460"/>
      <c r="AY78" s="460"/>
      <c r="AZ78" s="460"/>
      <c r="BA78" s="460"/>
      <c r="BB78" s="460"/>
    </row>
    <row r="79" spans="1:59" ht="13.5" thickBot="1">
      <c r="A79" s="155" t="s">
        <v>326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347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4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342</v>
      </c>
      <c r="AN79" s="187" t="s">
        <v>928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T79" s="460"/>
      <c r="AU79" s="460"/>
      <c r="AV79" s="460"/>
      <c r="AW79" s="460"/>
      <c r="AX79" s="460"/>
      <c r="AY79" s="460"/>
      <c r="AZ79" s="460"/>
      <c r="BA79" s="460"/>
      <c r="BB79" s="460"/>
    </row>
    <row r="80" spans="1:59" ht="15.75" thickBot="1">
      <c r="A80" s="155" t="s">
        <v>327</v>
      </c>
      <c r="B80" s="155" t="s">
        <v>295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302</v>
      </c>
      <c r="S80" s="140">
        <f t="shared" ref="S80:AE80" si="15">SUM(S54:S79)</f>
        <v>535675</v>
      </c>
      <c r="T80" s="141">
        <f t="shared" si="15"/>
        <v>611877</v>
      </c>
      <c r="U80" s="141">
        <f t="shared" si="15"/>
        <v>309728</v>
      </c>
      <c r="V80" s="141">
        <f t="shared" si="15"/>
        <v>143178</v>
      </c>
      <c r="W80" s="141">
        <f t="shared" si="15"/>
        <v>16765</v>
      </c>
      <c r="X80" s="141">
        <f t="shared" si="15"/>
        <v>27440</v>
      </c>
      <c r="Y80" s="142">
        <f t="shared" si="15"/>
        <v>53002</v>
      </c>
      <c r="Z80" s="143">
        <f t="shared" si="15"/>
        <v>1697665</v>
      </c>
      <c r="AA80" s="144">
        <f t="shared" si="15"/>
        <v>9788</v>
      </c>
      <c r="AB80" s="141">
        <f t="shared" si="15"/>
        <v>50732</v>
      </c>
      <c r="AC80" s="141">
        <f t="shared" si="15"/>
        <v>140120</v>
      </c>
      <c r="AD80" s="141">
        <f t="shared" si="15"/>
        <v>43192</v>
      </c>
      <c r="AE80" s="142">
        <f t="shared" si="15"/>
        <v>62148</v>
      </c>
      <c r="AF80" s="145">
        <f t="shared" si="14"/>
        <v>2003645</v>
      </c>
      <c r="AG80" s="146">
        <f>SUM(AG54:AG79)</f>
        <v>94255000000</v>
      </c>
      <c r="AH80" s="313"/>
      <c r="AM80" s="473" t="s">
        <v>334</v>
      </c>
      <c r="AN80" s="186" t="s">
        <v>929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T80" s="460"/>
      <c r="AU80" s="460"/>
      <c r="AV80" s="460"/>
      <c r="AW80" s="460"/>
      <c r="AX80" s="460"/>
      <c r="AY80" s="460"/>
      <c r="AZ80" s="460"/>
      <c r="BA80" s="460"/>
      <c r="BB80" s="460"/>
    </row>
    <row r="81" spans="1:95" ht="13.5" thickBot="1">
      <c r="A81" s="155" t="s">
        <v>327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337</v>
      </c>
      <c r="AN81" s="187" t="s">
        <v>930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T81" s="460"/>
      <c r="AU81" s="460"/>
      <c r="AV81" s="460"/>
      <c r="AW81" s="460"/>
      <c r="AX81" s="460"/>
      <c r="AY81" s="460"/>
      <c r="AZ81" s="460"/>
      <c r="BA81" s="460"/>
      <c r="BB81" s="460"/>
    </row>
    <row r="82" spans="1:95" ht="15.75" thickBot="1">
      <c r="A82" s="155" t="s">
        <v>327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16">L82*N82</f>
        <v>16050.614216511489</v>
      </c>
      <c r="S82" s="1262" t="s">
        <v>348</v>
      </c>
      <c r="T82" s="1263"/>
      <c r="U82" s="1263"/>
      <c r="V82" s="1263"/>
      <c r="W82" s="1263"/>
      <c r="X82" s="1263"/>
      <c r="Y82" s="1263"/>
      <c r="Z82" s="1264"/>
      <c r="AB82" s="1250" t="s">
        <v>349</v>
      </c>
      <c r="AC82" s="1250"/>
      <c r="AD82" s="1250"/>
      <c r="AE82" s="1250"/>
      <c r="AF82" s="1251"/>
      <c r="AG82" s="123" t="s">
        <v>302</v>
      </c>
      <c r="AM82" s="473" t="s">
        <v>335</v>
      </c>
      <c r="AN82" s="186" t="s">
        <v>931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T82" s="460"/>
      <c r="AU82" s="460"/>
      <c r="AV82" s="460"/>
      <c r="AW82" s="460"/>
      <c r="AX82" s="460"/>
      <c r="AY82" s="460"/>
      <c r="AZ82" s="460"/>
      <c r="BA82" s="460"/>
      <c r="BB82" s="460"/>
      <c r="BN82" s="460"/>
      <c r="BO82" s="460"/>
      <c r="BP82" s="460"/>
      <c r="CF82" s="32"/>
      <c r="CG82" s="32"/>
      <c r="CH82" s="32"/>
    </row>
    <row r="83" spans="1:95" ht="15.75" thickBot="1">
      <c r="A83" s="155" t="s">
        <v>343</v>
      </c>
      <c r="B83" s="155" t="s">
        <v>295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16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301</v>
      </c>
      <c r="AB83" s="1250"/>
      <c r="AC83" s="1250"/>
      <c r="AD83" s="1250"/>
      <c r="AE83" s="1250"/>
      <c r="AF83" s="1251"/>
      <c r="AG83" s="124"/>
      <c r="AT83" s="460"/>
      <c r="AU83" s="460"/>
      <c r="AV83" s="460"/>
      <c r="AW83" s="460"/>
      <c r="AX83" s="460"/>
      <c r="AY83" s="460"/>
      <c r="AZ83" s="460"/>
      <c r="BA83" s="460"/>
      <c r="BB83" s="460"/>
      <c r="BD83" s="460"/>
      <c r="BE83" s="460"/>
      <c r="BF83" s="460"/>
    </row>
    <row r="84" spans="1:95" ht="15">
      <c r="A84" s="155" t="s">
        <v>343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16"/>
        <v>2737.7793125602311</v>
      </c>
      <c r="R84" s="185" t="s">
        <v>307</v>
      </c>
      <c r="S84" s="190" t="s">
        <v>46</v>
      </c>
      <c r="T84" s="170" t="s">
        <v>350</v>
      </c>
      <c r="U84" s="192" t="s">
        <v>351</v>
      </c>
      <c r="V84" s="170" t="s">
        <v>352</v>
      </c>
      <c r="W84" s="171" t="s">
        <v>353</v>
      </c>
      <c r="X84" s="171" t="s">
        <v>354</v>
      </c>
      <c r="Y84" s="192" t="s">
        <v>355</v>
      </c>
      <c r="Z84" s="197" t="s">
        <v>314</v>
      </c>
      <c r="AB84" s="167" t="s">
        <v>356</v>
      </c>
      <c r="AC84" s="167" t="s">
        <v>46</v>
      </c>
      <c r="AD84" s="167" t="s">
        <v>44</v>
      </c>
      <c r="AE84" s="167" t="s">
        <v>295</v>
      </c>
      <c r="AF84" s="167" t="s">
        <v>357</v>
      </c>
      <c r="AG84" s="167" t="s">
        <v>315</v>
      </c>
      <c r="AH84" s="167" t="s">
        <v>321</v>
      </c>
      <c r="AI84" s="167" t="s">
        <v>291</v>
      </c>
      <c r="AX84" s="460"/>
      <c r="AY84" s="460"/>
      <c r="BA84" s="460"/>
      <c r="BB84" s="460"/>
      <c r="BC84" s="460"/>
      <c r="BD84" s="460"/>
      <c r="BE84" s="460"/>
      <c r="BF84" s="460"/>
      <c r="BQ84" s="32"/>
      <c r="BR84" s="32"/>
      <c r="BS84" s="32"/>
      <c r="BT84" s="32"/>
      <c r="BU84" s="32"/>
      <c r="BV84" s="32"/>
      <c r="CI84" s="460"/>
      <c r="CJ84" s="460"/>
      <c r="CK84" s="460"/>
      <c r="CL84" s="460"/>
      <c r="CM84" s="460"/>
      <c r="CN84" s="460"/>
    </row>
    <row r="85" spans="1:95" ht="15.75" thickBot="1">
      <c r="A85" s="155" t="s">
        <v>343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16"/>
        <v>9101.1608576935432</v>
      </c>
      <c r="R85" s="186" t="s">
        <v>294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81" t="s">
        <v>294</v>
      </c>
      <c r="AC85" s="106">
        <f t="shared" ref="AC85:AC110" si="17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18">Z85/AG85*AG85</f>
        <v>413</v>
      </c>
      <c r="AG85" s="983">
        <f t="shared" ref="AG85:AG110" si="19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X85" s="460"/>
      <c r="AY85" s="460"/>
      <c r="AZ85" s="460"/>
      <c r="BA85" s="460"/>
      <c r="BB85" s="460"/>
      <c r="BC85" s="460"/>
      <c r="BD85" s="460"/>
      <c r="BE85" s="460"/>
      <c r="BF85" s="460"/>
      <c r="BH85" s="473" t="s">
        <v>932</v>
      </c>
      <c r="BI85" s="460"/>
      <c r="BJ85" s="460"/>
      <c r="BK85" s="460"/>
      <c r="BL85" s="460"/>
      <c r="BM85" s="460"/>
      <c r="BQ85" s="32"/>
      <c r="BR85" s="32"/>
      <c r="BS85" s="32"/>
      <c r="BT85" s="32"/>
      <c r="BU85" s="32"/>
      <c r="BV85" s="32"/>
      <c r="BW85" s="32"/>
      <c r="BX85" s="32"/>
      <c r="BY85" s="32"/>
      <c r="CI85" s="460"/>
      <c r="CJ85" s="460"/>
      <c r="CK85" s="460"/>
      <c r="CL85" s="460"/>
      <c r="CM85" s="460"/>
      <c r="CN85" s="460"/>
      <c r="CO85" s="460"/>
      <c r="CP85" s="460"/>
      <c r="CQ85" s="460"/>
    </row>
    <row r="86" spans="1:95" ht="21.75" thickBot="1">
      <c r="A86" s="155" t="s">
        <v>340</v>
      </c>
      <c r="B86" s="155" t="s">
        <v>295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16"/>
        <v>7415.1258002920376</v>
      </c>
      <c r="R86" s="187" t="s">
        <v>336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82" t="s">
        <v>336</v>
      </c>
      <c r="AC86" s="114">
        <f t="shared" si="17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18"/>
        <v>6603</v>
      </c>
      <c r="AG86" s="984">
        <f t="shared" si="19"/>
        <v>479683</v>
      </c>
      <c r="AH86" s="198">
        <v>530753</v>
      </c>
      <c r="AI86" s="216">
        <f>Table2[[#This Row],[Not Stated]]/Table2[[#This Row],[Total Residence]]</f>
        <v>1.3765340860526639E-2</v>
      </c>
      <c r="AM86" s="473" t="s">
        <v>1047</v>
      </c>
      <c r="AO86" s="460"/>
      <c r="AP86" s="460"/>
      <c r="AQ86" s="460"/>
      <c r="AR86" s="460"/>
      <c r="AX86" s="1245" t="s">
        <v>1113</v>
      </c>
      <c r="AY86" s="1246"/>
      <c r="AZ86" s="1246"/>
      <c r="BA86" s="1246"/>
      <c r="BB86" s="1246"/>
      <c r="BC86" s="1246"/>
      <c r="BD86" s="1246" t="s">
        <v>1114</v>
      </c>
      <c r="BE86" s="1246"/>
      <c r="BF86" s="1246"/>
      <c r="BH86" s="1244" t="s">
        <v>1107</v>
      </c>
      <c r="BI86" s="1244"/>
      <c r="BJ86" s="1244"/>
      <c r="BK86" s="1244"/>
      <c r="BL86" s="1244"/>
      <c r="BM86" s="1244"/>
      <c r="BN86" s="1244"/>
      <c r="BO86" s="1244"/>
      <c r="BP86" s="1244"/>
      <c r="BQ86" s="1244"/>
      <c r="BR86" s="1244"/>
      <c r="BS86" s="1244"/>
      <c r="BT86" s="1244"/>
      <c r="BU86" s="1244"/>
      <c r="BV86" s="1244"/>
      <c r="BW86" s="1244"/>
      <c r="BX86" s="1244"/>
      <c r="BY86" s="1244"/>
      <c r="BZ86" s="1244"/>
      <c r="CA86" s="1244"/>
      <c r="CB86" s="1244"/>
      <c r="CC86" s="1244"/>
      <c r="CD86" s="1244"/>
      <c r="CI86" s="460"/>
      <c r="CJ86" s="460"/>
      <c r="CK86" s="460"/>
      <c r="CL86" s="460"/>
      <c r="CM86" s="460"/>
      <c r="CN86" s="460"/>
      <c r="CO86" s="460"/>
      <c r="CP86" s="460"/>
      <c r="CQ86" s="460"/>
    </row>
    <row r="87" spans="1:95" ht="15.75" thickBot="1">
      <c r="A87" s="155" t="s">
        <v>340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16"/>
        <v>31020.949118274741</v>
      </c>
      <c r="R87" s="188" t="s">
        <v>325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82" t="s">
        <v>325</v>
      </c>
      <c r="AC87" s="114">
        <f t="shared" si="17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18"/>
        <v>665</v>
      </c>
      <c r="AG87" s="983">
        <f t="shared" si="19"/>
        <v>73596</v>
      </c>
      <c r="AH87" s="198">
        <v>80158</v>
      </c>
      <c r="AI87" s="216">
        <f>Table2[[#This Row],[Not Stated]]/Table2[[#This Row],[Total Residence]]</f>
        <v>9.0358171639763028E-3</v>
      </c>
      <c r="AM87" s="1114"/>
      <c r="AN87" s="1255" t="s">
        <v>1046</v>
      </c>
      <c r="AO87" s="1256"/>
      <c r="AP87" s="1256"/>
      <c r="AQ87" s="1256"/>
      <c r="AR87" s="1256"/>
      <c r="AT87" s="1115" t="s">
        <v>1077</v>
      </c>
      <c r="AU87" s="1257" t="s">
        <v>1078</v>
      </c>
      <c r="AV87" s="1258"/>
      <c r="AW87" s="1258"/>
      <c r="AX87" s="1245">
        <v>2018</v>
      </c>
      <c r="AY87" s="1246"/>
      <c r="AZ87" s="1246"/>
      <c r="BA87" s="1246">
        <v>2040</v>
      </c>
      <c r="BB87" s="1246"/>
      <c r="BC87" s="1247"/>
      <c r="BD87" s="1245">
        <v>2040</v>
      </c>
      <c r="BE87" s="1246"/>
      <c r="BF87" s="1247"/>
      <c r="BH87" s="1122" t="s">
        <v>1079</v>
      </c>
      <c r="BI87" s="1123" t="s">
        <v>1080</v>
      </c>
      <c r="BJ87" s="1123" t="s">
        <v>1081</v>
      </c>
      <c r="BK87" s="1123" t="s">
        <v>1082</v>
      </c>
      <c r="BL87" s="1122" t="s">
        <v>1083</v>
      </c>
      <c r="BM87" s="1123" t="s">
        <v>1084</v>
      </c>
      <c r="BN87" s="1123" t="s">
        <v>1085</v>
      </c>
      <c r="BO87" s="1123" t="s">
        <v>1086</v>
      </c>
      <c r="BP87" s="1122" t="s">
        <v>1087</v>
      </c>
      <c r="BQ87" s="1123" t="s">
        <v>1088</v>
      </c>
      <c r="BR87" s="1123" t="s">
        <v>1089</v>
      </c>
      <c r="BS87" s="1123" t="s">
        <v>1090</v>
      </c>
      <c r="BT87" s="1122" t="s">
        <v>1091</v>
      </c>
      <c r="BU87" s="1123" t="s">
        <v>1092</v>
      </c>
      <c r="BV87" s="1123" t="s">
        <v>1093</v>
      </c>
      <c r="BW87" s="1123" t="s">
        <v>1094</v>
      </c>
      <c r="BX87" s="1122" t="s">
        <v>1095</v>
      </c>
      <c r="BY87" s="1123" t="s">
        <v>1096</v>
      </c>
      <c r="BZ87" s="1123" t="s">
        <v>1097</v>
      </c>
      <c r="CA87" s="1123" t="s">
        <v>1098</v>
      </c>
      <c r="CB87" s="1122" t="s">
        <v>1099</v>
      </c>
      <c r="CC87" s="1123" t="s">
        <v>1100</v>
      </c>
      <c r="CD87" s="1123" t="s">
        <v>1101</v>
      </c>
      <c r="CI87" s="460"/>
      <c r="CJ87" s="460"/>
      <c r="CK87" s="460"/>
      <c r="CL87" s="460"/>
      <c r="CM87" s="460"/>
      <c r="CN87" s="460"/>
      <c r="CO87" s="460"/>
      <c r="CP87" s="460"/>
      <c r="CQ87" s="460"/>
    </row>
    <row r="88" spans="1:95" ht="15.75" thickBot="1">
      <c r="A88" s="155" t="s">
        <v>340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16"/>
        <v>32334.827361563515</v>
      </c>
      <c r="R88" s="187" t="s">
        <v>326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82" t="s">
        <v>326</v>
      </c>
      <c r="AC88" s="114">
        <f t="shared" si="17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18"/>
        <v>352</v>
      </c>
      <c r="AG88" s="984">
        <f t="shared" si="19"/>
        <v>34855</v>
      </c>
      <c r="AH88" s="198">
        <v>39226</v>
      </c>
      <c r="AI88" s="216">
        <f>Table2[[#This Row],[Not Stated]]/Table2[[#This Row],[Total Residence]]</f>
        <v>1.0098981494764023E-2</v>
      </c>
      <c r="AJ88" s="1121"/>
      <c r="AK88" s="1121"/>
      <c r="AM88" s="1114"/>
      <c r="AN88" s="1115">
        <v>2017</v>
      </c>
      <c r="AO88" s="1115">
        <v>2021</v>
      </c>
      <c r="AP88" s="1115">
        <v>2026</v>
      </c>
      <c r="AQ88" s="1115">
        <v>2031</v>
      </c>
      <c r="AR88" s="1115">
        <v>2040</v>
      </c>
      <c r="AS88" s="1115" t="s">
        <v>1048</v>
      </c>
      <c r="AT88" s="1115">
        <v>2030</v>
      </c>
      <c r="AU88" s="1115" t="s">
        <v>295</v>
      </c>
      <c r="AV88" s="1115" t="s">
        <v>44</v>
      </c>
      <c r="AW88" s="1138" t="s">
        <v>46</v>
      </c>
      <c r="AX88" s="1136" t="s">
        <v>295</v>
      </c>
      <c r="AY88" s="1125" t="s">
        <v>44</v>
      </c>
      <c r="AZ88" s="1125" t="s">
        <v>46</v>
      </c>
      <c r="BA88" s="1125" t="s">
        <v>295</v>
      </c>
      <c r="BB88" s="1125" t="s">
        <v>44</v>
      </c>
      <c r="BC88" s="1137" t="s">
        <v>46</v>
      </c>
      <c r="BD88" s="1136" t="s">
        <v>295</v>
      </c>
      <c r="BE88" s="1125" t="s">
        <v>44</v>
      </c>
      <c r="BF88" s="1137" t="s">
        <v>46</v>
      </c>
      <c r="BH88" s="1248" t="s">
        <v>905</v>
      </c>
      <c r="BI88" s="1248" t="s">
        <v>42</v>
      </c>
      <c r="BJ88" s="1119" t="s">
        <v>1102</v>
      </c>
      <c r="BK88" s="1120">
        <v>0</v>
      </c>
      <c r="BL88" s="1120">
        <v>0</v>
      </c>
      <c r="BM88" s="1120">
        <v>1</v>
      </c>
      <c r="BN88" s="1120">
        <v>0</v>
      </c>
      <c r="BO88" s="1120">
        <v>6</v>
      </c>
      <c r="BP88" s="1120">
        <v>0</v>
      </c>
      <c r="BQ88" s="1120">
        <v>2</v>
      </c>
      <c r="BR88" s="1120">
        <v>5</v>
      </c>
      <c r="BS88" s="1120">
        <v>10</v>
      </c>
      <c r="BT88" s="1120">
        <v>5</v>
      </c>
      <c r="BU88" s="1120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</row>
    <row r="89" spans="1:95" ht="15">
      <c r="A89" s="155" t="s">
        <v>329</v>
      </c>
      <c r="B89" s="155" t="s">
        <v>295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16"/>
        <v>676.43208570294928</v>
      </c>
      <c r="R89" s="188" t="s">
        <v>327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82" t="s">
        <v>327</v>
      </c>
      <c r="AC89" s="114">
        <f t="shared" si="17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18"/>
        <v>470.00000000000006</v>
      </c>
      <c r="AG89" s="983">
        <f t="shared" si="19"/>
        <v>29107</v>
      </c>
      <c r="AH89" s="198">
        <v>32794</v>
      </c>
      <c r="AI89" s="216">
        <f>Table2[[#This Row],[Not Stated]]/Table2[[#This Row],[Total Residence]]</f>
        <v>1.6147318514446698E-2</v>
      </c>
      <c r="AJ89" s="1121"/>
      <c r="AK89" s="1121"/>
      <c r="AM89" s="1116" t="s">
        <v>1076</v>
      </c>
      <c r="AN89" s="1117">
        <v>27721</v>
      </c>
      <c r="AO89" s="1117">
        <v>30852</v>
      </c>
      <c r="AP89" s="1117">
        <v>27398</v>
      </c>
      <c r="AQ89" s="1117">
        <v>27821</v>
      </c>
      <c r="AR89" s="1117">
        <v>24291</v>
      </c>
      <c r="AS89" s="344">
        <f>SUM(AS90:AS120)</f>
        <v>1.0000144840422065</v>
      </c>
      <c r="AT89" s="1117">
        <f>AP89+4/5*(AQ89-AP89)</f>
        <v>27736.400000000001</v>
      </c>
      <c r="AX89" s="355"/>
      <c r="AY89" s="226"/>
      <c r="AZ89" s="226"/>
      <c r="BA89" s="355"/>
      <c r="BB89" s="226"/>
      <c r="BC89" s="226"/>
      <c r="BD89" s="355"/>
      <c r="BE89" s="226"/>
      <c r="BF89" s="375"/>
      <c r="BG89" s="460"/>
      <c r="BH89" s="1249"/>
      <c r="BI89" s="1249"/>
      <c r="BJ89" s="1119" t="s">
        <v>1103</v>
      </c>
      <c r="BK89" s="460"/>
      <c r="BL89" s="460"/>
      <c r="BM89" s="460"/>
      <c r="BN89" s="460"/>
      <c r="BO89" s="460"/>
      <c r="BP89" s="460"/>
      <c r="BV89" s="1120">
        <v>3</v>
      </c>
      <c r="BW89" s="1120">
        <v>4</v>
      </c>
      <c r="BX89" s="1120">
        <v>4</v>
      </c>
      <c r="BY89" s="1120">
        <v>4</v>
      </c>
      <c r="BZ89" s="1120">
        <v>4</v>
      </c>
      <c r="CA89" s="1120">
        <v>4</v>
      </c>
      <c r="CB89" s="1120">
        <v>4</v>
      </c>
      <c r="CC89" s="1120">
        <v>4</v>
      </c>
      <c r="CD89" s="1120">
        <v>4</v>
      </c>
      <c r="CI89" s="460"/>
      <c r="CJ89" s="460"/>
      <c r="CK89" s="460"/>
      <c r="CL89" s="460"/>
      <c r="CM89" s="460"/>
      <c r="CN89" s="460"/>
      <c r="CO89" s="460"/>
      <c r="CP89" s="460"/>
      <c r="CQ89" s="460"/>
    </row>
    <row r="90" spans="1:95" ht="15">
      <c r="A90" s="155" t="s">
        <v>329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16"/>
        <v>4709.2770797513549</v>
      </c>
      <c r="R90" s="187" t="s">
        <v>329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82" t="s">
        <v>329</v>
      </c>
      <c r="AC90" s="114">
        <f t="shared" si="17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18"/>
        <v>252</v>
      </c>
      <c r="AG90" s="984">
        <f t="shared" si="19"/>
        <v>15122</v>
      </c>
      <c r="AH90" s="198">
        <v>18591</v>
      </c>
      <c r="AI90" s="216">
        <f>Table2[[#This Row],[Not Stated]]/Table2[[#This Row],[Total Residence]]</f>
        <v>1.6664462372702023E-2</v>
      </c>
      <c r="AJ90" s="1121"/>
      <c r="AK90" s="1121"/>
      <c r="AL90" s="460"/>
      <c r="AM90" s="1110" t="s">
        <v>1018</v>
      </c>
      <c r="AN90" s="1110">
        <v>328</v>
      </c>
      <c r="AO90" s="1110">
        <v>395</v>
      </c>
      <c r="AP90" s="1110">
        <v>398</v>
      </c>
      <c r="AQ90" s="1110">
        <v>423</v>
      </c>
      <c r="AR90" s="1110">
        <v>392</v>
      </c>
      <c r="AS90" s="1128">
        <f t="shared" ref="AS90:AS120" si="20">SUM(AN90:AR90)/SUM($AN$89:$AR$89)</f>
        <v>1.4020552855891022E-2</v>
      </c>
      <c r="AT90" s="1110">
        <f t="shared" ref="AT90:AT120" si="21">AP90+4/5*(AQ90-AP90)</f>
        <v>418</v>
      </c>
      <c r="AU90" s="1126">
        <f>SUM(BV89:CD89)/SUM(BV89:CD93)</f>
        <v>1.2199372603694667E-2</v>
      </c>
      <c r="AV90" s="1126">
        <f>SUM(BV91:CD91)/SUM(BV89:CD93)</f>
        <v>0.77100034855350297</v>
      </c>
      <c r="AW90" s="1139">
        <f>SUM(BV93:CD93)/SUM(BV89:CD93)</f>
        <v>0.21680027884280237</v>
      </c>
      <c r="AX90" s="1141" cm="1">
        <f t="array" ref="AX90">INDEX($I$43:$CH$43,MATCH(AX$88&amp;AM90,$I$33:$CH$33&amp;$I$32:$CH$32,0))</f>
        <v>1272.084432974631</v>
      </c>
      <c r="AY90" s="1130" cm="1">
        <f t="array" ref="AY90">INDEX($I$43:$CH$43,MATCH(AY$88&amp;AM90,$I$33:$CH$33&amp;$I$32:$CH$32,0))</f>
        <v>9017.3696255538798</v>
      </c>
      <c r="AZ90" s="1130" cm="1">
        <f t="array" ref="AZ90">INDEX($I$43:$CH$43,MATCH(AZ$88&amp;AM90,$I$33:$CH$33&amp;$I$32:$CH$32,0))</f>
        <v>10817.00516141598</v>
      </c>
      <c r="BA90" s="1141">
        <f>(AX90*(1+AU90))</f>
        <v>1287.6030649558481</v>
      </c>
      <c r="BB90" s="1130">
        <f t="shared" ref="BB90:BC90" si="22">(AY90*(1+AV90))</f>
        <v>15969.76474989169</v>
      </c>
      <c r="BC90" s="1130">
        <f t="shared" si="22"/>
        <v>13162.134896654996</v>
      </c>
      <c r="BD90" s="1141">
        <f>BA90*(BD123/$BA$122)</f>
        <v>1898.0243486562481</v>
      </c>
      <c r="BE90" s="1130">
        <f t="shared" ref="BE90:BE96" si="23">BB90*($BE$123/$BB$122)</f>
        <v>14882.562334288119</v>
      </c>
      <c r="BF90" s="1145">
        <f t="shared" ref="BF90:BF96" si="24">BC90*($BF$123/$BC$122)</f>
        <v>11699.4764723349</v>
      </c>
      <c r="BG90" s="460"/>
      <c r="BH90" s="1249"/>
      <c r="BI90" s="1248" t="s">
        <v>1104</v>
      </c>
      <c r="BJ90" s="1119" t="s">
        <v>1102</v>
      </c>
      <c r="BK90" s="1120">
        <v>15</v>
      </c>
      <c r="BL90" s="1120">
        <v>3</v>
      </c>
      <c r="BM90" s="1120">
        <v>2</v>
      </c>
      <c r="BN90" s="1120">
        <v>32</v>
      </c>
      <c r="BO90" s="1120">
        <v>33</v>
      </c>
      <c r="BP90" s="1120">
        <v>33</v>
      </c>
      <c r="BQ90" s="1120">
        <v>47</v>
      </c>
      <c r="BR90" s="1120">
        <v>161</v>
      </c>
      <c r="BS90" s="1120">
        <v>127</v>
      </c>
      <c r="BT90" s="1120">
        <v>117</v>
      </c>
      <c r="BU90" s="1120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</row>
    <row r="91" spans="1:95" ht="15">
      <c r="A91" s="155" t="s">
        <v>329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16"/>
        <v>9600.9087422298635</v>
      </c>
      <c r="R91" s="188" t="s">
        <v>330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82" t="s">
        <v>330</v>
      </c>
      <c r="AC91" s="114">
        <f t="shared" si="17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18"/>
        <v>681</v>
      </c>
      <c r="AG91" s="983">
        <f t="shared" si="19"/>
        <v>45448</v>
      </c>
      <c r="AH91" s="198">
        <v>51399</v>
      </c>
      <c r="AI91" s="216">
        <f>Table2[[#This Row],[Not Stated]]/Table2[[#This Row],[Total Residence]]</f>
        <v>1.4984157718711495E-2</v>
      </c>
      <c r="AJ91" s="1121"/>
      <c r="AK91" s="1121"/>
      <c r="AM91" s="1111" t="s">
        <v>1019</v>
      </c>
      <c r="AN91" s="1111">
        <v>364</v>
      </c>
      <c r="AO91" s="1111">
        <v>451</v>
      </c>
      <c r="AP91" s="1111">
        <v>454</v>
      </c>
      <c r="AQ91" s="1111">
        <v>496</v>
      </c>
      <c r="AR91" s="1111">
        <v>448</v>
      </c>
      <c r="AS91" s="1129">
        <f t="shared" si="20"/>
        <v>1.6026592701491132E-2</v>
      </c>
      <c r="AT91" s="1111">
        <f t="shared" si="21"/>
        <v>487.6</v>
      </c>
      <c r="AU91" s="1127">
        <f>SUM(BV95:CD95)/SUM(BV95:CD99)</f>
        <v>3.993154592127781E-2</v>
      </c>
      <c r="AV91" s="1127">
        <f>SUM(BV97:CD97)/SUM(BV95:CD99)</f>
        <v>0.34569309754706218</v>
      </c>
      <c r="AW91" s="1140">
        <f>SUM(BV99:CD99)/SUM(BV95:CD99)</f>
        <v>0.61437535653165998</v>
      </c>
      <c r="AX91" s="1142" cm="1">
        <f t="array" ref="AX91">INDEX($I$43:$CH$43,MATCH(AX$88&amp;AM91,$I$33:$CH$33&amp;$I$32:$CH$32,0))</f>
        <v>1271.052567009926</v>
      </c>
      <c r="AY91" s="1131" cm="1">
        <f t="array" ref="AY91">INDEX($I$43:$CH$43,MATCH(AY$88&amp;AM91,$I$33:$CH$33&amp;$I$32:$CH$32,0))</f>
        <v>7706.8792520168045</v>
      </c>
      <c r="AZ91" s="1131" cm="1">
        <f t="array" ref="AZ91">INDEX($I$43:$CH$43,MATCH(AZ$88&amp;AM91,$I$33:$CH$33&amp;$I$32:$CH$32,0))</f>
        <v>18119.875348525962</v>
      </c>
      <c r="BA91" s="1142">
        <f t="shared" ref="BA91:BA120" si="25">(AX91*(1+AU91))</f>
        <v>1321.8076609578409</v>
      </c>
      <c r="BB91" s="1131">
        <f t="shared" ref="BB91:BB120" si="26">(AY91*(1+AV91))</f>
        <v>10371.094213067679</v>
      </c>
      <c r="BC91" s="1131">
        <f t="shared" ref="BC91:BC120" si="27">(AZ91*(1+AW91))</f>
        <v>29252.280226085837</v>
      </c>
      <c r="BD91" s="1142">
        <f t="shared" ref="BD91:BD96" si="28">BA91*($BD$123/$BA$122)</f>
        <v>1948.444511371501</v>
      </c>
      <c r="BE91" s="1131">
        <f t="shared" si="23"/>
        <v>9665.0425675056576</v>
      </c>
      <c r="BF91" s="1146">
        <f t="shared" si="24"/>
        <v>26001.584617873359</v>
      </c>
      <c r="BG91" s="460"/>
      <c r="BH91" s="1249"/>
      <c r="BI91" s="1249"/>
      <c r="BJ91" s="1119" t="s">
        <v>1103</v>
      </c>
      <c r="BK91" s="460"/>
      <c r="BL91" s="460"/>
      <c r="BM91" s="460"/>
      <c r="BN91" s="460"/>
      <c r="BO91" s="460"/>
      <c r="BP91" s="460"/>
      <c r="BV91" s="1120">
        <v>182</v>
      </c>
      <c r="BW91" s="1120">
        <v>200</v>
      </c>
      <c r="BX91" s="1120">
        <v>216</v>
      </c>
      <c r="BY91" s="1120">
        <v>231</v>
      </c>
      <c r="BZ91" s="1120">
        <v>246</v>
      </c>
      <c r="CA91" s="1120">
        <v>261</v>
      </c>
      <c r="CB91" s="1120">
        <v>277</v>
      </c>
      <c r="CC91" s="1120">
        <v>292</v>
      </c>
      <c r="CD91" s="1120">
        <v>307</v>
      </c>
      <c r="CI91" s="460"/>
      <c r="CJ91" s="460"/>
      <c r="CK91" s="460"/>
      <c r="CL91" s="460"/>
      <c r="CM91" s="460"/>
      <c r="CN91" s="460"/>
      <c r="CO91" s="460"/>
      <c r="CP91" s="460"/>
      <c r="CQ91" s="460"/>
    </row>
    <row r="92" spans="1:95" ht="15">
      <c r="A92" s="155" t="s">
        <v>330</v>
      </c>
      <c r="B92" s="155" t="s">
        <v>295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16"/>
        <v>2991.8153054039785</v>
      </c>
      <c r="R92" s="187" t="s">
        <v>331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82" t="s">
        <v>331</v>
      </c>
      <c r="AC92" s="114">
        <f t="shared" si="17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18"/>
        <v>724</v>
      </c>
      <c r="AG92" s="984">
        <f t="shared" si="19"/>
        <v>64234</v>
      </c>
      <c r="AH92" s="198">
        <v>70649</v>
      </c>
      <c r="AI92" s="216">
        <f>Table2[[#This Row],[Not Stated]]/Table2[[#This Row],[Total Residence]]</f>
        <v>1.1271289348320205E-2</v>
      </c>
      <c r="AJ92" s="1121"/>
      <c r="AK92" s="1121"/>
      <c r="AM92" s="1110" t="s">
        <v>1020</v>
      </c>
      <c r="AN92" s="1110">
        <v>482</v>
      </c>
      <c r="AO92" s="1110">
        <v>591</v>
      </c>
      <c r="AP92" s="1110">
        <v>567</v>
      </c>
      <c r="AQ92" s="1110">
        <v>583</v>
      </c>
      <c r="AR92" s="1110">
        <v>458</v>
      </c>
      <c r="AS92" s="1128">
        <f t="shared" si="20"/>
        <v>1.9415858577811897E-2</v>
      </c>
      <c r="AT92" s="1110">
        <f t="shared" si="21"/>
        <v>579.79999999999995</v>
      </c>
      <c r="AU92" s="1126">
        <f>SUM(BV101:CD101)/SUM(BV101:CD105)</f>
        <v>2.0195838433292534E-2</v>
      </c>
      <c r="AV92" s="1126">
        <f>SUM(BV103:CD103)/SUM(BV101:CD105)</f>
        <v>0.7048653610771114</v>
      </c>
      <c r="AW92" s="1139">
        <f>SUM(BV105:CD105)/SUM(BV101:CD105)</f>
        <v>0.27493880048959607</v>
      </c>
      <c r="AX92" s="1141" cm="1">
        <f t="array" ref="AX92">INDEX($I$43:$CH$43,MATCH(AX$88&amp;AM92,$I$33:$CH$33&amp;$I$32:$CH$32,0))</f>
        <v>2491.2235846235253</v>
      </c>
      <c r="AY92" s="1130" cm="1">
        <f t="array" ref="AY92">INDEX($I$43:$CH$43,MATCH(AY$88&amp;AM92,$I$33:$CH$33&amp;$I$32:$CH$32,0))</f>
        <v>15118.989670799881</v>
      </c>
      <c r="AZ92" s="1130" cm="1">
        <f t="array" ref="AZ92">INDEX($I$43:$CH$43,MATCH(AZ$88&amp;AM92,$I$33:$CH$33&amp;$I$32:$CH$32,0))</f>
        <v>26221.499459384846</v>
      </c>
      <c r="BA92" s="1141">
        <f t="shared" si="25"/>
        <v>2541.5359336397901</v>
      </c>
      <c r="BB92" s="1130">
        <f t="shared" si="26"/>
        <v>25775.841784229357</v>
      </c>
      <c r="BC92" s="1130">
        <f t="shared" si="27"/>
        <v>33430.807067786707</v>
      </c>
      <c r="BD92" s="1141">
        <f t="shared" si="28"/>
        <v>3746.4162802365827</v>
      </c>
      <c r="BE92" s="1130">
        <f t="shared" si="23"/>
        <v>24021.053414399445</v>
      </c>
      <c r="BF92" s="1145">
        <f t="shared" si="24"/>
        <v>29715.767526447191</v>
      </c>
      <c r="BG92" s="460"/>
      <c r="BH92" s="1249"/>
      <c r="BI92" s="1248" t="s">
        <v>1105</v>
      </c>
      <c r="BJ92" s="1119" t="s">
        <v>1102</v>
      </c>
      <c r="BK92" s="1120">
        <v>88</v>
      </c>
      <c r="BL92" s="1120">
        <v>52</v>
      </c>
      <c r="BM92" s="1120">
        <v>39</v>
      </c>
      <c r="BN92" s="1120">
        <v>41</v>
      </c>
      <c r="BO92" s="1120">
        <v>60</v>
      </c>
      <c r="BP92" s="1120">
        <v>50</v>
      </c>
      <c r="BQ92" s="1120">
        <v>51</v>
      </c>
      <c r="BR92" s="1120">
        <v>62</v>
      </c>
      <c r="BS92" s="1120">
        <v>53</v>
      </c>
      <c r="BT92" s="1120">
        <v>73</v>
      </c>
      <c r="BU92" s="1120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</row>
    <row r="93" spans="1:95" ht="15">
      <c r="A93" s="155" t="s">
        <v>330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16"/>
        <v>23543.540001760255</v>
      </c>
      <c r="R93" s="188" t="s">
        <v>333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82" t="s">
        <v>333</v>
      </c>
      <c r="AC93" s="114">
        <f t="shared" si="17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18"/>
        <v>419</v>
      </c>
      <c r="AG93" s="983">
        <f t="shared" si="19"/>
        <v>27343</v>
      </c>
      <c r="AH93" s="198">
        <v>30740</v>
      </c>
      <c r="AI93" s="216">
        <f>Table2[[#This Row],[Not Stated]]/Table2[[#This Row],[Total Residence]]</f>
        <v>1.5323848882712212E-2</v>
      </c>
      <c r="AJ93" s="1121"/>
      <c r="AK93" s="1121"/>
      <c r="AM93" s="1111" t="s">
        <v>328</v>
      </c>
      <c r="AN93" s="1111">
        <v>833</v>
      </c>
      <c r="AO93" s="1111">
        <v>962</v>
      </c>
      <c r="AP93" s="1111">
        <v>900</v>
      </c>
      <c r="AQ93" s="1111">
        <v>998</v>
      </c>
      <c r="AR93" s="1111">
        <v>696</v>
      </c>
      <c r="AS93" s="1129">
        <f t="shared" si="20"/>
        <v>3.1785230622162035E-2</v>
      </c>
      <c r="AT93" s="1111">
        <f t="shared" si="21"/>
        <v>978.4</v>
      </c>
      <c r="AU93" s="1127">
        <f>SUM(BV107:CD107)/SUM(BV107:CD111)</f>
        <v>5.7091520315307481E-2</v>
      </c>
      <c r="AV93" s="1127">
        <f>SUM(BV109:CD109)/SUM(BV107:CD111)</f>
        <v>0.63525184025966497</v>
      </c>
      <c r="AW93" s="1140">
        <f>SUM(BV111:CD111)/SUM(BV107:CD111)</f>
        <v>0.30765663942502752</v>
      </c>
      <c r="AX93" s="1142" cm="1">
        <f t="array" ref="AX93">INDEX($I$43:$CH$43,MATCH(AX$88&amp;AM93,$I$33:$CH$33&amp;$I$32:$CH$32,0))</f>
        <v>18164.569738528382</v>
      </c>
      <c r="AY93" s="1131" cm="1">
        <f t="array" ref="AY93">INDEX($I$43:$CH$43,MATCH(AY$88&amp;AM93,$I$33:$CH$33&amp;$I$32:$CH$32,0))</f>
        <v>91446.903647123108</v>
      </c>
      <c r="AZ93" s="1131" cm="1">
        <f t="array" ref="AZ93">INDEX($I$43:$CH$43,MATCH(AZ$88&amp;AM93,$I$33:$CH$33&amp;$I$32:$CH$32,0))</f>
        <v>88706.618668082694</v>
      </c>
      <c r="BA93" s="1142">
        <f t="shared" si="25"/>
        <v>19201.612640774394</v>
      </c>
      <c r="BB93" s="1131">
        <f t="shared" si="26"/>
        <v>149538.71747500633</v>
      </c>
      <c r="BC93" s="1131">
        <f t="shared" si="27"/>
        <v>115997.79886226243</v>
      </c>
      <c r="BD93" s="1142">
        <f t="shared" si="28"/>
        <v>28304.629988516765</v>
      </c>
      <c r="BE93" s="1131">
        <f t="shared" si="23"/>
        <v>139358.30108119632</v>
      </c>
      <c r="BF93" s="1146">
        <f t="shared" si="24"/>
        <v>103107.40083484253</v>
      </c>
      <c r="BG93" s="460"/>
      <c r="BH93" s="1249"/>
      <c r="BI93" s="1249"/>
      <c r="BJ93" s="1119" t="s">
        <v>1103</v>
      </c>
      <c r="BK93" s="460"/>
      <c r="BL93" s="460"/>
      <c r="BM93" s="460"/>
      <c r="BN93" s="460"/>
      <c r="BO93" s="460"/>
      <c r="BP93" s="460"/>
      <c r="BV93" s="1120">
        <v>70</v>
      </c>
      <c r="BW93" s="1120">
        <v>69</v>
      </c>
      <c r="BX93" s="1120">
        <v>69</v>
      </c>
      <c r="BY93" s="1120">
        <v>69</v>
      </c>
      <c r="BZ93" s="1120">
        <v>69</v>
      </c>
      <c r="CA93" s="1120">
        <v>69</v>
      </c>
      <c r="CB93" s="1120">
        <v>69</v>
      </c>
      <c r="CC93" s="1120">
        <v>69</v>
      </c>
      <c r="CD93" s="1120">
        <v>69</v>
      </c>
      <c r="CI93" s="460"/>
      <c r="CJ93" s="460"/>
      <c r="CK93" s="460"/>
      <c r="CL93" s="460"/>
      <c r="CM93" s="460"/>
      <c r="CN93" s="460"/>
      <c r="CO93" s="460"/>
      <c r="CP93" s="460"/>
      <c r="CQ93" s="460"/>
    </row>
    <row r="94" spans="1:95" ht="15">
      <c r="A94" s="155" t="s">
        <v>330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16"/>
        <v>18587.743201020949</v>
      </c>
      <c r="R94" s="187" t="s">
        <v>334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82" t="s">
        <v>334</v>
      </c>
      <c r="AC94" s="114">
        <f t="shared" si="17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18"/>
        <v>382</v>
      </c>
      <c r="AG94" s="984">
        <f t="shared" si="19"/>
        <v>31813</v>
      </c>
      <c r="AH94" s="198">
        <v>36890</v>
      </c>
      <c r="AI94" s="216">
        <f>Table2[[#This Row],[Not Stated]]/Table2[[#This Row],[Total Residence]]</f>
        <v>1.2007669820513626E-2</v>
      </c>
      <c r="AJ94" s="1121"/>
      <c r="AK94" s="1121"/>
      <c r="AM94" s="1110" t="s">
        <v>1021</v>
      </c>
      <c r="AN94" s="1112">
        <v>2320</v>
      </c>
      <c r="AO94" s="1112">
        <v>2583</v>
      </c>
      <c r="AP94" s="1112">
        <v>2259</v>
      </c>
      <c r="AQ94" s="1112">
        <v>2206</v>
      </c>
      <c r="AR94" s="1112">
        <v>2040</v>
      </c>
      <c r="AS94" s="1128">
        <f t="shared" si="20"/>
        <v>8.2616976745870235E-2</v>
      </c>
      <c r="AT94" s="1112">
        <f t="shared" si="21"/>
        <v>2216.6</v>
      </c>
      <c r="AU94" s="1126"/>
      <c r="AV94" s="1126"/>
      <c r="AW94" s="1139"/>
      <c r="AX94" s="1141"/>
      <c r="AY94" s="1130"/>
      <c r="AZ94" s="1130"/>
      <c r="BA94" s="1141">
        <f t="shared" si="25"/>
        <v>0</v>
      </c>
      <c r="BB94" s="1130">
        <f t="shared" si="26"/>
        <v>0</v>
      </c>
      <c r="BC94" s="1130">
        <f t="shared" si="27"/>
        <v>0</v>
      </c>
      <c r="BD94" s="1141">
        <f t="shared" si="28"/>
        <v>0</v>
      </c>
      <c r="BE94" s="1130">
        <f t="shared" si="23"/>
        <v>0</v>
      </c>
      <c r="BF94" s="1145">
        <f t="shared" si="24"/>
        <v>0</v>
      </c>
      <c r="BG94" s="460"/>
      <c r="BH94" s="1248" t="s">
        <v>903</v>
      </c>
      <c r="BI94" s="1248" t="s">
        <v>42</v>
      </c>
      <c r="BJ94" s="1119" t="s">
        <v>1102</v>
      </c>
      <c r="BK94" s="1120">
        <v>1</v>
      </c>
      <c r="BL94" s="1120">
        <v>2</v>
      </c>
      <c r="BM94" s="1120">
        <v>0</v>
      </c>
      <c r="BN94" s="1120">
        <v>2</v>
      </c>
      <c r="BO94" s="1120">
        <v>5</v>
      </c>
      <c r="BP94" s="1120">
        <v>6</v>
      </c>
      <c r="BQ94" s="1120">
        <v>27</v>
      </c>
      <c r="BR94" s="1120">
        <v>5</v>
      </c>
      <c r="BS94" s="1120">
        <v>9</v>
      </c>
      <c r="BT94" s="1120">
        <v>10</v>
      </c>
      <c r="BU94" s="1120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</row>
    <row r="95" spans="1:95" ht="15">
      <c r="A95" s="155" t="s">
        <v>344</v>
      </c>
      <c r="B95" s="155" t="s">
        <v>295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16"/>
        <v>2123.3166117916521</v>
      </c>
      <c r="R95" s="188" t="s">
        <v>335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82" t="s">
        <v>335</v>
      </c>
      <c r="AC95" s="114">
        <f t="shared" si="17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18"/>
        <v>629</v>
      </c>
      <c r="AG95" s="983">
        <f t="shared" si="19"/>
        <v>54289</v>
      </c>
      <c r="AH95" s="198">
        <v>68206</v>
      </c>
      <c r="AI95" s="216">
        <f>Table2[[#This Row],[Not Stated]]/Table2[[#This Row],[Total Residence]]</f>
        <v>1.1586140838843965E-2</v>
      </c>
      <c r="AJ95" s="1121"/>
      <c r="AK95" s="1121"/>
      <c r="AM95" s="1111" t="s">
        <v>1022</v>
      </c>
      <c r="AN95" s="1111">
        <v>668</v>
      </c>
      <c r="AO95" s="1111">
        <v>875</v>
      </c>
      <c r="AP95" s="1111">
        <v>892</v>
      </c>
      <c r="AQ95" s="1111">
        <v>979</v>
      </c>
      <c r="AR95" s="1111">
        <v>827</v>
      </c>
      <c r="AS95" s="1129">
        <f t="shared" si="20"/>
        <v>3.0713411498881106E-2</v>
      </c>
      <c r="AT95" s="1111">
        <f t="shared" si="21"/>
        <v>961.6</v>
      </c>
      <c r="AU95" s="1127">
        <f>SUM(BV113:CD113)/SUM(BV113:CD117)</f>
        <v>7.150302272253492E-2</v>
      </c>
      <c r="AV95" s="1127">
        <f>SUM(BV115:CD115)/SUM(BV113:CD117)</f>
        <v>0.32291015217844488</v>
      </c>
      <c r="AW95" s="1140">
        <f>SUM(BV117:CD117)/SUM(BV113:CD117)</f>
        <v>0.60558682509902018</v>
      </c>
      <c r="AX95" s="1142" cm="1">
        <f t="array" ref="AX95">INDEX($I$43:$CH$43,MATCH(AX$88&amp;AM95,$I$33:$CH$33&amp;$I$32:$CH$32,0))</f>
        <v>2392.9923596273825</v>
      </c>
      <c r="AY95" s="1131" cm="1">
        <f t="array" ref="AY95">INDEX($I$43:$CH$43,MATCH(AY$88&amp;AM95,$I$33:$CH$33&amp;$I$32:$CH$32,0))</f>
        <v>15881.582138278784</v>
      </c>
      <c r="AZ95" s="1131" cm="1">
        <f t="array" ref="AZ95">INDEX($I$43:$CH$43,MATCH(AZ$88&amp;AM95,$I$33:$CH$33&amp;$I$32:$CH$32,0))</f>
        <v>40738.467908725754</v>
      </c>
      <c r="BA95" s="1142">
        <f t="shared" si="25"/>
        <v>2564.0985466926713</v>
      </c>
      <c r="BB95" s="1131">
        <f t="shared" si="26"/>
        <v>21009.906243384856</v>
      </c>
      <c r="BC95" s="1131">
        <f t="shared" si="27"/>
        <v>65409.147348969302</v>
      </c>
      <c r="BD95" s="1142">
        <f t="shared" si="28"/>
        <v>3779.675279154193</v>
      </c>
      <c r="BE95" s="1131">
        <f t="shared" si="23"/>
        <v>19579.577044605176</v>
      </c>
      <c r="BF95" s="1146">
        <f t="shared" si="24"/>
        <v>58140.475423879237</v>
      </c>
      <c r="BG95" s="460"/>
      <c r="BH95" s="1249"/>
      <c r="BI95" s="1249"/>
      <c r="BJ95" s="1119" t="s">
        <v>1103</v>
      </c>
      <c r="BK95" s="460"/>
      <c r="BL95" s="460"/>
      <c r="BM95" s="460"/>
      <c r="BN95" s="460"/>
      <c r="BO95" s="460"/>
      <c r="BP95" s="460"/>
      <c r="BV95" s="1120">
        <v>6</v>
      </c>
      <c r="BW95" s="1120">
        <v>8</v>
      </c>
      <c r="BX95" s="1120">
        <v>8</v>
      </c>
      <c r="BY95" s="1120">
        <v>8</v>
      </c>
      <c r="BZ95" s="1120">
        <v>8</v>
      </c>
      <c r="CA95" s="1120">
        <v>8</v>
      </c>
      <c r="CB95" s="1120">
        <v>8</v>
      </c>
      <c r="CC95" s="1120">
        <v>8</v>
      </c>
      <c r="CD95" s="1120">
        <v>8</v>
      </c>
      <c r="CI95" s="460"/>
      <c r="CJ95" s="460"/>
      <c r="CK95" s="460"/>
      <c r="CL95" s="460"/>
      <c r="CM95" s="460"/>
      <c r="CN95" s="460"/>
      <c r="CO95" s="460"/>
      <c r="CP95" s="460"/>
      <c r="CQ95" s="460"/>
    </row>
    <row r="96" spans="1:95" ht="15">
      <c r="A96" s="155" t="s">
        <v>344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16"/>
        <v>12381.701036831018</v>
      </c>
      <c r="R96" s="187" t="s">
        <v>337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82" t="s">
        <v>337</v>
      </c>
      <c r="AC96" s="114">
        <f t="shared" si="17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18"/>
        <v>555</v>
      </c>
      <c r="AG96" s="984">
        <f t="shared" si="19"/>
        <v>49211</v>
      </c>
      <c r="AH96" s="198">
        <v>54986</v>
      </c>
      <c r="AI96" s="216">
        <f>Table2[[#This Row],[Not Stated]]/Table2[[#This Row],[Total Residence]]</f>
        <v>1.1277966308345695E-2</v>
      </c>
      <c r="AJ96" s="1121"/>
      <c r="AK96" s="1121"/>
      <c r="AM96" s="1110" t="s">
        <v>336</v>
      </c>
      <c r="AN96" s="1112">
        <v>4190</v>
      </c>
      <c r="AO96" s="1112">
        <v>4333</v>
      </c>
      <c r="AP96" s="1112">
        <v>3278</v>
      </c>
      <c r="AQ96" s="1112">
        <v>3415</v>
      </c>
      <c r="AR96" s="1112">
        <v>3293</v>
      </c>
      <c r="AS96" s="1128">
        <f t="shared" si="20"/>
        <v>0.1340425686000449</v>
      </c>
      <c r="AT96" s="1112">
        <f t="shared" si="21"/>
        <v>3387.6</v>
      </c>
      <c r="AU96" s="1126">
        <f>SUM(BV119:CD119)/SUM(BV119:CD123)</f>
        <v>0.93943704527649063</v>
      </c>
      <c r="AV96" s="1126">
        <f>SUM(BV121:CD121)/SUM(BV119:CD123)</f>
        <v>5.4752654475642461E-2</v>
      </c>
      <c r="AW96" s="1139">
        <f>SUM(BV123:CD123)/SUM(BV119:CD123)</f>
        <v>5.8103002478669275E-3</v>
      </c>
      <c r="AX96" s="1141" cm="1">
        <f t="array" ref="AX96">INDEX($I$43:$CH$43,MATCH(AX$88&amp;AM96,$I$33:$CH$33&amp;$I$32:$CH$32,0))</f>
        <v>123314.67820831671</v>
      </c>
      <c r="AY96" s="1130" cm="1">
        <f t="array" ref="AY96">INDEX($I$43:$CH$43,MATCH(AY$88&amp;AM96,$I$33:$CH$33&amp;$I$32:$CH$32,0))</f>
        <v>299739.87494657928</v>
      </c>
      <c r="AZ96" s="1130" cm="1">
        <f t="array" ref="AZ96">INDEX($I$43:$CH$43,MATCH(AZ$88&amp;AM96,$I$33:$CH$33&amp;$I$32:$CH$32,0))</f>
        <v>56159.174425610254</v>
      </c>
      <c r="BA96" s="1141">
        <f t="shared" si="25"/>
        <v>239161.055143559</v>
      </c>
      <c r="BB96" s="1130">
        <f t="shared" si="26"/>
        <v>316151.42875210161</v>
      </c>
      <c r="BC96" s="1130">
        <f t="shared" si="27"/>
        <v>56485.476090695374</v>
      </c>
      <c r="BD96" s="1141">
        <f t="shared" si="28"/>
        <v>352541.49222482624</v>
      </c>
      <c r="BE96" s="1130">
        <f t="shared" si="23"/>
        <v>294628.2189604147</v>
      </c>
      <c r="BF96" s="1145">
        <f t="shared" si="24"/>
        <v>50208.458106570048</v>
      </c>
      <c r="BG96" s="460"/>
      <c r="BH96" s="1249"/>
      <c r="BI96" s="1248" t="s">
        <v>1104</v>
      </c>
      <c r="BJ96" s="1119" t="s">
        <v>1102</v>
      </c>
      <c r="BK96" s="1120">
        <v>56</v>
      </c>
      <c r="BL96" s="1120">
        <v>1</v>
      </c>
      <c r="BM96" s="1120">
        <v>4</v>
      </c>
      <c r="BN96" s="1120">
        <v>13</v>
      </c>
      <c r="BO96" s="1120">
        <v>15</v>
      </c>
      <c r="BP96" s="1120">
        <v>30</v>
      </c>
      <c r="BQ96" s="1120">
        <v>24</v>
      </c>
      <c r="BR96" s="1120">
        <v>49</v>
      </c>
      <c r="BS96" s="1120">
        <v>21</v>
      </c>
      <c r="BT96" s="1120">
        <v>68</v>
      </c>
      <c r="BU96" s="1120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</row>
    <row r="97" spans="1:95" ht="25.5">
      <c r="A97" s="155" t="s">
        <v>344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16"/>
        <v>34142.30894292317</v>
      </c>
      <c r="R97" s="188" t="s">
        <v>324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82" t="s">
        <v>324</v>
      </c>
      <c r="AC97" s="114">
        <f t="shared" si="17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18"/>
        <v>547</v>
      </c>
      <c r="AG97" s="983">
        <f t="shared" si="19"/>
        <v>43469</v>
      </c>
      <c r="AH97" s="198">
        <v>55779</v>
      </c>
      <c r="AI97" s="216">
        <f>Table2[[#This Row],[Not Stated]]/Table2[[#This Row],[Total Residence]]</f>
        <v>1.2583680323908993E-2</v>
      </c>
      <c r="AJ97" s="1121"/>
      <c r="AK97" s="1121"/>
      <c r="AM97" s="1111" t="s">
        <v>1023</v>
      </c>
      <c r="AN97" s="1113">
        <v>1756</v>
      </c>
      <c r="AO97" s="1113">
        <v>1930</v>
      </c>
      <c r="AP97" s="1113">
        <v>1636</v>
      </c>
      <c r="AQ97" s="1113">
        <v>1550</v>
      </c>
      <c r="AR97" s="1113">
        <v>1296</v>
      </c>
      <c r="AS97" s="1129">
        <f t="shared" si="20"/>
        <v>5.9152828371341871E-2</v>
      </c>
      <c r="AT97" s="1113">
        <f t="shared" si="21"/>
        <v>1567.2</v>
      </c>
      <c r="AU97" s="1127"/>
      <c r="AV97" s="1127"/>
      <c r="AW97" s="1140"/>
      <c r="AX97" s="1142"/>
      <c r="AY97" s="1131"/>
      <c r="AZ97" s="1131"/>
      <c r="BA97" s="1142"/>
      <c r="BB97" s="1131"/>
      <c r="BC97" s="1131"/>
      <c r="BD97" s="1142"/>
      <c r="BE97" s="1131"/>
      <c r="BF97" s="1146"/>
      <c r="BG97" s="460"/>
      <c r="BH97" s="1249"/>
      <c r="BI97" s="1249"/>
      <c r="BJ97" s="1119" t="s">
        <v>1103</v>
      </c>
      <c r="BK97" s="460"/>
      <c r="BL97" s="460"/>
      <c r="BM97" s="460"/>
      <c r="BN97" s="460"/>
      <c r="BO97" s="460"/>
      <c r="BP97" s="460"/>
      <c r="BV97" s="1120">
        <v>70</v>
      </c>
      <c r="BW97" s="1120">
        <v>67</v>
      </c>
      <c r="BX97" s="1120">
        <v>67</v>
      </c>
      <c r="BY97" s="1120">
        <v>67</v>
      </c>
      <c r="BZ97" s="1120">
        <v>67</v>
      </c>
      <c r="CA97" s="1120">
        <v>67</v>
      </c>
      <c r="CB97" s="1120">
        <v>67</v>
      </c>
      <c r="CC97" s="1120">
        <v>67</v>
      </c>
      <c r="CD97" s="1120">
        <v>67</v>
      </c>
      <c r="CI97" s="460"/>
      <c r="CJ97" s="460"/>
      <c r="CK97" s="460"/>
      <c r="CL97" s="460"/>
      <c r="CM97" s="460"/>
      <c r="CN97" s="460"/>
      <c r="CO97" s="460"/>
      <c r="CP97" s="460"/>
      <c r="CQ97" s="460"/>
    </row>
    <row r="98" spans="1:95" ht="15">
      <c r="A98" s="155" t="s">
        <v>331</v>
      </c>
      <c r="B98" s="155" t="s">
        <v>295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16"/>
        <v>5341.4225176697701</v>
      </c>
      <c r="R98" s="187" t="s">
        <v>328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82" t="s">
        <v>328</v>
      </c>
      <c r="AC98" s="114">
        <f t="shared" si="17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18"/>
        <v>2266</v>
      </c>
      <c r="AG98" s="984">
        <f t="shared" si="19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21"/>
      <c r="AK98" s="1121"/>
      <c r="AM98" s="1110" t="s">
        <v>1024</v>
      </c>
      <c r="AN98" s="1112">
        <v>2034</v>
      </c>
      <c r="AO98" s="1112">
        <v>2152</v>
      </c>
      <c r="AP98" s="1112">
        <v>1381</v>
      </c>
      <c r="AQ98" s="1110">
        <v>977</v>
      </c>
      <c r="AR98" s="1110">
        <v>743</v>
      </c>
      <c r="AS98" s="1128">
        <f t="shared" si="20"/>
        <v>5.2772607779379067E-2</v>
      </c>
      <c r="AT98" s="1112">
        <f t="shared" si="21"/>
        <v>1057.8</v>
      </c>
      <c r="AU98" s="1126"/>
      <c r="AV98" s="1126"/>
      <c r="AW98" s="1139"/>
      <c r="AX98" s="1141"/>
      <c r="AY98" s="1130"/>
      <c r="AZ98" s="1130"/>
      <c r="BA98" s="1141"/>
      <c r="BB98" s="1130"/>
      <c r="BC98" s="1130"/>
      <c r="BD98" s="1141"/>
      <c r="BE98" s="1130"/>
      <c r="BF98" s="1145"/>
      <c r="BG98" s="460"/>
      <c r="BH98" s="1249"/>
      <c r="BI98" s="1248" t="s">
        <v>1105</v>
      </c>
      <c r="BJ98" s="1119" t="s">
        <v>1102</v>
      </c>
      <c r="BK98" s="1120">
        <v>114</v>
      </c>
      <c r="BL98" s="1120">
        <v>96</v>
      </c>
      <c r="BM98" s="1120">
        <v>65</v>
      </c>
      <c r="BN98" s="1120">
        <v>87</v>
      </c>
      <c r="BO98" s="1120">
        <v>71</v>
      </c>
      <c r="BP98" s="1120">
        <v>109</v>
      </c>
      <c r="BQ98" s="1120">
        <v>93</v>
      </c>
      <c r="BR98" s="1120">
        <v>106</v>
      </c>
      <c r="BS98" s="1120">
        <v>109</v>
      </c>
      <c r="BT98" s="1120">
        <v>120</v>
      </c>
      <c r="BU98" s="1120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</row>
    <row r="99" spans="1:95" ht="25.5">
      <c r="A99" s="155" t="s">
        <v>331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16"/>
        <v>24827.374443441167</v>
      </c>
      <c r="R99" s="188" t="s">
        <v>339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82" t="s">
        <v>339</v>
      </c>
      <c r="AC99" s="114">
        <f t="shared" si="17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18"/>
        <v>720</v>
      </c>
      <c r="AG99" s="983">
        <f t="shared" si="19"/>
        <v>54493</v>
      </c>
      <c r="AH99" s="198">
        <v>74094</v>
      </c>
      <c r="AI99" s="216">
        <f>Table2[[#This Row],[Not Stated]]/Table2[[#This Row],[Total Residence]]</f>
        <v>1.3212706219147413E-2</v>
      </c>
      <c r="AJ99" s="1121"/>
      <c r="AK99" s="1121"/>
      <c r="AM99" s="1111" t="s">
        <v>1025</v>
      </c>
      <c r="AN99" s="1113">
        <v>1952</v>
      </c>
      <c r="AO99" s="1113">
        <v>2058</v>
      </c>
      <c r="AP99" s="1113">
        <v>1491</v>
      </c>
      <c r="AQ99" s="1113">
        <v>1233</v>
      </c>
      <c r="AR99" s="1113">
        <v>1087</v>
      </c>
      <c r="AS99" s="1129">
        <f t="shared" si="20"/>
        <v>5.6639847048514297E-2</v>
      </c>
      <c r="AT99" s="1113">
        <f t="shared" si="21"/>
        <v>1284.5999999999999</v>
      </c>
      <c r="AU99" s="1127"/>
      <c r="AV99" s="1127"/>
      <c r="AW99" s="1140"/>
      <c r="AX99" s="1142"/>
      <c r="AY99" s="1131"/>
      <c r="AZ99" s="1131"/>
      <c r="BA99" s="1142"/>
      <c r="BB99" s="1131"/>
      <c r="BC99" s="1131"/>
      <c r="BD99" s="1142"/>
      <c r="BE99" s="1131"/>
      <c r="BF99" s="1146"/>
      <c r="BG99" s="460"/>
      <c r="BH99" s="1249"/>
      <c r="BI99" s="1249"/>
      <c r="BJ99" s="1119" t="s">
        <v>1103</v>
      </c>
      <c r="BK99" s="460"/>
      <c r="BL99" s="460"/>
      <c r="BM99" s="460"/>
      <c r="BN99" s="460"/>
      <c r="BO99" s="460"/>
      <c r="BP99" s="460"/>
      <c r="BV99" s="1120">
        <v>117</v>
      </c>
      <c r="BW99" s="1120">
        <v>120</v>
      </c>
      <c r="BX99" s="1120">
        <v>120</v>
      </c>
      <c r="BY99" s="1120">
        <v>120</v>
      </c>
      <c r="BZ99" s="1120">
        <v>120</v>
      </c>
      <c r="CA99" s="1120">
        <v>120</v>
      </c>
      <c r="CB99" s="1120">
        <v>120</v>
      </c>
      <c r="CC99" s="1120">
        <v>120</v>
      </c>
      <c r="CD99" s="1120">
        <v>120</v>
      </c>
      <c r="CI99" s="460"/>
      <c r="CJ99" s="460"/>
      <c r="CK99" s="460"/>
      <c r="CL99" s="460"/>
      <c r="CM99" s="460"/>
      <c r="CN99" s="460"/>
      <c r="CO99" s="460"/>
      <c r="CP99" s="460"/>
      <c r="CQ99" s="460"/>
    </row>
    <row r="100" spans="1:95" ht="15">
      <c r="A100" s="155" t="s">
        <v>331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16"/>
        <v>33684.09820344366</v>
      </c>
      <c r="R100" s="187" t="s">
        <v>340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82" t="s">
        <v>340</v>
      </c>
      <c r="AC100" s="114">
        <f t="shared" si="17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18"/>
        <v>932</v>
      </c>
      <c r="AG100" s="984">
        <f t="shared" si="19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21"/>
      <c r="AK100" s="1121"/>
      <c r="AM100" s="1110" t="s">
        <v>338</v>
      </c>
      <c r="AN100" s="1110">
        <v>296</v>
      </c>
      <c r="AO100" s="1110">
        <v>297</v>
      </c>
      <c r="AP100" s="1110">
        <v>284</v>
      </c>
      <c r="AQ100" s="1110">
        <v>341</v>
      </c>
      <c r="AR100" s="1110">
        <v>185</v>
      </c>
      <c r="AS100" s="1128">
        <f t="shared" si="20"/>
        <v>1.0160555607859041E-2</v>
      </c>
      <c r="AT100" s="1110">
        <f t="shared" si="21"/>
        <v>329.6</v>
      </c>
      <c r="AU100" s="1126">
        <f>SUM(BV125:CD125)/SUM(BV125:CD129)</f>
        <v>0.15717138494067895</v>
      </c>
      <c r="AV100" s="1126">
        <f>SUM(BV127:CD127)/SUM(BV125:CD129)</f>
        <v>0.36285680723599201</v>
      </c>
      <c r="AW100" s="1139">
        <f>SUM(BV129:CD129)/SUM(BV125:CD129)</f>
        <v>0.47997180782332904</v>
      </c>
      <c r="AX100" s="1141" cm="1">
        <f t="array" ref="AX100">INDEX($I$43:$CH$43,MATCH(AX$88&amp;AM100,$I$33:$CH$33&amp;$I$32:$CH$32,0))</f>
        <v>9881.5892011882625</v>
      </c>
      <c r="AY100" s="1130" cm="1">
        <f t="array" ref="AY100">INDEX($I$43:$CH$43,MATCH(AY$88&amp;AM100,$I$33:$CH$33&amp;$I$32:$CH$32,0))</f>
        <v>27589.465054026703</v>
      </c>
      <c r="AZ100" s="1130" cm="1">
        <f t="array" ref="AZ100">INDEX($I$43:$CH$43,MATCH(AZ$88&amp;AM100,$I$33:$CH$33&amp;$I$32:$CH$32,0))</f>
        <v>55372.585087977008</v>
      </c>
      <c r="BA100" s="1141">
        <f t="shared" si="25"/>
        <v>11434.692261353877</v>
      </c>
      <c r="BB100" s="1130">
        <f t="shared" si="26"/>
        <v>37600.490256879813</v>
      </c>
      <c r="BC100" s="1130">
        <f t="shared" si="27"/>
        <v>81949.864856504442</v>
      </c>
      <c r="BD100" s="1141">
        <f t="shared" ref="BD100:BD120" si="29">BA100*($BD$123/$BA$122)</f>
        <v>16855.601638525954</v>
      </c>
      <c r="BE100" s="1130">
        <f t="shared" ref="BE100:BE120" si="30">BB100*($BE$123/$BB$122)</f>
        <v>35040.694012202162</v>
      </c>
      <c r="BF100" s="1145">
        <f t="shared" ref="BF100:BF120" si="31">BC100*($BF$123/$BC$122)</f>
        <v>72843.085360214536</v>
      </c>
      <c r="BG100" s="460"/>
      <c r="BH100" s="1248" t="s">
        <v>902</v>
      </c>
      <c r="BI100" s="1248" t="s">
        <v>42</v>
      </c>
      <c r="BJ100" s="1119" t="s">
        <v>1102</v>
      </c>
      <c r="BK100" s="1120">
        <v>7</v>
      </c>
      <c r="BL100" s="1120">
        <v>2</v>
      </c>
      <c r="BM100" s="1120">
        <v>2</v>
      </c>
      <c r="BN100" s="1120">
        <v>3</v>
      </c>
      <c r="BO100" s="1120">
        <v>2</v>
      </c>
      <c r="BP100" s="1120">
        <v>6</v>
      </c>
      <c r="BQ100" s="1120">
        <v>12</v>
      </c>
      <c r="BR100" s="1120">
        <v>2</v>
      </c>
      <c r="BS100" s="1120">
        <v>16</v>
      </c>
      <c r="BT100" s="1120">
        <v>20</v>
      </c>
      <c r="BU100" s="1120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</row>
    <row r="101" spans="1:95" ht="15">
      <c r="A101" s="155" t="s">
        <v>347</v>
      </c>
      <c r="B101" s="155" t="s">
        <v>295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16"/>
        <v>1011.5356632394301</v>
      </c>
      <c r="R101" s="188" t="s">
        <v>341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82" t="s">
        <v>341</v>
      </c>
      <c r="AC101" s="114">
        <f t="shared" si="17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18"/>
        <v>814</v>
      </c>
      <c r="AG101" s="983">
        <f t="shared" si="19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21"/>
      <c r="AK101" s="1121"/>
      <c r="AM101" s="1111" t="s">
        <v>1026</v>
      </c>
      <c r="AN101" s="1113">
        <v>1030</v>
      </c>
      <c r="AO101" s="1113">
        <v>1144</v>
      </c>
      <c r="AP101" s="1113">
        <v>1021</v>
      </c>
      <c r="AQ101" s="1111">
        <v>953</v>
      </c>
      <c r="AR101" s="1111">
        <v>843</v>
      </c>
      <c r="AS101" s="1129">
        <f t="shared" si="20"/>
        <v>3.614492732631823E-2</v>
      </c>
      <c r="AT101" s="1113">
        <f t="shared" si="21"/>
        <v>966.6</v>
      </c>
      <c r="AU101" s="1127"/>
      <c r="AV101" s="1127"/>
      <c r="AW101" s="1140"/>
      <c r="AX101" s="1142"/>
      <c r="AY101" s="1131"/>
      <c r="AZ101" s="1131"/>
      <c r="BA101" s="1142">
        <f t="shared" si="25"/>
        <v>0</v>
      </c>
      <c r="BB101" s="1131">
        <f t="shared" si="26"/>
        <v>0</v>
      </c>
      <c r="BC101" s="1131">
        <f t="shared" si="27"/>
        <v>0</v>
      </c>
      <c r="BD101" s="1142">
        <f t="shared" si="29"/>
        <v>0</v>
      </c>
      <c r="BE101" s="1131">
        <f t="shared" si="30"/>
        <v>0</v>
      </c>
      <c r="BF101" s="1146">
        <f t="shared" si="31"/>
        <v>0</v>
      </c>
      <c r="BG101" s="460"/>
      <c r="BH101" s="1249"/>
      <c r="BI101" s="1249"/>
      <c r="BJ101" s="1119" t="s">
        <v>1103</v>
      </c>
      <c r="BK101" s="460"/>
      <c r="BL101" s="460"/>
      <c r="BM101" s="460"/>
      <c r="BN101" s="460"/>
      <c r="BO101" s="460"/>
      <c r="BP101" s="460"/>
      <c r="BV101" s="1120">
        <v>20</v>
      </c>
      <c r="BW101" s="1120">
        <v>14</v>
      </c>
      <c r="BX101" s="1120">
        <v>14</v>
      </c>
      <c r="BY101" s="1120">
        <v>14</v>
      </c>
      <c r="BZ101" s="1120">
        <v>14</v>
      </c>
      <c r="CA101" s="1120">
        <v>14</v>
      </c>
      <c r="CB101" s="1120">
        <v>14</v>
      </c>
      <c r="CC101" s="1120">
        <v>14</v>
      </c>
      <c r="CD101" s="1120">
        <v>14</v>
      </c>
      <c r="CI101" s="460"/>
      <c r="CJ101" s="460"/>
      <c r="CK101" s="460"/>
      <c r="CL101" s="460"/>
      <c r="CM101" s="460"/>
      <c r="CN101" s="460"/>
      <c r="CO101" s="460"/>
      <c r="CP101" s="460"/>
      <c r="CQ101" s="460"/>
    </row>
    <row r="102" spans="1:95" ht="15">
      <c r="A102" s="155" t="s">
        <v>347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16"/>
        <v>6553.1242565355697</v>
      </c>
      <c r="R102" s="187" t="s">
        <v>342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82" t="s">
        <v>342</v>
      </c>
      <c r="AC102" s="114">
        <f t="shared" si="17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18"/>
        <v>588</v>
      </c>
      <c r="AG102" s="984">
        <f t="shared" si="19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21"/>
      <c r="AK102" s="1121"/>
      <c r="AM102" s="1110" t="s">
        <v>1027</v>
      </c>
      <c r="AN102" s="1110">
        <v>779</v>
      </c>
      <c r="AO102" s="1110">
        <v>929</v>
      </c>
      <c r="AP102" s="1110">
        <v>879</v>
      </c>
      <c r="AQ102" s="1110">
        <v>926</v>
      </c>
      <c r="AR102" s="1110">
        <v>833</v>
      </c>
      <c r="AS102" s="1128">
        <f t="shared" si="20"/>
        <v>3.1473823714722307E-2</v>
      </c>
      <c r="AT102" s="1110">
        <f t="shared" si="21"/>
        <v>916.6</v>
      </c>
      <c r="AU102" s="1126">
        <f>SUM(BV131:CD131)/SUM(BV131:CD135)</f>
        <v>7.0301937809824244E-2</v>
      </c>
      <c r="AV102" s="1126">
        <f>SUM(BV133:CD133)/SUM(BV131:CD135)</f>
        <v>0.5085624155024786</v>
      </c>
      <c r="AW102" s="1139">
        <f>SUM(BV135:CD135)/SUM(BV131:CD135)</f>
        <v>0.42113564668769715</v>
      </c>
      <c r="AX102" s="1141" cm="1">
        <f t="array" ref="AX102">INDEX($I$43:$CH$43,MATCH(AX$88&amp;AM102,$I$33:$CH$33&amp;$I$32:$CH$32,0))</f>
        <v>2906.0721193547802</v>
      </c>
      <c r="AY102" s="1130" cm="1">
        <f t="array" ref="AY102">INDEX($I$43:$CH$43,MATCH(AY$88&amp;AM102,$I$33:$CH$33&amp;$I$32:$CH$32,0))</f>
        <v>15686.699374231552</v>
      </c>
      <c r="AZ102" s="1130" cm="1">
        <f t="array" ref="AZ102">INDEX($I$43:$CH$43,MATCH(AZ$88&amp;AM102,$I$33:$CH$33&amp;$I$32:$CH$32,0))</f>
        <v>36376.580790193235</v>
      </c>
      <c r="BA102" s="1141">
        <f t="shared" si="25"/>
        <v>3110.3746207605241</v>
      </c>
      <c r="BB102" s="1130">
        <f t="shared" si="26"/>
        <v>23664.365099251969</v>
      </c>
      <c r="BC102" s="1130">
        <f t="shared" si="27"/>
        <v>51696.055665558524</v>
      </c>
      <c r="BD102" s="1141">
        <f t="shared" si="29"/>
        <v>4584.9275481868717</v>
      </c>
      <c r="BE102" s="1130">
        <f t="shared" si="30"/>
        <v>22053.323527721863</v>
      </c>
      <c r="BF102" s="1145">
        <f t="shared" si="31"/>
        <v>45951.267915163553</v>
      </c>
      <c r="BG102" s="460"/>
      <c r="BH102" s="1249"/>
      <c r="BI102" s="1248" t="s">
        <v>1104</v>
      </c>
      <c r="BJ102" s="1119" t="s">
        <v>1102</v>
      </c>
      <c r="BK102" s="1120">
        <v>15</v>
      </c>
      <c r="BL102" s="1120">
        <v>12</v>
      </c>
      <c r="BM102" s="1120">
        <v>9</v>
      </c>
      <c r="BN102" s="1120">
        <v>42</v>
      </c>
      <c r="BO102" s="1120">
        <v>29</v>
      </c>
      <c r="BP102" s="1120">
        <v>73</v>
      </c>
      <c r="BQ102" s="1120">
        <v>102</v>
      </c>
      <c r="BR102" s="1120">
        <v>71</v>
      </c>
      <c r="BS102" s="1120">
        <v>158</v>
      </c>
      <c r="BT102" s="1120">
        <v>156</v>
      </c>
      <c r="BU102" s="1120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</row>
    <row r="103" spans="1:95" ht="15">
      <c r="A103" s="155" t="s">
        <v>347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16"/>
        <v>13913.109041449583</v>
      </c>
      <c r="R103" s="188" t="s">
        <v>338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82" t="s">
        <v>338</v>
      </c>
      <c r="AC103" s="148">
        <f t="shared" si="17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18"/>
        <v>1275</v>
      </c>
      <c r="AG103" s="983">
        <f t="shared" si="19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21"/>
      <c r="AK103" s="1121"/>
      <c r="AM103" s="1111" t="s">
        <v>1028</v>
      </c>
      <c r="AN103" s="1113">
        <v>1397</v>
      </c>
      <c r="AO103" s="1113">
        <v>1494</v>
      </c>
      <c r="AP103" s="1113">
        <v>1464</v>
      </c>
      <c r="AQ103" s="1113">
        <v>1517</v>
      </c>
      <c r="AR103" s="1113">
        <v>1281</v>
      </c>
      <c r="AS103" s="1129">
        <f t="shared" si="20"/>
        <v>5.1802176951543634E-2</v>
      </c>
      <c r="AT103" s="1113">
        <f t="shared" si="21"/>
        <v>1506.4</v>
      </c>
      <c r="AU103" s="1127">
        <f>SUM(BV137:CD137)/SUM(BV137:CD141)</f>
        <v>6.2385080115576572E-2</v>
      </c>
      <c r="AV103" s="1127">
        <f>SUM(BV139:CD139)/SUM(BV137:CD141)</f>
        <v>0.87098327642062867</v>
      </c>
      <c r="AW103" s="1140">
        <f>SUM(BV141:CD141)/SUM(BV137:CD141)</f>
        <v>6.6631643463794771E-2</v>
      </c>
      <c r="AX103" s="1142" cm="1">
        <f t="array" ref="AX103">INDEX($I$43:$CH$43,MATCH(AX$88&amp;AM103,$I$33:$CH$33&amp;$I$32:$CH$32,0))</f>
        <v>7363.7968231969135</v>
      </c>
      <c r="AY103" s="1131" cm="1">
        <f t="array" ref="AY103">INDEX($I$43:$CH$43,MATCH(AY$88&amp;AM103,$I$33:$CH$33&amp;$I$32:$CH$32,0))</f>
        <v>38144.204386107944</v>
      </c>
      <c r="AZ103" s="1131" cm="1">
        <f t="array" ref="AZ103">INDEX($I$43:$CH$43,MATCH(AZ$88&amp;AM103,$I$33:$CH$33&amp;$I$32:$CH$32,0))</f>
        <v>30304.517514538838</v>
      </c>
      <c r="BA103" s="1142">
        <f t="shared" si="25"/>
        <v>7823.1878779668805</v>
      </c>
      <c r="BB103" s="1131">
        <f t="shared" si="26"/>
        <v>71367.168498778352</v>
      </c>
      <c r="BC103" s="1131">
        <f t="shared" si="27"/>
        <v>32323.757320909914</v>
      </c>
      <c r="BD103" s="1142">
        <f t="shared" si="29"/>
        <v>11531.970900521817</v>
      </c>
      <c r="BE103" s="1131">
        <f t="shared" si="30"/>
        <v>66508.577329663909</v>
      </c>
      <c r="BF103" s="1146">
        <f t="shared" si="31"/>
        <v>28731.740043900958</v>
      </c>
      <c r="BG103" s="460"/>
      <c r="BH103" s="1249"/>
      <c r="BI103" s="1249"/>
      <c r="BJ103" s="1119" t="s">
        <v>1103</v>
      </c>
      <c r="BK103" s="460"/>
      <c r="BL103" s="460"/>
      <c r="BM103" s="460"/>
      <c r="BN103" s="460"/>
      <c r="BO103" s="460"/>
      <c r="BP103" s="460"/>
      <c r="BV103" s="1120">
        <v>291</v>
      </c>
      <c r="BW103" s="1120">
        <v>326</v>
      </c>
      <c r="BX103" s="1120">
        <v>387</v>
      </c>
      <c r="BY103" s="1120">
        <v>448</v>
      </c>
      <c r="BZ103" s="1120">
        <v>509</v>
      </c>
      <c r="CA103" s="1120">
        <v>570</v>
      </c>
      <c r="CB103" s="1120">
        <v>631</v>
      </c>
      <c r="CC103" s="1120">
        <v>692</v>
      </c>
      <c r="CD103" s="1120">
        <v>753</v>
      </c>
      <c r="CI103" s="460"/>
      <c r="CJ103" s="460"/>
      <c r="CK103" s="460"/>
      <c r="CL103" s="460"/>
      <c r="CM103" s="460"/>
      <c r="CN103" s="460"/>
      <c r="CO103" s="460"/>
      <c r="CP103" s="460"/>
      <c r="CQ103" s="460"/>
    </row>
    <row r="104" spans="1:95" ht="15">
      <c r="A104" s="155" t="s">
        <v>333</v>
      </c>
      <c r="B104" s="155" t="s">
        <v>295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16"/>
        <v>1162.2936766265591</v>
      </c>
      <c r="R104" s="187" t="s">
        <v>343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82" t="s">
        <v>343</v>
      </c>
      <c r="AC104" s="148">
        <f t="shared" si="17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18"/>
        <v>141</v>
      </c>
      <c r="AG104" s="984">
        <f t="shared" si="19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21"/>
      <c r="AK104" s="1121"/>
      <c r="AM104" s="1110" t="s">
        <v>1029</v>
      </c>
      <c r="AN104" s="1110">
        <v>529</v>
      </c>
      <c r="AO104" s="1110">
        <v>574</v>
      </c>
      <c r="AP104" s="1110">
        <v>600</v>
      </c>
      <c r="AQ104" s="1110">
        <v>663</v>
      </c>
      <c r="AR104" s="1110">
        <v>675</v>
      </c>
      <c r="AS104" s="1128">
        <f t="shared" si="20"/>
        <v>2.2022986174981714E-2</v>
      </c>
      <c r="AT104" s="1110">
        <f t="shared" si="21"/>
        <v>650.4</v>
      </c>
      <c r="AU104" s="1126">
        <f>SUM(BV143:CD143)/SUM(BV143:CD147)</f>
        <v>9.2057761732851989E-2</v>
      </c>
      <c r="AV104" s="1126">
        <f>SUM(BV145:CD145)/SUM(BV143:CD147)</f>
        <v>0.39494584837545127</v>
      </c>
      <c r="AW104" s="1139">
        <f>SUM(BV147:CD147)/SUM(BV143:CD147)</f>
        <v>0.51299638989169671</v>
      </c>
      <c r="AX104" s="1141" cm="1">
        <f t="array" ref="AX104">INDEX($I$43:$CH$43,MATCH(AX$88&amp;AM104,$I$33:$CH$33&amp;$I$32:$CH$32,0))</f>
        <v>1751.3817529766175</v>
      </c>
      <c r="AY104" s="1130" cm="1">
        <f t="array" ref="AY104">INDEX($I$43:$CH$43,MATCH(AY$88&amp;AM104,$I$33:$CH$33&amp;$I$32:$CH$32,0))</f>
        <v>12508.441600918088</v>
      </c>
      <c r="AZ104" s="1130" cm="1">
        <f t="array" ref="AZ104">INDEX($I$43:$CH$43,MATCH(AZ$88&amp;AM104,$I$33:$CH$33&amp;$I$32:$CH$32,0))</f>
        <v>20891.382011189213</v>
      </c>
      <c r="BA104" s="1141">
        <f t="shared" si="25"/>
        <v>1912.6100370954034</v>
      </c>
      <c r="BB104" s="1130">
        <f t="shared" si="26"/>
        <v>17448.59868084747</v>
      </c>
      <c r="BC104" s="1130">
        <f t="shared" si="27"/>
        <v>31608.585562777615</v>
      </c>
      <c r="BD104" s="1141">
        <f t="shared" si="29"/>
        <v>2819.3319188906125</v>
      </c>
      <c r="BE104" s="1130">
        <f t="shared" si="30"/>
        <v>16260.719026274393</v>
      </c>
      <c r="BF104" s="1145">
        <f t="shared" si="31"/>
        <v>28096.042626753711</v>
      </c>
      <c r="BG104" s="460"/>
      <c r="BH104" s="1249"/>
      <c r="BI104" s="1248" t="s">
        <v>1105</v>
      </c>
      <c r="BJ104" s="1119" t="s">
        <v>1102</v>
      </c>
      <c r="BK104" s="1120">
        <v>183</v>
      </c>
      <c r="BL104" s="1120">
        <v>146</v>
      </c>
      <c r="BM104" s="1120">
        <v>112</v>
      </c>
      <c r="BN104" s="1120">
        <v>116</v>
      </c>
      <c r="BO104" s="1120">
        <v>115</v>
      </c>
      <c r="BP104" s="1120">
        <v>147</v>
      </c>
      <c r="BQ104" s="1120">
        <v>142</v>
      </c>
      <c r="BR104" s="1120">
        <v>170</v>
      </c>
      <c r="BS104" s="1120">
        <v>209</v>
      </c>
      <c r="BT104" s="1120">
        <v>218</v>
      </c>
      <c r="BU104" s="1120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</row>
    <row r="105" spans="1:95" ht="15">
      <c r="A105" s="155" t="s">
        <v>333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16"/>
        <v>10154.2584208024</v>
      </c>
      <c r="R105" s="188" t="s">
        <v>344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81" t="s">
        <v>344</v>
      </c>
      <c r="AC105" s="106">
        <f t="shared" si="17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18"/>
        <v>454</v>
      </c>
      <c r="AG105" s="983">
        <f t="shared" si="19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21"/>
      <c r="AK105" s="1121"/>
      <c r="AM105" s="1111" t="s">
        <v>1030</v>
      </c>
      <c r="AN105" s="1111">
        <v>548</v>
      </c>
      <c r="AO105" s="1111">
        <v>613</v>
      </c>
      <c r="AP105" s="1111">
        <v>611</v>
      </c>
      <c r="AQ105" s="1111">
        <v>659</v>
      </c>
      <c r="AR105" s="1111">
        <v>631</v>
      </c>
      <c r="AS105" s="1129">
        <f t="shared" si="20"/>
        <v>2.2175068618149954E-2</v>
      </c>
      <c r="AT105" s="1111">
        <f t="shared" si="21"/>
        <v>649.4</v>
      </c>
      <c r="AU105" s="1127">
        <f>SUM(BV149:CD149)/SUM(BV149:CD153)</f>
        <v>3.553299492385787E-2</v>
      </c>
      <c r="AV105" s="1127">
        <f>SUM(BV151:CD151)/SUM(BV149:CD153)</f>
        <v>0.57326565143824026</v>
      </c>
      <c r="AW105" s="1140">
        <f>SUM(BV153:CD153)/SUM(BV149:CD153)</f>
        <v>0.39120135363790187</v>
      </c>
      <c r="AX105" s="1142" cm="1">
        <f t="array" ref="AX105">INDEX($I$43:$CH$43,MATCH(AX$88&amp;AM105,$I$33:$CH$33&amp;$I$32:$CH$32,0))</f>
        <v>1434.9997251520253</v>
      </c>
      <c r="AY105" s="1131" cm="1">
        <f t="array" ref="AY105">INDEX($I$43:$CH$43,MATCH(AY$88&amp;AM105,$I$33:$CH$33&amp;$I$32:$CH$32,0))</f>
        <v>11510.58391452228</v>
      </c>
      <c r="AZ105" s="1131" cm="1">
        <f t="array" ref="AZ105">INDEX($I$43:$CH$43,MATCH(AZ$88&amp;AM105,$I$33:$CH$33&amp;$I$32:$CH$32,0))</f>
        <v>16295.614216511489</v>
      </c>
      <c r="BA105" s="1142">
        <f t="shared" si="25"/>
        <v>1485.9895631015897</v>
      </c>
      <c r="BB105" s="1131">
        <f t="shared" si="26"/>
        <v>18109.206300715425</v>
      </c>
      <c r="BC105" s="1131">
        <f t="shared" si="27"/>
        <v>22670.480556371818</v>
      </c>
      <c r="BD105" s="1142">
        <f t="shared" si="29"/>
        <v>2190.4610585192963</v>
      </c>
      <c r="BE105" s="1131">
        <f t="shared" si="30"/>
        <v>16876.353272311564</v>
      </c>
      <c r="BF105" s="1146">
        <f t="shared" si="31"/>
        <v>20151.195529321292</v>
      </c>
      <c r="BG105" s="460"/>
      <c r="BH105" s="1249"/>
      <c r="BI105" s="1249"/>
      <c r="BJ105" s="1119" t="s">
        <v>1103</v>
      </c>
      <c r="BK105" s="460"/>
      <c r="BL105" s="460"/>
      <c r="BM105" s="460"/>
      <c r="BN105" s="460"/>
      <c r="BO105" s="460"/>
      <c r="BP105" s="460"/>
      <c r="BV105" s="1120">
        <v>197</v>
      </c>
      <c r="BW105" s="1120">
        <v>200</v>
      </c>
      <c r="BX105" s="1120">
        <v>200</v>
      </c>
      <c r="BY105" s="1120">
        <v>200</v>
      </c>
      <c r="BZ105" s="1120">
        <v>200</v>
      </c>
      <c r="CA105" s="1120">
        <v>200</v>
      </c>
      <c r="CB105" s="1120">
        <v>200</v>
      </c>
      <c r="CC105" s="1120">
        <v>200</v>
      </c>
      <c r="CD105" s="1120">
        <v>200</v>
      </c>
      <c r="CI105" s="460"/>
      <c r="CJ105" s="460"/>
      <c r="CK105" s="460"/>
      <c r="CL105" s="460"/>
      <c r="CM105" s="460"/>
      <c r="CN105" s="460"/>
      <c r="CO105" s="460"/>
      <c r="CP105" s="460"/>
      <c r="CQ105" s="460"/>
    </row>
    <row r="106" spans="1:95" ht="15">
      <c r="A106" s="155" t="s">
        <v>333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16"/>
        <v>15774.202026112716</v>
      </c>
      <c r="R106" s="187" t="s">
        <v>345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82" t="s">
        <v>345</v>
      </c>
      <c r="AC106" s="114">
        <f t="shared" si="17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18"/>
        <v>302</v>
      </c>
      <c r="AG106" s="984">
        <f t="shared" si="19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21"/>
      <c r="AK106" s="1121"/>
      <c r="AM106" s="1110" t="s">
        <v>1031</v>
      </c>
      <c r="AN106" s="1110">
        <v>113</v>
      </c>
      <c r="AO106" s="1110">
        <v>161</v>
      </c>
      <c r="AP106" s="1110">
        <v>171</v>
      </c>
      <c r="AQ106" s="1110">
        <v>192</v>
      </c>
      <c r="AR106" s="1110">
        <v>173</v>
      </c>
      <c r="AS106" s="1128">
        <f t="shared" si="20"/>
        <v>5.866037093632091E-3</v>
      </c>
      <c r="AT106" s="1110">
        <f t="shared" si="21"/>
        <v>187.8</v>
      </c>
      <c r="AU106" s="1126">
        <f>SUM(BV155:CD155)/SUM(BV155:CD159)</f>
        <v>4.2345276872964167E-2</v>
      </c>
      <c r="AV106" s="1126">
        <f>SUM(BV157:CD157)/SUM(BV155:CD159)</f>
        <v>0.38762214983713356</v>
      </c>
      <c r="AW106" s="1139">
        <f>SUM(BV159:CD159)/SUM(BV155:CD159)</f>
        <v>0.57003257328990231</v>
      </c>
      <c r="AX106" s="1141" cm="1">
        <f t="array" ref="AX106">INDEX($I$43:$CH$43,MATCH(AX$88&amp;AM106,$I$33:$CH$33&amp;$I$32:$CH$32,0))</f>
        <v>543.02409251525864</v>
      </c>
      <c r="AY106" s="1130" cm="1">
        <f t="array" ref="AY106">INDEX($I$43:$CH$43,MATCH(AY$88&amp;AM106,$I$33:$CH$33&amp;$I$32:$CH$32,0))</f>
        <v>2737.7793125602311</v>
      </c>
      <c r="AZ106" s="1130" cm="1">
        <f t="array" ref="AZ106">INDEX($I$43:$CH$43,MATCH(AZ$88&amp;AM106,$I$33:$CH$33&amp;$I$32:$CH$32,0))</f>
        <v>9101.1608576935432</v>
      </c>
      <c r="BA106" s="1141">
        <f t="shared" si="25"/>
        <v>566.01859806150742</v>
      </c>
      <c r="BB106" s="1130">
        <f t="shared" si="26"/>
        <v>3799.0032154744572</v>
      </c>
      <c r="BC106" s="1130">
        <f t="shared" si="27"/>
        <v>14289.119001329927</v>
      </c>
      <c r="BD106" s="1141">
        <f t="shared" si="29"/>
        <v>834.35424328525778</v>
      </c>
      <c r="BE106" s="1130">
        <f t="shared" si="30"/>
        <v>3540.3716365228902</v>
      </c>
      <c r="BF106" s="1145">
        <f t="shared" si="31"/>
        <v>12701.22308265802</v>
      </c>
      <c r="BG106" s="460"/>
      <c r="BH106" s="1248" t="s">
        <v>328</v>
      </c>
      <c r="BI106" s="1248" t="s">
        <v>42</v>
      </c>
      <c r="BJ106" s="1119" t="s">
        <v>1102</v>
      </c>
      <c r="BK106" s="1120">
        <v>78</v>
      </c>
      <c r="BL106" s="1120">
        <v>20</v>
      </c>
      <c r="BM106" s="1120">
        <v>13</v>
      </c>
      <c r="BN106" s="1120">
        <v>26</v>
      </c>
      <c r="BO106" s="1120">
        <v>48</v>
      </c>
      <c r="BP106" s="1120">
        <v>79</v>
      </c>
      <c r="BQ106" s="1120">
        <v>82</v>
      </c>
      <c r="BR106" s="1120">
        <v>168</v>
      </c>
      <c r="BS106" s="1120">
        <v>110</v>
      </c>
      <c r="BT106" s="1120">
        <v>210</v>
      </c>
      <c r="BU106" s="1120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</row>
    <row r="107" spans="1:95" ht="15">
      <c r="A107" s="155" t="s">
        <v>345</v>
      </c>
      <c r="B107" s="155" t="s">
        <v>295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16"/>
        <v>656.45175529921289</v>
      </c>
      <c r="R107" s="188" t="s">
        <v>346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82" t="s">
        <v>346</v>
      </c>
      <c r="AC107" s="114">
        <f t="shared" si="17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18"/>
        <v>253</v>
      </c>
      <c r="AG107" s="983">
        <f t="shared" si="19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21"/>
      <c r="AK107" s="1121"/>
      <c r="AM107" s="1111" t="s">
        <v>1032</v>
      </c>
      <c r="AN107" s="1113">
        <v>1231</v>
      </c>
      <c r="AO107" s="1113">
        <v>1263</v>
      </c>
      <c r="AP107" s="1113">
        <v>1110</v>
      </c>
      <c r="AQ107" s="1113">
        <v>1101</v>
      </c>
      <c r="AR107" s="1111">
        <v>892</v>
      </c>
      <c r="AS107" s="1129">
        <f t="shared" si="20"/>
        <v>4.0533592114887426E-2</v>
      </c>
      <c r="AT107" s="1113">
        <f t="shared" si="21"/>
        <v>1102.8</v>
      </c>
      <c r="AU107" s="1127">
        <f>SUM(BV161:CD161)/SUM(BV161:CD165)</f>
        <v>6.747687284600036E-2</v>
      </c>
      <c r="AV107" s="1127">
        <f>SUM(BV163:CD163)/SUM(BV161:CD165)</f>
        <v>0.62833303101759475</v>
      </c>
      <c r="AW107" s="1140">
        <f>SUM(BV165:CD165)/SUM(BV161:CD165)</f>
        <v>0.30419009613640485</v>
      </c>
      <c r="AX107" s="1142" cm="1">
        <f t="array" ref="AX107">INDEX($I$43:$CH$43,MATCH(AX$88&amp;AM107,$I$33:$CH$33&amp;$I$32:$CH$32,0))</f>
        <v>7461.1258002920376</v>
      </c>
      <c r="AY107" s="1131" cm="1">
        <f t="array" ref="AY107">INDEX($I$43:$CH$43,MATCH(AY$88&amp;AM107,$I$33:$CH$33&amp;$I$32:$CH$32,0))</f>
        <v>31695.949118274744</v>
      </c>
      <c r="AZ107" s="1131" cm="1">
        <f t="array" ref="AZ107">INDEX($I$43:$CH$43,MATCH(AZ$88&amp;AM107,$I$33:$CH$33&amp;$I$32:$CH$32,0))</f>
        <v>32750.827361563519</v>
      </c>
      <c r="BA107" s="1142">
        <f t="shared" si="25"/>
        <v>7964.579237206357</v>
      </c>
      <c r="BB107" s="1131">
        <f t="shared" si="26"/>
        <v>51611.560898739772</v>
      </c>
      <c r="BC107" s="1131">
        <f t="shared" si="27"/>
        <v>42713.304685224321</v>
      </c>
      <c r="BD107" s="1142">
        <f t="shared" si="29"/>
        <v>11740.392462903956</v>
      </c>
      <c r="BE107" s="1131">
        <f t="shared" si="30"/>
        <v>48097.907782305403</v>
      </c>
      <c r="BF107" s="1146">
        <f t="shared" si="31"/>
        <v>37966.736182551424</v>
      </c>
      <c r="BG107" s="460"/>
      <c r="BH107" s="1249"/>
      <c r="BI107" s="1249"/>
      <c r="BJ107" s="1119" t="s">
        <v>1103</v>
      </c>
      <c r="BK107" s="460"/>
      <c r="BL107" s="460"/>
      <c r="BM107" s="460"/>
      <c r="BN107" s="460"/>
      <c r="BO107" s="460"/>
      <c r="BP107" s="460"/>
      <c r="BV107" s="1120">
        <v>105</v>
      </c>
      <c r="BW107" s="1120">
        <v>110</v>
      </c>
      <c r="BX107" s="1120">
        <v>110</v>
      </c>
      <c r="BY107" s="1120">
        <v>110</v>
      </c>
      <c r="BZ107" s="1120">
        <v>110</v>
      </c>
      <c r="CA107" s="1120">
        <v>110</v>
      </c>
      <c r="CB107" s="1120">
        <v>110</v>
      </c>
      <c r="CC107" s="1120">
        <v>110</v>
      </c>
      <c r="CD107" s="1120">
        <v>110</v>
      </c>
      <c r="CI107" s="460"/>
      <c r="CJ107" s="460"/>
      <c r="CK107" s="460"/>
      <c r="CL107" s="460"/>
      <c r="CM107" s="460"/>
      <c r="CN107" s="460"/>
      <c r="CO107" s="460"/>
      <c r="CP107" s="460"/>
      <c r="CQ107" s="460"/>
    </row>
    <row r="108" spans="1:95" ht="15">
      <c r="A108" s="155" t="s">
        <v>345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16"/>
        <v>5294.2948402948405</v>
      </c>
      <c r="R108" s="187" t="s">
        <v>306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82" t="s">
        <v>306</v>
      </c>
      <c r="AC108" s="114">
        <f t="shared" si="17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18"/>
        <v>339</v>
      </c>
      <c r="AG108" s="984">
        <f t="shared" si="19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21"/>
      <c r="AK108" s="1121"/>
      <c r="AM108" s="1110" t="s">
        <v>1033</v>
      </c>
      <c r="AN108" s="1110">
        <v>269</v>
      </c>
      <c r="AO108" s="1110">
        <v>306</v>
      </c>
      <c r="AP108" s="1110">
        <v>312</v>
      </c>
      <c r="AQ108" s="1110">
        <v>332</v>
      </c>
      <c r="AR108" s="1110">
        <v>302</v>
      </c>
      <c r="AS108" s="1128">
        <f t="shared" si="20"/>
        <v>1.1015114098042482E-2</v>
      </c>
      <c r="AT108" s="1110">
        <f t="shared" si="21"/>
        <v>328</v>
      </c>
      <c r="AU108" s="1126">
        <f>SUM(BV167:CD167)/SUM(BV167:CD171)</f>
        <v>4.3604651162790699E-2</v>
      </c>
      <c r="AV108" s="1126">
        <f>SUM(BV169:CD169)/SUM(BV167:CD171)</f>
        <v>0.40310077519379844</v>
      </c>
      <c r="AW108" s="1139">
        <f>SUM(BV171:CD171)/SUM(BV167:CD171)</f>
        <v>0.55329457364341084</v>
      </c>
      <c r="AX108" s="1141" cm="1">
        <f t="array" ref="AX108">INDEX($I$43:$CH$43,MATCH(AX$88&amp;AM108,$I$33:$CH$33&amp;$I$32:$CH$32,0))</f>
        <v>691.43208570294928</v>
      </c>
      <c r="AY108" s="1130" cm="1">
        <f t="array" ref="AY108">INDEX($I$43:$CH$43,MATCH(AY$88&amp;AM108,$I$33:$CH$33&amp;$I$32:$CH$32,0))</f>
        <v>4746.2770797513549</v>
      </c>
      <c r="AZ108" s="1130" cm="1">
        <f t="array" ref="AZ108">INDEX($I$43:$CH$43,MATCH(AZ$88&amp;AM108,$I$33:$CH$33&amp;$I$32:$CH$32,0))</f>
        <v>9718.9087422298653</v>
      </c>
      <c r="BA108" s="1141">
        <f t="shared" si="25"/>
        <v>721.58174060278725</v>
      </c>
      <c r="BB108" s="1130">
        <f t="shared" si="26"/>
        <v>6659.5050498836845</v>
      </c>
      <c r="BC108" s="1130">
        <f t="shared" si="27"/>
        <v>15096.328211041156</v>
      </c>
      <c r="BD108" s="1141">
        <f t="shared" si="29"/>
        <v>1063.6660866109462</v>
      </c>
      <c r="BE108" s="1130">
        <f t="shared" si="30"/>
        <v>6206.1339395167124</v>
      </c>
      <c r="BF108" s="1145">
        <f t="shared" si="31"/>
        <v>13418.730176409857</v>
      </c>
      <c r="BG108" s="460"/>
      <c r="BH108" s="1249"/>
      <c r="BI108" s="1248" t="s">
        <v>1104</v>
      </c>
      <c r="BJ108" s="1119" t="s">
        <v>1102</v>
      </c>
      <c r="BK108" s="1120">
        <v>133</v>
      </c>
      <c r="BL108" s="1120">
        <v>122</v>
      </c>
      <c r="BM108" s="1120">
        <v>186</v>
      </c>
      <c r="BN108" s="1120">
        <v>140</v>
      </c>
      <c r="BO108" s="1120">
        <v>304</v>
      </c>
      <c r="BP108" s="1120">
        <v>425</v>
      </c>
      <c r="BQ108" s="1120">
        <v>756</v>
      </c>
      <c r="BR108" s="1120">
        <v>943</v>
      </c>
      <c r="BS108" s="1120">
        <v>1391</v>
      </c>
      <c r="BT108" s="1120">
        <v>1619</v>
      </c>
      <c r="BU108" s="1120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</row>
    <row r="109" spans="1:95" ht="15">
      <c r="A109" s="155" t="s">
        <v>345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16"/>
        <v>17885.993461874819</v>
      </c>
      <c r="R109" s="188" t="s">
        <v>332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82" t="s">
        <v>332</v>
      </c>
      <c r="AC109" s="114">
        <f t="shared" si="17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18"/>
        <v>764</v>
      </c>
      <c r="AG109" s="983">
        <f t="shared" si="19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21"/>
      <c r="AK109" s="1121"/>
      <c r="AM109" s="1111" t="s">
        <v>1034</v>
      </c>
      <c r="AN109" s="1111">
        <v>743</v>
      </c>
      <c r="AO109" s="1111">
        <v>841</v>
      </c>
      <c r="AP109" s="1111">
        <v>812</v>
      </c>
      <c r="AQ109" s="1111">
        <v>853</v>
      </c>
      <c r="AR109" s="1111">
        <v>744</v>
      </c>
      <c r="AS109" s="1129">
        <f t="shared" si="20"/>
        <v>2.8917390265275233E-2</v>
      </c>
      <c r="AT109" s="1111">
        <f t="shared" si="21"/>
        <v>844.8</v>
      </c>
      <c r="AU109" s="1127">
        <f>SUM(BV173:CD173)/SUM(BV173:CD177)</f>
        <v>7.858910891089109E-2</v>
      </c>
      <c r="AV109" s="1127">
        <f>SUM(BV175:CD175)/SUM(BV173:CD177)</f>
        <v>0.74922648514851486</v>
      </c>
      <c r="AW109" s="1140">
        <f>SUM(BV177:CD177)/SUM(BV173:CD177)</f>
        <v>0.17218440594059406</v>
      </c>
      <c r="AX109" s="1142" cm="1">
        <f t="array" ref="AX109">INDEX($I$43:$CH$43,MATCH(AX$88&amp;AM109,$I$33:$CH$33&amp;$I$32:$CH$32,0))</f>
        <v>3038.8153054039785</v>
      </c>
      <c r="AY109" s="1131" cm="1">
        <f t="array" ref="AY109">INDEX($I$43:$CH$43,MATCH(AY$88&amp;AM109,$I$33:$CH$33&amp;$I$32:$CH$32,0))</f>
        <v>24289.540001760251</v>
      </c>
      <c r="AZ109" s="1131" cm="1">
        <f t="array" ref="AZ109">INDEX($I$43:$CH$43,MATCH(AZ$88&amp;AM109,$I$33:$CH$33&amp;$I$32:$CH$32,0))</f>
        <v>18866.743201020949</v>
      </c>
      <c r="BA109" s="1142">
        <f t="shared" si="25"/>
        <v>3277.6330924004542</v>
      </c>
      <c r="BB109" s="1131">
        <f t="shared" si="26"/>
        <v>42487.906683153335</v>
      </c>
      <c r="BC109" s="1131">
        <f t="shared" si="27"/>
        <v>22115.302171122483</v>
      </c>
      <c r="BD109" s="1142">
        <f t="shared" si="29"/>
        <v>4831.4791915712431</v>
      </c>
      <c r="BE109" s="1131">
        <f t="shared" si="30"/>
        <v>39595.380994559411</v>
      </c>
      <c r="BF109" s="1146">
        <f t="shared" si="31"/>
        <v>19657.712024770353</v>
      </c>
      <c r="BG109" s="460"/>
      <c r="BH109" s="1249"/>
      <c r="BI109" s="1249"/>
      <c r="BJ109" s="1119" t="s">
        <v>1103</v>
      </c>
      <c r="BK109" s="460"/>
      <c r="BL109" s="460"/>
      <c r="BM109" s="460"/>
      <c r="BN109" s="460"/>
      <c r="BO109" s="460"/>
      <c r="BP109" s="460"/>
      <c r="BV109" s="1120">
        <v>1605</v>
      </c>
      <c r="BW109" s="1120">
        <v>1592</v>
      </c>
      <c r="BX109" s="1120">
        <v>1472</v>
      </c>
      <c r="BY109" s="1120">
        <v>1351</v>
      </c>
      <c r="BZ109" s="1120">
        <v>1230</v>
      </c>
      <c r="CA109" s="1120">
        <v>1109</v>
      </c>
      <c r="CB109" s="1120">
        <v>988</v>
      </c>
      <c r="CC109" s="1120">
        <v>867</v>
      </c>
      <c r="CD109" s="1120">
        <v>746</v>
      </c>
      <c r="CI109" s="460"/>
      <c r="CJ109" s="460"/>
      <c r="CK109" s="460"/>
      <c r="CL109" s="460"/>
      <c r="CM109" s="460"/>
      <c r="CN109" s="460"/>
      <c r="CO109" s="460"/>
      <c r="CP109" s="460"/>
      <c r="CQ109" s="460"/>
    </row>
    <row r="110" spans="1:95" ht="15">
      <c r="A110" s="155" t="s">
        <v>346</v>
      </c>
      <c r="B110" s="155" t="s">
        <v>295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16"/>
        <v>1645.0939551367242</v>
      </c>
      <c r="R110" s="187" t="s">
        <v>347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82" t="s">
        <v>347</v>
      </c>
      <c r="AC110" s="114">
        <f t="shared" si="17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18"/>
        <v>330</v>
      </c>
      <c r="AG110" s="984">
        <f t="shared" si="19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21"/>
      <c r="AK110" s="1121"/>
      <c r="AM110" s="1110" t="s">
        <v>1035</v>
      </c>
      <c r="AN110" s="1110">
        <v>296</v>
      </c>
      <c r="AO110" s="1110">
        <v>429</v>
      </c>
      <c r="AP110" s="1110">
        <v>412</v>
      </c>
      <c r="AQ110" s="1110">
        <v>449</v>
      </c>
      <c r="AR110" s="1110">
        <v>325</v>
      </c>
      <c r="AS110" s="1128">
        <f t="shared" si="20"/>
        <v>1.3839502328309784E-2</v>
      </c>
      <c r="AT110" s="1110">
        <f t="shared" si="21"/>
        <v>441.6</v>
      </c>
      <c r="AU110" s="1126">
        <f>SUM(BV179:CD179)/SUM(BV179:CD183)</f>
        <v>8.9178901576943997E-2</v>
      </c>
      <c r="AV110" s="1126">
        <f>SUM(BV181:CD181)/SUM(BV179:CD183)</f>
        <v>0.36541598694942906</v>
      </c>
      <c r="AW110" s="1139">
        <f>SUM(BV183:CD183)/SUM(BV179:CD183)</f>
        <v>0.54540511147362702</v>
      </c>
      <c r="AX110" s="1141" cm="1">
        <f t="array" ref="AX110">INDEX($I$43:$CH$43,MATCH(AX$88&amp;AM110,$I$33:$CH$33&amp;$I$32:$CH$32,0))</f>
        <v>2141.3166117916521</v>
      </c>
      <c r="AY110" s="1130" cm="1">
        <f t="array" ref="AY110">INDEX($I$43:$CH$43,MATCH(AY$88&amp;AM110,$I$33:$CH$33&amp;$I$32:$CH$32,0))</f>
        <v>12519.701036831018</v>
      </c>
      <c r="AZ110" s="1130" cm="1">
        <f t="array" ref="AZ110">INDEX($I$43:$CH$43,MATCH(AZ$88&amp;AM110,$I$33:$CH$33&amp;$I$32:$CH$32,0))</f>
        <v>34699.30894292317</v>
      </c>
      <c r="BA110" s="1141">
        <f t="shared" si="25"/>
        <v>2332.276875159695</v>
      </c>
      <c r="BB110" s="1130">
        <f t="shared" si="26"/>
        <v>17094.599947516417</v>
      </c>
      <c r="BC110" s="1130">
        <f t="shared" si="27"/>
        <v>53624.489404995998</v>
      </c>
      <c r="BD110" s="1141">
        <f t="shared" si="29"/>
        <v>3437.9525937310514</v>
      </c>
      <c r="BE110" s="1130">
        <f t="shared" si="30"/>
        <v>15930.820101802499</v>
      </c>
      <c r="BF110" s="1145">
        <f t="shared" si="31"/>
        <v>47665.402084137866</v>
      </c>
      <c r="BG110" s="460"/>
      <c r="BH110" s="1249"/>
      <c r="BI110" s="1248" t="s">
        <v>1105</v>
      </c>
      <c r="BJ110" s="1119" t="s">
        <v>1102</v>
      </c>
      <c r="BK110" s="1120">
        <v>666</v>
      </c>
      <c r="BL110" s="1120">
        <v>467</v>
      </c>
      <c r="BM110" s="1120">
        <v>370</v>
      </c>
      <c r="BN110" s="1120">
        <v>395</v>
      </c>
      <c r="BO110" s="1120">
        <v>426</v>
      </c>
      <c r="BP110" s="1120">
        <v>460</v>
      </c>
      <c r="BQ110" s="1120">
        <v>553</v>
      </c>
      <c r="BR110" s="1120">
        <v>628</v>
      </c>
      <c r="BS110" s="1120">
        <v>638</v>
      </c>
      <c r="BT110" s="1120">
        <v>617</v>
      </c>
      <c r="BU110" s="1120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</row>
    <row r="111" spans="1:95" ht="15.75" thickBot="1">
      <c r="A111" s="155" t="s">
        <v>346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16"/>
        <v>8787.564173814988</v>
      </c>
      <c r="R111" s="189" t="s">
        <v>302</v>
      </c>
      <c r="S111" s="93">
        <f t="shared" ref="S111:Z111" si="32">SUM(S85:S110)</f>
        <v>715133</v>
      </c>
      <c r="T111" s="174">
        <f t="shared" si="32"/>
        <v>471948</v>
      </c>
      <c r="U111" s="176">
        <f t="shared" si="32"/>
        <v>284569</v>
      </c>
      <c r="V111" s="174">
        <f t="shared" si="32"/>
        <v>172096</v>
      </c>
      <c r="W111" s="175">
        <f t="shared" si="32"/>
        <v>28783</v>
      </c>
      <c r="X111" s="175">
        <f t="shared" si="32"/>
        <v>3266</v>
      </c>
      <c r="Y111" s="176">
        <f t="shared" si="32"/>
        <v>4624</v>
      </c>
      <c r="Z111" s="93">
        <f t="shared" si="32"/>
        <v>21870</v>
      </c>
      <c r="AB111" s="168"/>
      <c r="AC111" s="169"/>
      <c r="AD111" s="169"/>
      <c r="AE111" s="169"/>
      <c r="AF111" s="169"/>
      <c r="AG111" s="985">
        <f>SUM(AG85:AG110)</f>
        <v>1702289</v>
      </c>
      <c r="AH111" s="214">
        <v>2003645</v>
      </c>
      <c r="AJ111" s="1121"/>
      <c r="AK111" s="1121"/>
      <c r="AM111" s="1111" t="s">
        <v>1036</v>
      </c>
      <c r="AN111" s="1113">
        <v>1090</v>
      </c>
      <c r="AO111" s="1113">
        <v>1207</v>
      </c>
      <c r="AP111" s="1113">
        <v>1230</v>
      </c>
      <c r="AQ111" s="1113">
        <v>1371</v>
      </c>
      <c r="AR111" s="1113">
        <v>1266</v>
      </c>
      <c r="AS111" s="1129">
        <f t="shared" si="20"/>
        <v>4.463981808042989E-2</v>
      </c>
      <c r="AT111" s="1113">
        <f t="shared" si="21"/>
        <v>1342.8</v>
      </c>
      <c r="AU111" s="1127">
        <f>SUM(BV185:CD185)/SUM(BV185:CD189)</f>
        <v>3.7618069815195075E-2</v>
      </c>
      <c r="AV111" s="1127">
        <f>SUM(BV187:CD187)/SUM(BV185:CD189)</f>
        <v>0.74127310061601648</v>
      </c>
      <c r="AW111" s="1140">
        <f>SUM(BV189:CD189)/SUM(BV185:CD189)</f>
        <v>0.2211088295687885</v>
      </c>
      <c r="AX111" s="1142" cm="1">
        <f t="array" ref="AX111">INDEX($I$43:$CH$43,MATCH(AX$88&amp;AM111,$I$33:$CH$33&amp;$I$32:$CH$32,0))</f>
        <v>5411.4225176697691</v>
      </c>
      <c r="AY111" s="1131" cm="1">
        <f t="array" ref="AY111">INDEX($I$43:$CH$43,MATCH(AY$88&amp;AM111,$I$33:$CH$33&amp;$I$32:$CH$32,0))</f>
        <v>27103.374443441171</v>
      </c>
      <c r="AZ111" s="1131" cm="1">
        <f t="array" ref="AZ111">INDEX($I$43:$CH$43,MATCH(AZ$88&amp;AM111,$I$33:$CH$33&amp;$I$32:$CH$32,0))</f>
        <v>34324.09820344366</v>
      </c>
      <c r="BA111" s="1142">
        <f t="shared" si="25"/>
        <v>5614.9897877389894</v>
      </c>
      <c r="BB111" s="1131">
        <f t="shared" si="26"/>
        <v>47194.376854287708</v>
      </c>
      <c r="BC111" s="1131">
        <f t="shared" si="27"/>
        <v>41913.459383211244</v>
      </c>
      <c r="BD111" s="1142">
        <f t="shared" si="29"/>
        <v>8276.9198246279575</v>
      </c>
      <c r="BE111" s="1131">
        <f t="shared" si="30"/>
        <v>43981.440325636911</v>
      </c>
      <c r="BF111" s="1146">
        <f t="shared" si="31"/>
        <v>37255.774673200249</v>
      </c>
      <c r="BG111" s="460"/>
      <c r="BH111" s="1249"/>
      <c r="BI111" s="1249"/>
      <c r="BJ111" s="1119" t="s">
        <v>1103</v>
      </c>
      <c r="BK111" s="460"/>
      <c r="BL111" s="460"/>
      <c r="BM111" s="460"/>
      <c r="BN111" s="460"/>
      <c r="BO111" s="460"/>
      <c r="BP111" s="460"/>
      <c r="BV111" s="1120">
        <v>588</v>
      </c>
      <c r="BW111" s="1120">
        <v>590</v>
      </c>
      <c r="BX111" s="1120">
        <v>590</v>
      </c>
      <c r="BY111" s="1120">
        <v>590</v>
      </c>
      <c r="BZ111" s="1120">
        <v>590</v>
      </c>
      <c r="CA111" s="1120">
        <v>590</v>
      </c>
      <c r="CB111" s="1120">
        <v>590</v>
      </c>
      <c r="CC111" s="1120">
        <v>590</v>
      </c>
      <c r="CD111" s="1120">
        <v>590</v>
      </c>
      <c r="CI111" s="460"/>
      <c r="CJ111" s="460"/>
      <c r="CK111" s="460"/>
      <c r="CL111" s="460"/>
      <c r="CM111" s="460"/>
      <c r="CN111" s="460"/>
      <c r="CO111" s="460"/>
      <c r="CP111" s="460"/>
      <c r="CQ111" s="460"/>
    </row>
    <row r="112" spans="1:95">
      <c r="A112" s="155" t="s">
        <v>346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16"/>
        <v>14278.215013491201</v>
      </c>
      <c r="Y112" t="s">
        <v>40</v>
      </c>
      <c r="Z112" t="s">
        <v>40</v>
      </c>
      <c r="AA112" t="s">
        <v>40</v>
      </c>
      <c r="AJ112" s="1121"/>
      <c r="AK112" s="1121"/>
      <c r="AM112" s="1110" t="s">
        <v>1037</v>
      </c>
      <c r="AN112" s="1110">
        <v>264</v>
      </c>
      <c r="AO112" s="1110">
        <v>320</v>
      </c>
      <c r="AP112" s="1110">
        <v>309</v>
      </c>
      <c r="AQ112" s="1110">
        <v>344</v>
      </c>
      <c r="AR112" s="1110">
        <v>324</v>
      </c>
      <c r="AS112" s="1128">
        <f t="shared" si="20"/>
        <v>1.1304794942172462E-2</v>
      </c>
      <c r="AT112" s="1110">
        <f t="shared" si="21"/>
        <v>337</v>
      </c>
      <c r="AU112" s="1126">
        <f>SUM(BV191:CD191)/SUM(BV191:CD195)</f>
        <v>6.8714211348256116E-2</v>
      </c>
      <c r="AV112" s="1126">
        <f>SUM(BV193:CD193)/SUM(BV191:CD195)</f>
        <v>0.36647579385736595</v>
      </c>
      <c r="AW112" s="1139">
        <f>SUM(BV195:CD195)/SUM(BV191:CD195)</f>
        <v>0.56480999479437788</v>
      </c>
      <c r="AX112" s="1141" cm="1">
        <f t="array" ref="AX112">INDEX($I$43:$CH$43,MATCH(AX$88&amp;AM112,$I$33:$CH$33&amp;$I$32:$CH$32,0))</f>
        <v>1027.5356632394301</v>
      </c>
      <c r="AY112" s="1130" cm="1">
        <f t="array" ref="AY112">INDEX($I$43:$CH$43,MATCH(AY$88&amp;AM112,$I$33:$CH$33&amp;$I$32:$CH$32,0))</f>
        <v>6619.1242565355706</v>
      </c>
      <c r="AZ112" s="1130" cm="1">
        <f t="array" ref="AZ112">INDEX($I$43:$CH$43,MATCH(AZ$88&amp;AM112,$I$33:$CH$33&amp;$I$32:$CH$32,0))</f>
        <v>14155.109041449583</v>
      </c>
      <c r="BA112" s="1141">
        <f t="shared" si="25"/>
        <v>1098.1419659711348</v>
      </c>
      <c r="BB112" s="1130">
        <f t="shared" si="26"/>
        <v>9044.8730730899915</v>
      </c>
      <c r="BC112" s="1130">
        <f t="shared" si="27"/>
        <v>22150.056105464573</v>
      </c>
      <c r="BD112" s="1141">
        <f t="shared" si="29"/>
        <v>1618.7443525275589</v>
      </c>
      <c r="BE112" s="1130">
        <f t="shared" si="30"/>
        <v>8429.108970869398</v>
      </c>
      <c r="BF112" s="1145">
        <f t="shared" si="31"/>
        <v>19688.603885425855</v>
      </c>
      <c r="BG112" s="460"/>
      <c r="BH112" s="1248" t="s">
        <v>908</v>
      </c>
      <c r="BI112" s="1248" t="s">
        <v>42</v>
      </c>
      <c r="BJ112" s="1119" t="s">
        <v>1102</v>
      </c>
      <c r="BK112" s="1120">
        <v>20</v>
      </c>
      <c r="BL112" s="1120">
        <v>17</v>
      </c>
      <c r="BM112" s="1120">
        <v>6</v>
      </c>
      <c r="BN112" s="1120">
        <v>0</v>
      </c>
      <c r="BO112" s="1120">
        <v>6</v>
      </c>
      <c r="BP112" s="1120">
        <v>4</v>
      </c>
      <c r="BQ112" s="1120">
        <v>10</v>
      </c>
      <c r="BR112" s="1120">
        <v>19</v>
      </c>
      <c r="BS112" s="1120">
        <v>62</v>
      </c>
      <c r="BT112" s="1120">
        <v>68</v>
      </c>
      <c r="BU112" s="1120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</row>
    <row r="113" spans="1:95">
      <c r="A113" s="155" t="s">
        <v>341</v>
      </c>
      <c r="B113" s="155" t="s">
        <v>295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16"/>
        <v>2350.2341251096568</v>
      </c>
      <c r="AJ113" s="1121"/>
      <c r="AK113" s="1121"/>
      <c r="AM113" s="1111" t="s">
        <v>1038</v>
      </c>
      <c r="AN113" s="1111">
        <v>462</v>
      </c>
      <c r="AO113" s="1111">
        <v>506</v>
      </c>
      <c r="AP113" s="1111">
        <v>518</v>
      </c>
      <c r="AQ113" s="1111">
        <v>561</v>
      </c>
      <c r="AR113" s="1111">
        <v>519</v>
      </c>
      <c r="AS113" s="1129">
        <f t="shared" si="20"/>
        <v>1.8583026150938205E-2</v>
      </c>
      <c r="AT113" s="1111">
        <f t="shared" si="21"/>
        <v>552.4</v>
      </c>
      <c r="AU113" s="1127">
        <f>SUM(BV197:CD197)/SUM(BV197:CD201)</f>
        <v>2.4008632317237658E-2</v>
      </c>
      <c r="AV113" s="1127">
        <f>SUM(BV199:CD199)/SUM(BV197:CD201)</f>
        <v>0.71486377124359324</v>
      </c>
      <c r="AW113" s="1140">
        <f>SUM(BV201:CD201)/SUM(BV197:CD201)</f>
        <v>0.26112759643916916</v>
      </c>
      <c r="AX113" s="1142" cm="1">
        <f t="array" ref="AX113">INDEX($I$43:$CH$43,MATCH(AX$88&amp;AM113,$I$33:$CH$33&amp;$I$32:$CH$32,0))</f>
        <v>1175.2936766265591</v>
      </c>
      <c r="AY113" s="1131" cm="1">
        <f t="array" ref="AY113">INDEX($I$43:$CH$43,MATCH(AY$88&amp;AM113,$I$33:$CH$33&amp;$I$32:$CH$32,0))</f>
        <v>10239.258420802398</v>
      </c>
      <c r="AZ113" s="1131" cm="1">
        <f t="array" ref="AZ113">INDEX($I$43:$CH$43,MATCH(AZ$88&amp;AM113,$I$33:$CH$33&amp;$I$32:$CH$32,0))</f>
        <v>15966.202026112715</v>
      </c>
      <c r="BA113" s="1142">
        <f t="shared" si="25"/>
        <v>1203.5108703734606</v>
      </c>
      <c r="BB113" s="1131">
        <f t="shared" si="26"/>
        <v>17558.933310234919</v>
      </c>
      <c r="BC113" s="1131">
        <f t="shared" si="27"/>
        <v>20135.417985453721</v>
      </c>
      <c r="BD113" s="1142">
        <f t="shared" si="29"/>
        <v>1774.0660907168858</v>
      </c>
      <c r="BE113" s="1131">
        <f t="shared" si="30"/>
        <v>16363.542206528218</v>
      </c>
      <c r="BF113" s="1146">
        <f t="shared" si="31"/>
        <v>17897.844903664769</v>
      </c>
      <c r="BG113" s="460"/>
      <c r="BH113" s="1249"/>
      <c r="BI113" s="1249"/>
      <c r="BJ113" s="1119" t="s">
        <v>1103</v>
      </c>
      <c r="BK113" s="460"/>
      <c r="BL113" s="460"/>
      <c r="BM113" s="460"/>
      <c r="BN113" s="460"/>
      <c r="BO113" s="460"/>
      <c r="BP113" s="460"/>
      <c r="BV113" s="1120">
        <v>31</v>
      </c>
      <c r="BW113" s="1120">
        <v>39</v>
      </c>
      <c r="BX113" s="1120">
        <v>39</v>
      </c>
      <c r="BY113" s="1120">
        <v>39</v>
      </c>
      <c r="BZ113" s="1120">
        <v>39</v>
      </c>
      <c r="CA113" s="1120">
        <v>39</v>
      </c>
      <c r="CB113" s="1120">
        <v>39</v>
      </c>
      <c r="CC113" s="1120">
        <v>39</v>
      </c>
      <c r="CD113" s="1120">
        <v>39</v>
      </c>
      <c r="CI113" s="460"/>
      <c r="CJ113" s="460"/>
      <c r="CK113" s="460"/>
      <c r="CL113" s="460"/>
      <c r="CM113" s="460"/>
      <c r="CN113" s="460"/>
      <c r="CO113" s="460"/>
      <c r="CP113" s="460"/>
      <c r="CQ113" s="460"/>
    </row>
    <row r="114" spans="1:95">
      <c r="A114" s="155" t="s">
        <v>341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33">L114*N114</f>
        <v>21903.232438086237</v>
      </c>
      <c r="AJ114" s="1121"/>
      <c r="AK114" s="1121"/>
      <c r="AM114" s="1110" t="s">
        <v>1039</v>
      </c>
      <c r="AN114" s="1110">
        <v>305</v>
      </c>
      <c r="AO114" s="1110">
        <v>372</v>
      </c>
      <c r="AP114" s="1110">
        <v>404</v>
      </c>
      <c r="AQ114" s="1110">
        <v>457</v>
      </c>
      <c r="AR114" s="1110">
        <v>410</v>
      </c>
      <c r="AS114" s="1128">
        <f t="shared" si="20"/>
        <v>1.4107457109130016E-2</v>
      </c>
      <c r="AT114" s="1110">
        <f t="shared" si="21"/>
        <v>446.4</v>
      </c>
      <c r="AU114" s="1126">
        <f>SUM(BV203:CD203)/SUM(BV203:CD207)</f>
        <v>6.7383918459796147E-2</v>
      </c>
      <c r="AV114" s="1126">
        <f>SUM(BV205:CD205)/SUM(BV203:CD207)</f>
        <v>0.41902604756511891</v>
      </c>
      <c r="AW114" s="1139">
        <f>SUM(BV207:CD207)/SUM(BV203:CD207)</f>
        <v>0.51359003397508496</v>
      </c>
      <c r="AX114" s="1141" cm="1">
        <f t="array" ref="AX114">INDEX($I$43:$CH$43,MATCH(AX$88&amp;AM114,$I$33:$CH$33&amp;$I$32:$CH$32,0))</f>
        <v>676.45175529921289</v>
      </c>
      <c r="AY114" s="1130" cm="1">
        <f t="array" ref="AY114">INDEX($I$43:$CH$43,MATCH(AY$88&amp;AM114,$I$33:$CH$33&amp;$I$32:$CH$32,0))</f>
        <v>5372.2948402948405</v>
      </c>
      <c r="AZ114" s="1130" cm="1">
        <f t="array" ref="AZ114">INDEX($I$43:$CH$43,MATCH(AZ$88&amp;AM114,$I$33:$CH$33&amp;$I$32:$CH$32,0))</f>
        <v>18080.993461874819</v>
      </c>
      <c r="BA114" s="1141">
        <f t="shared" si="25"/>
        <v>722.0337252202811</v>
      </c>
      <c r="BB114" s="1130">
        <f t="shared" si="26"/>
        <v>7623.4263135780693</v>
      </c>
      <c r="BC114" s="1130">
        <f t="shared" si="27"/>
        <v>27367.211508262397</v>
      </c>
      <c r="BD114" s="1141">
        <f t="shared" si="29"/>
        <v>1064.3323461381017</v>
      </c>
      <c r="BE114" s="1130">
        <f t="shared" si="30"/>
        <v>7104.4326005771236</v>
      </c>
      <c r="BF114" s="1145">
        <f t="shared" si="31"/>
        <v>24325.996479165351</v>
      </c>
      <c r="BG114" s="460"/>
      <c r="BH114" s="1249"/>
      <c r="BI114" s="1248" t="s">
        <v>1104</v>
      </c>
      <c r="BJ114" s="1119" t="s">
        <v>1102</v>
      </c>
      <c r="BK114" s="1120">
        <v>75</v>
      </c>
      <c r="BL114" s="1120">
        <v>48</v>
      </c>
      <c r="BM114" s="1120">
        <v>22</v>
      </c>
      <c r="BN114" s="1120">
        <v>27</v>
      </c>
      <c r="BO114" s="1120">
        <v>42</v>
      </c>
      <c r="BP114" s="1120">
        <v>44</v>
      </c>
      <c r="BQ114" s="1120">
        <v>90</v>
      </c>
      <c r="BR114" s="1120">
        <v>97</v>
      </c>
      <c r="BS114" s="1120">
        <v>58</v>
      </c>
      <c r="BT114" s="1120">
        <v>218</v>
      </c>
      <c r="BU114" s="1120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</row>
    <row r="115" spans="1:95">
      <c r="A115" s="155" t="s">
        <v>341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33"/>
        <v>34582.040184897764</v>
      </c>
      <c r="AJ115" s="1121"/>
      <c r="AK115" s="1121"/>
      <c r="AM115" s="1111" t="s">
        <v>1040</v>
      </c>
      <c r="AN115" s="1111">
        <v>378</v>
      </c>
      <c r="AO115" s="1111">
        <v>463</v>
      </c>
      <c r="AP115" s="1111">
        <v>441</v>
      </c>
      <c r="AQ115" s="1111">
        <v>461</v>
      </c>
      <c r="AR115" s="1111">
        <v>402</v>
      </c>
      <c r="AS115" s="1129">
        <f t="shared" si="20"/>
        <v>1.5534135266470166E-2</v>
      </c>
      <c r="AT115" s="1111">
        <f t="shared" si="21"/>
        <v>457</v>
      </c>
      <c r="AU115" s="1127">
        <f>SUM(BV209:CD209)/SUM(BV209:CD213)</f>
        <v>8.2084225553176307E-2</v>
      </c>
      <c r="AV115" s="1127">
        <f>SUM(BV211:CD211)/SUM(BV209:CD213)</f>
        <v>0.44325481798715205</v>
      </c>
      <c r="AW115" s="1140">
        <f>SUM(BV213:CD213)/SUM(BV209:CD213)</f>
        <v>0.47466095645967166</v>
      </c>
      <c r="AX115" s="1142" cm="1">
        <f t="array" ref="AX115">INDEX($I$43:$CH$43,MATCH(AX$88&amp;AM115,$I$33:$CH$33&amp;$I$32:$CH$32,0))</f>
        <v>1676.0939551367242</v>
      </c>
      <c r="AY115" s="1131" cm="1">
        <f t="array" ref="AY115">INDEX($I$43:$CH$43,MATCH(AY$88&amp;AM115,$I$33:$CH$33&amp;$I$32:$CH$32,0))</f>
        <v>8889.5641738149861</v>
      </c>
      <c r="AZ115" s="1131" cm="1">
        <f t="array" ref="AZ115">INDEX($I$43:$CH$43,MATCH(AZ$88&amp;AM115,$I$33:$CH$33&amp;$I$32:$CH$32,0))</f>
        <v>14494.215013491199</v>
      </c>
      <c r="BA115" s="1142">
        <f t="shared" si="25"/>
        <v>1813.6748293984826</v>
      </c>
      <c r="BB115" s="1131">
        <f t="shared" si="26"/>
        <v>12829.906323664456</v>
      </c>
      <c r="BC115" s="1131">
        <f t="shared" si="27"/>
        <v>21374.052974927061</v>
      </c>
      <c r="BD115" s="1142">
        <f t="shared" si="29"/>
        <v>2673.4939364728261</v>
      </c>
      <c r="BE115" s="1131">
        <f t="shared" si="30"/>
        <v>11956.461700934486</v>
      </c>
      <c r="BF115" s="1146">
        <f t="shared" si="31"/>
        <v>18998.835056929111</v>
      </c>
      <c r="BG115" s="460"/>
      <c r="BH115" s="1249"/>
      <c r="BI115" s="1249"/>
      <c r="BJ115" s="1119" t="s">
        <v>1103</v>
      </c>
      <c r="BK115" s="460"/>
      <c r="BL115" s="460"/>
      <c r="BM115" s="460"/>
      <c r="BN115" s="460"/>
      <c r="BO115" s="460"/>
      <c r="BP115" s="460"/>
      <c r="BV115" s="1120">
        <v>189</v>
      </c>
      <c r="BW115" s="1120">
        <v>170</v>
      </c>
      <c r="BX115" s="1120">
        <v>170</v>
      </c>
      <c r="BY115" s="1120">
        <v>170</v>
      </c>
      <c r="BZ115" s="1120">
        <v>170</v>
      </c>
      <c r="CA115" s="1120">
        <v>170</v>
      </c>
      <c r="CB115" s="1120">
        <v>170</v>
      </c>
      <c r="CC115" s="1120">
        <v>170</v>
      </c>
      <c r="CD115" s="1120">
        <v>170</v>
      </c>
      <c r="CI115" s="460"/>
      <c r="CJ115" s="460"/>
      <c r="CK115" s="460"/>
      <c r="CL115" s="460"/>
      <c r="CM115" s="460"/>
      <c r="CN115" s="460"/>
      <c r="CO115" s="460"/>
      <c r="CP115" s="460"/>
      <c r="CQ115" s="460"/>
    </row>
    <row r="116" spans="1:95">
      <c r="A116" s="155" t="s">
        <v>342</v>
      </c>
      <c r="B116" s="155" t="s">
        <v>295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3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21"/>
      <c r="AK116" s="1121"/>
      <c r="AM116" s="1110" t="s">
        <v>1041</v>
      </c>
      <c r="AN116" s="1110">
        <v>667</v>
      </c>
      <c r="AO116" s="1110">
        <v>812</v>
      </c>
      <c r="AP116" s="1110">
        <v>792</v>
      </c>
      <c r="AQ116" s="1110">
        <v>837</v>
      </c>
      <c r="AR116" s="1110">
        <v>694</v>
      </c>
      <c r="AS116" s="1128">
        <f t="shared" si="20"/>
        <v>2.753416423455458E-2</v>
      </c>
      <c r="AT116" s="1110">
        <f t="shared" si="21"/>
        <v>828</v>
      </c>
      <c r="AU116" s="1126">
        <f>SUM(BV215:CD215)/SUM(BV215:CD219)</f>
        <v>8.8096839273705443E-2</v>
      </c>
      <c r="AV116" s="1126">
        <f>SUM(BV217:CD217)/SUM(BV215:CD219)</f>
        <v>0.36449226630800269</v>
      </c>
      <c r="AW116" s="1139">
        <f>SUM(BV219:CD219)/SUM(BV215:CD219)</f>
        <v>0.54741089441829183</v>
      </c>
      <c r="AX116" s="1141" cm="1">
        <f t="array" ref="AX116">INDEX($I$43:$CH$43,MATCH(AX$88&amp;AM116,$I$33:$CH$33&amp;$I$32:$CH$32,0))</f>
        <v>2382.2341251096568</v>
      </c>
      <c r="AY116" s="1130" cm="1">
        <f t="array" ref="AY116">INDEX($I$43:$CH$43,MATCH(AY$88&amp;AM116,$I$33:$CH$33&amp;$I$32:$CH$32,0))</f>
        <v>21954.232438086234</v>
      </c>
      <c r="AZ116" s="1130" cm="1">
        <f t="array" ref="AZ116">INDEX($I$43:$CH$43,MATCH(AZ$88&amp;AM116,$I$33:$CH$33&amp;$I$32:$CH$32,0))</f>
        <v>34965.040184897764</v>
      </c>
      <c r="BA116" s="1141">
        <f t="shared" si="25"/>
        <v>2592.1014219417784</v>
      </c>
      <c r="BB116" s="1130">
        <f t="shared" si="26"/>
        <v>29956.380374496948</v>
      </c>
      <c r="BC116" s="1130">
        <f t="shared" si="27"/>
        <v>54105.284105884166</v>
      </c>
      <c r="BD116" s="1141">
        <f t="shared" si="29"/>
        <v>3820.9536362051767</v>
      </c>
      <c r="BE116" s="1130">
        <f t="shared" si="30"/>
        <v>27916.985955357908</v>
      </c>
      <c r="BF116" s="1145">
        <f t="shared" si="31"/>
        <v>48092.767882713139</v>
      </c>
      <c r="BG116" s="460"/>
      <c r="BH116" s="1249"/>
      <c r="BI116" s="1248" t="s">
        <v>1105</v>
      </c>
      <c r="BJ116" s="1119" t="s">
        <v>1102</v>
      </c>
      <c r="BK116" s="1120">
        <v>365</v>
      </c>
      <c r="BL116" s="1120">
        <v>293</v>
      </c>
      <c r="BM116" s="1120">
        <v>222</v>
      </c>
      <c r="BN116" s="1120">
        <v>229</v>
      </c>
      <c r="BO116" s="1120">
        <v>197</v>
      </c>
      <c r="BP116" s="1120">
        <v>242</v>
      </c>
      <c r="BQ116" s="1120">
        <v>263</v>
      </c>
      <c r="BR116" s="1120">
        <v>317</v>
      </c>
      <c r="BS116" s="1120">
        <v>310</v>
      </c>
      <c r="BT116" s="1120">
        <v>289</v>
      </c>
      <c r="BU116" s="1120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</row>
    <row r="117" spans="1:95">
      <c r="A117" s="155" t="s">
        <v>342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3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21"/>
      <c r="AK117" s="1121"/>
      <c r="AM117" s="1111" t="s">
        <v>1042</v>
      </c>
      <c r="AN117" s="1111">
        <v>510</v>
      </c>
      <c r="AO117" s="1111">
        <v>573</v>
      </c>
      <c r="AP117" s="1111">
        <v>571</v>
      </c>
      <c r="AQ117" s="1111">
        <v>615</v>
      </c>
      <c r="AR117" s="1111">
        <v>500</v>
      </c>
      <c r="AS117" s="1129">
        <f t="shared" si="20"/>
        <v>2.0053156434897853E-2</v>
      </c>
      <c r="AT117" s="1111">
        <f t="shared" si="21"/>
        <v>606.20000000000005</v>
      </c>
      <c r="AU117" s="1127">
        <f>SUM(BV221:CD221)/SUM(BV221:CD225)</f>
        <v>6.497341996455995E-2</v>
      </c>
      <c r="AV117" s="1127">
        <f>SUM(BV223:CD223)/SUM(BV221:CD225)</f>
        <v>0.69482181531797593</v>
      </c>
      <c r="AW117" s="1140">
        <f>SUM(BV225:CD225)/SUM(BV221:CD225)</f>
        <v>0.24020476471746408</v>
      </c>
      <c r="AX117" s="1142" cm="1">
        <f t="array" ref="AX117">INDEX($I$43:$CH$43,MATCH(AX$88&amp;AM117,$I$33:$CH$33&amp;$I$32:$CH$32,0))</f>
        <v>3199.1719442467102</v>
      </c>
      <c r="AY117" s="1131" cm="1">
        <f t="array" ref="AY117">INDEX($I$43:$CH$43,MATCH(AY$88&amp;AM117,$I$33:$CH$33&amp;$I$32:$CH$32,0))</f>
        <v>21769.226916806354</v>
      </c>
      <c r="AZ117" s="1131" cm="1">
        <f t="array" ref="AZ117">INDEX($I$43:$CH$43,MATCH(AZ$88&amp;AM117,$I$33:$CH$33&amp;$I$32:$CH$32,0))</f>
        <v>19142.703253806059</v>
      </c>
      <c r="BA117" s="1142">
        <f t="shared" si="25"/>
        <v>3407.0330865190895</v>
      </c>
      <c r="BB117" s="1131">
        <f t="shared" si="26"/>
        <v>36894.960681210687</v>
      </c>
      <c r="BC117" s="1131">
        <f t="shared" si="27"/>
        <v>23740.871784942778</v>
      </c>
      <c r="BD117" s="1142">
        <f t="shared" si="29"/>
        <v>5022.2245743974072</v>
      </c>
      <c r="BE117" s="1131">
        <f t="shared" si="30"/>
        <v>34383.196043194774</v>
      </c>
      <c r="BF117" s="1146">
        <f t="shared" si="31"/>
        <v>21102.638216483094</v>
      </c>
      <c r="BG117" s="460"/>
      <c r="BH117" s="1249"/>
      <c r="BI117" s="1249"/>
      <c r="BJ117" s="1119" t="s">
        <v>1103</v>
      </c>
      <c r="BK117" s="460"/>
      <c r="BL117" s="460"/>
      <c r="BM117" s="460"/>
      <c r="BN117" s="460"/>
      <c r="BO117" s="460"/>
      <c r="BP117" s="460"/>
      <c r="BV117" s="1120">
        <v>313</v>
      </c>
      <c r="BW117" s="1120">
        <v>324</v>
      </c>
      <c r="BX117" s="1120">
        <v>324</v>
      </c>
      <c r="BY117" s="1120">
        <v>324</v>
      </c>
      <c r="BZ117" s="1120">
        <v>324</v>
      </c>
      <c r="CA117" s="1120">
        <v>324</v>
      </c>
      <c r="CB117" s="1120">
        <v>324</v>
      </c>
      <c r="CC117" s="1120">
        <v>324</v>
      </c>
      <c r="CD117" s="1120">
        <v>324</v>
      </c>
      <c r="CI117" s="460"/>
      <c r="CJ117" s="460"/>
      <c r="CK117" s="460"/>
      <c r="CL117" s="460"/>
      <c r="CM117" s="460"/>
      <c r="CN117" s="460"/>
      <c r="CO117" s="460"/>
      <c r="CP117" s="460"/>
      <c r="CQ117" s="460"/>
    </row>
    <row r="118" spans="1:95">
      <c r="A118" s="155" t="s">
        <v>342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3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21"/>
      <c r="AK118" s="1121"/>
      <c r="AM118" s="1110" t="s">
        <v>1043</v>
      </c>
      <c r="AN118" s="1110">
        <v>507</v>
      </c>
      <c r="AO118" s="1110">
        <v>574</v>
      </c>
      <c r="AP118" s="1110">
        <v>530</v>
      </c>
      <c r="AQ118" s="1110">
        <v>535</v>
      </c>
      <c r="AR118" s="1110">
        <v>426</v>
      </c>
      <c r="AS118" s="1128">
        <f t="shared" si="20"/>
        <v>1.8626478277557701E-2</v>
      </c>
      <c r="AT118" s="1110">
        <f t="shared" si="21"/>
        <v>534</v>
      </c>
      <c r="AU118" s="1126">
        <f>SUM(BV227:CD227)/SUM(BV227:CD231)</f>
        <v>9.1346153846153841E-2</v>
      </c>
      <c r="AV118" s="1126">
        <f>SUM(BV229:CD229)/SUM(BV227:CD231)</f>
        <v>0.37788461538461537</v>
      </c>
      <c r="AW118" s="1139">
        <f>SUM(BV231:CD231)/SUM(BV227:CD231)</f>
        <v>0.53076923076923077</v>
      </c>
      <c r="AX118" s="1141" cm="1">
        <f t="array" ref="AX118">INDEX($I$43:$CH$43,MATCH(AX$88&amp;AM118,$I$33:$CH$33&amp;$I$32:$CH$32,0))</f>
        <v>2888.9605821519499</v>
      </c>
      <c r="AY118" s="1130" cm="1">
        <f t="array" ref="AY118">INDEX($I$43:$CH$43,MATCH(AY$88&amp;AM118,$I$33:$CH$33&amp;$I$32:$CH$32,0))</f>
        <v>12264.197780781444</v>
      </c>
      <c r="AZ118" s="1130" cm="1">
        <f t="array" ref="AZ118">INDEX($I$43:$CH$43,MATCH(AZ$88&amp;AM118,$I$33:$CH$33&amp;$I$32:$CH$32,0))</f>
        <v>16822.932669034672</v>
      </c>
      <c r="BA118" s="1141">
        <f t="shared" si="25"/>
        <v>3152.8560199446756</v>
      </c>
      <c r="BB118" s="1130">
        <f t="shared" si="26"/>
        <v>16898.649442172893</v>
      </c>
      <c r="BC118" s="1130">
        <f t="shared" si="27"/>
        <v>25752.027701060764</v>
      </c>
      <c r="BD118" s="1141">
        <f t="shared" si="29"/>
        <v>4647.5483450853862</v>
      </c>
      <c r="BE118" s="1130">
        <f t="shared" si="30"/>
        <v>15748.209671662629</v>
      </c>
      <c r="BF118" s="1145">
        <f t="shared" si="31"/>
        <v>22890.301958540567</v>
      </c>
      <c r="BG118" s="460"/>
      <c r="BH118" s="1119" t="s">
        <v>336</v>
      </c>
      <c r="BI118" s="1248" t="s">
        <v>42</v>
      </c>
      <c r="BJ118" s="1119" t="s">
        <v>1102</v>
      </c>
      <c r="BK118" s="1120">
        <v>447</v>
      </c>
      <c r="BL118" s="1120">
        <v>201</v>
      </c>
      <c r="BM118" s="1120">
        <v>283</v>
      </c>
      <c r="BN118" s="1120">
        <v>605</v>
      </c>
      <c r="BO118" s="1120">
        <v>347</v>
      </c>
      <c r="BP118" s="1120">
        <v>839</v>
      </c>
      <c r="BQ118" s="1120">
        <v>1775</v>
      </c>
      <c r="BR118" s="1120">
        <v>1698</v>
      </c>
      <c r="BS118" s="1120">
        <v>2572</v>
      </c>
      <c r="BT118" s="1120">
        <v>2945</v>
      </c>
      <c r="BU118" s="1120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</row>
    <row r="119" spans="1:95">
      <c r="A119" s="155" t="s">
        <v>334</v>
      </c>
      <c r="B119" s="155" t="s">
        <v>295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3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21"/>
      <c r="AK119" s="1121"/>
      <c r="AM119" s="1111" t="s">
        <v>1044</v>
      </c>
      <c r="AN119" s="1111">
        <v>701</v>
      </c>
      <c r="AO119" s="1111">
        <v>805</v>
      </c>
      <c r="AP119" s="1111">
        <v>844</v>
      </c>
      <c r="AQ119" s="1111">
        <v>911</v>
      </c>
      <c r="AR119" s="1111">
        <v>814</v>
      </c>
      <c r="AS119" s="1129">
        <f t="shared" si="20"/>
        <v>2.9511235995741691E-2</v>
      </c>
      <c r="AT119" s="1111">
        <f t="shared" si="21"/>
        <v>897.6</v>
      </c>
      <c r="AU119" s="1127">
        <f>SUM(BV233:CD233)/SUM(BV233:CD237)</f>
        <v>0.13193866634969689</v>
      </c>
      <c r="AV119" s="1127">
        <f>SUM(BV235:CD235)/SUM(BV233:CD237)</f>
        <v>0.58171876857244742</v>
      </c>
      <c r="AW119" s="1140">
        <f>SUM(BV237:CD237)/SUM(BV233:CD237)</f>
        <v>0.28634256507785572</v>
      </c>
      <c r="AX119" s="1142" cm="1">
        <f t="array" ref="AX119">INDEX($I$43:$CH$43,MATCH(AX$88&amp;AM119,$I$33:$CH$33&amp;$I$32:$CH$32,0))</f>
        <v>2668.9797196485479</v>
      </c>
      <c r="AY119" s="1131" cm="1">
        <f t="array" ref="AY119">INDEX($I$43:$CH$43,MATCH(AY$88&amp;AM119,$I$33:$CH$33&amp;$I$32:$CH$32,0))</f>
        <v>18385.501077566361</v>
      </c>
      <c r="AZ119" s="1131" cm="1">
        <f t="array" ref="AZ119">INDEX($I$43:$CH$43,MATCH(AZ$88&amp;AM119,$I$33:$CH$33&amp;$I$32:$CH$32,0))</f>
        <v>33878.287885206948</v>
      </c>
      <c r="BA119" s="1142">
        <f t="shared" si="25"/>
        <v>3021.121344373365</v>
      </c>
      <c r="BB119" s="1131">
        <f t="shared" si="26"/>
        <v>29080.692123995672</v>
      </c>
      <c r="BC119" s="1131">
        <f t="shared" si="27"/>
        <v>43579.08373870315</v>
      </c>
      <c r="BD119" s="1142">
        <f t="shared" si="29"/>
        <v>4453.3614651362832</v>
      </c>
      <c r="BE119" s="1131">
        <f t="shared" si="30"/>
        <v>27100.913509858838</v>
      </c>
      <c r="BF119" s="1146">
        <f t="shared" si="31"/>
        <v>38736.304474165743</v>
      </c>
      <c r="BG119" s="460"/>
      <c r="BH119" s="460"/>
      <c r="BI119" s="1249"/>
      <c r="BJ119" s="1119" t="s">
        <v>1103</v>
      </c>
      <c r="BK119" s="460"/>
      <c r="BL119" s="460"/>
      <c r="BM119" s="460"/>
      <c r="BN119" s="460"/>
      <c r="BO119" s="460"/>
      <c r="BP119" s="460"/>
      <c r="BV119" s="1120">
        <v>6424</v>
      </c>
      <c r="BW119" s="1120">
        <v>9014</v>
      </c>
      <c r="BX119" s="1120">
        <v>12885</v>
      </c>
      <c r="BY119" s="1120">
        <v>18419</v>
      </c>
      <c r="BZ119" s="1120">
        <v>26329</v>
      </c>
      <c r="CA119" s="1120">
        <v>37636</v>
      </c>
      <c r="CB119" s="1120">
        <v>53799</v>
      </c>
      <c r="CC119" s="1120">
        <v>76904</v>
      </c>
      <c r="CD119" s="1120">
        <v>109931</v>
      </c>
      <c r="CI119" s="460"/>
      <c r="CJ119" s="460"/>
      <c r="CK119" s="460"/>
      <c r="CL119" s="460"/>
      <c r="CM119" s="460"/>
      <c r="CN119" s="460"/>
      <c r="CO119" s="460"/>
      <c r="CP119" s="460"/>
      <c r="CQ119" s="460"/>
    </row>
    <row r="120" spans="1:95" ht="13.5" thickBot="1">
      <c r="A120" s="155" t="s">
        <v>334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3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M120" s="1110" t="s">
        <v>1045</v>
      </c>
      <c r="AN120" s="1110">
        <v>682</v>
      </c>
      <c r="AO120" s="1110">
        <v>839</v>
      </c>
      <c r="AP120" s="1110">
        <v>827</v>
      </c>
      <c r="AQ120" s="1110">
        <v>881</v>
      </c>
      <c r="AR120" s="1110">
        <v>773</v>
      </c>
      <c r="AS120" s="1128">
        <f t="shared" si="20"/>
        <v>2.8982568455204478E-2</v>
      </c>
      <c r="AT120" s="1110">
        <f t="shared" si="21"/>
        <v>870.2</v>
      </c>
      <c r="AU120" s="1126">
        <f>SUM(BV239:CD239)/SUM(BV239:CD243)</f>
        <v>0.1074361820199778</v>
      </c>
      <c r="AV120" s="1126">
        <f>SUM(BV241:CD241)/SUM(BV239:CD243)</f>
        <v>0.76958934517203104</v>
      </c>
      <c r="AW120" s="1139">
        <f>SUM(BV243:CD243)/SUM(BV239:CD243)</f>
        <v>0.12297447280799112</v>
      </c>
      <c r="AX120" s="1143" cm="1">
        <f t="array" ref="AX120">INDEX($I$43:$CH$43,MATCH(AX$88&amp;AM120,$I$33:$CH$33&amp;$I$32:$CH$32,0))</f>
        <v>4513.1911767694201</v>
      </c>
      <c r="AY120" s="1144" cm="1">
        <f t="array" ref="AY120">INDEX($I$43:$CH$43,MATCH(AY$88&amp;AM120,$I$33:$CH$33&amp;$I$32:$CH$32,0))</f>
        <v>23167.339151815657</v>
      </c>
      <c r="AZ120" s="1144" cm="1">
        <f t="array" ref="AZ120">INDEX($I$43:$CH$43,MATCH(AZ$88&amp;AM120,$I$33:$CH$33&amp;$I$32:$CH$32,0))</f>
        <v>22529.580764463226</v>
      </c>
      <c r="BA120" s="1143">
        <f t="shared" si="25"/>
        <v>4998.0712055277772</v>
      </c>
      <c r="BB120" s="1144">
        <f t="shared" si="26"/>
        <v>40996.676519039822</v>
      </c>
      <c r="BC120" s="1144">
        <f t="shared" si="27"/>
        <v>25300.144081558148</v>
      </c>
      <c r="BD120" s="1143">
        <f t="shared" si="29"/>
        <v>7367.5351531837941</v>
      </c>
      <c r="BE120" s="1144">
        <f t="shared" si="30"/>
        <v>38205.67199008954</v>
      </c>
      <c r="BF120" s="1147">
        <f t="shared" si="31"/>
        <v>22488.634461883325</v>
      </c>
      <c r="BG120" s="460"/>
      <c r="BH120" s="460"/>
      <c r="BI120" s="1248" t="s">
        <v>1104</v>
      </c>
      <c r="BJ120" s="1119" t="s">
        <v>1102</v>
      </c>
      <c r="BK120" s="1120">
        <v>318</v>
      </c>
      <c r="BL120" s="1120">
        <v>226</v>
      </c>
      <c r="BM120" s="1120">
        <v>412</v>
      </c>
      <c r="BN120" s="1120">
        <v>949</v>
      </c>
      <c r="BO120" s="1120">
        <v>1577</v>
      </c>
      <c r="BP120" s="1120">
        <v>2487</v>
      </c>
      <c r="BQ120" s="1120">
        <v>3492</v>
      </c>
      <c r="BR120" s="1120">
        <v>4884</v>
      </c>
      <c r="BS120" s="1120">
        <v>4036</v>
      </c>
      <c r="BT120" s="1120">
        <v>2845</v>
      </c>
      <c r="BU120" s="1120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</row>
    <row r="121" spans="1:95">
      <c r="A121" s="155" t="s">
        <v>334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3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X121" s="460"/>
      <c r="AY121" s="460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249"/>
      <c r="BJ121" s="1119" t="s">
        <v>1103</v>
      </c>
      <c r="BK121" s="460"/>
      <c r="BL121" s="460"/>
      <c r="BM121" s="460"/>
      <c r="BN121" s="460"/>
      <c r="BO121" s="460"/>
      <c r="BP121" s="460"/>
      <c r="BV121" s="1120">
        <v>2301</v>
      </c>
      <c r="BW121" s="1120">
        <v>2272</v>
      </c>
      <c r="BX121" s="1120">
        <v>2272</v>
      </c>
      <c r="BY121" s="1120">
        <v>2272</v>
      </c>
      <c r="BZ121" s="1120">
        <v>2272</v>
      </c>
      <c r="CA121" s="1120">
        <v>2272</v>
      </c>
      <c r="CB121" s="1120">
        <v>2272</v>
      </c>
      <c r="CC121" s="1120">
        <v>2272</v>
      </c>
      <c r="CD121" s="1120">
        <v>2272</v>
      </c>
      <c r="CI121" s="460"/>
      <c r="CJ121" s="460"/>
      <c r="CK121" s="460"/>
      <c r="CL121" s="460"/>
      <c r="CM121" s="460"/>
      <c r="CN121" s="460"/>
      <c r="CO121" s="460"/>
      <c r="CP121" s="460"/>
      <c r="CQ121" s="460"/>
    </row>
    <row r="122" spans="1:95">
      <c r="A122" s="155" t="s">
        <v>335</v>
      </c>
      <c r="B122" s="155" t="s">
        <v>295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3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X122" s="460"/>
      <c r="AY122" s="460"/>
      <c r="AZ122" s="1149" t="s">
        <v>218</v>
      </c>
      <c r="BA122" s="1150">
        <f>SUM(BA90:BA120)</f>
        <v>334330.19115129771</v>
      </c>
      <c r="BB122" s="1150">
        <f>SUM(BB90:BB120)</f>
        <v>1076738.0328646933</v>
      </c>
      <c r="BC122" s="1150">
        <f t="shared" ref="BC122:BF122" si="34">SUM(BC90:BC120)</f>
        <v>987242.54129775881</v>
      </c>
      <c r="BD122" s="1150">
        <f>SUM(BD90:BD120)</f>
        <v>492827.99999999994</v>
      </c>
      <c r="BE122" s="1150">
        <f>SUM(BE90:BE120)</f>
        <v>1003435.0000000002</v>
      </c>
      <c r="BF122" s="1150">
        <f t="shared" si="34"/>
        <v>877534</v>
      </c>
      <c r="BG122" s="460"/>
      <c r="BH122" s="460"/>
      <c r="BI122" s="1119" t="s">
        <v>1105</v>
      </c>
      <c r="BJ122" s="1119" t="s">
        <v>1102</v>
      </c>
      <c r="BK122" s="1120">
        <v>199</v>
      </c>
      <c r="BL122" s="1120">
        <v>157</v>
      </c>
      <c r="BM122" s="1120">
        <v>134</v>
      </c>
      <c r="BN122" s="1120">
        <v>154</v>
      </c>
      <c r="BO122" s="1120">
        <v>193</v>
      </c>
      <c r="BP122" s="1120">
        <v>241</v>
      </c>
      <c r="BQ122" s="1120">
        <v>298</v>
      </c>
      <c r="BR122" s="1120">
        <v>272</v>
      </c>
      <c r="BS122" s="1120">
        <v>297</v>
      </c>
      <c r="BT122" s="1120">
        <v>248</v>
      </c>
      <c r="BU122" s="1120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</row>
    <row r="123" spans="1:95">
      <c r="A123" s="155" t="s">
        <v>335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3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U123" s="460"/>
      <c r="AW123" s="460"/>
      <c r="AX123" s="460"/>
      <c r="AY123" s="1148" t="s">
        <v>1108</v>
      </c>
      <c r="BA123" s="460"/>
      <c r="BB123" s="460"/>
      <c r="BC123" s="460"/>
      <c r="BD123" s="1046">
        <v>492828</v>
      </c>
      <c r="BE123" s="1046">
        <v>1003435</v>
      </c>
      <c r="BF123" s="1046">
        <v>877534</v>
      </c>
      <c r="BG123" s="460"/>
      <c r="BH123" s="460"/>
      <c r="BI123" s="460"/>
      <c r="BJ123" s="1119" t="s">
        <v>1103</v>
      </c>
      <c r="BK123" s="460"/>
      <c r="BL123" s="460"/>
      <c r="BM123" s="460"/>
      <c r="BN123" s="460"/>
      <c r="BO123" s="460"/>
      <c r="BP123" s="460"/>
      <c r="BV123" s="1120">
        <v>237</v>
      </c>
      <c r="BW123" s="1120">
        <v>242</v>
      </c>
      <c r="BX123" s="1120">
        <v>242</v>
      </c>
      <c r="BY123" s="1120">
        <v>242</v>
      </c>
      <c r="BZ123" s="1120">
        <v>242</v>
      </c>
      <c r="CA123" s="1120">
        <v>242</v>
      </c>
      <c r="CB123" s="1120">
        <v>242</v>
      </c>
      <c r="CC123" s="1120">
        <v>242</v>
      </c>
      <c r="CD123" s="1120">
        <v>242</v>
      </c>
      <c r="CI123" s="460"/>
      <c r="CJ123" s="460"/>
      <c r="CK123" s="460"/>
      <c r="CL123" s="460"/>
      <c r="CM123" s="460"/>
      <c r="CN123" s="460"/>
      <c r="CO123" s="460"/>
      <c r="CP123" s="460"/>
      <c r="CQ123" s="460"/>
    </row>
    <row r="124" spans="1:95">
      <c r="A124" s="155" t="s">
        <v>335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3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P124" s="460"/>
      <c r="AQ124" s="460"/>
      <c r="AR124" s="460"/>
      <c r="AX124" s="460"/>
      <c r="AY124" s="460"/>
      <c r="AZ124" s="460"/>
      <c r="BA124" s="460"/>
      <c r="BB124" s="460"/>
      <c r="BC124" s="460"/>
      <c r="BD124" s="460"/>
      <c r="BE124" s="460"/>
      <c r="BF124" s="460"/>
      <c r="BH124" s="1248" t="s">
        <v>338</v>
      </c>
      <c r="BI124" s="1248" t="s">
        <v>42</v>
      </c>
      <c r="BJ124" s="1119" t="s">
        <v>1102</v>
      </c>
      <c r="BK124" s="1120">
        <v>18</v>
      </c>
      <c r="BL124" s="1120">
        <v>24</v>
      </c>
      <c r="BM124" s="1120">
        <v>30</v>
      </c>
      <c r="BN124" s="1120">
        <v>34</v>
      </c>
      <c r="BO124" s="1120">
        <v>33</v>
      </c>
      <c r="BP124" s="1120">
        <v>48</v>
      </c>
      <c r="BQ124" s="1120">
        <v>65</v>
      </c>
      <c r="BR124" s="1120">
        <v>31</v>
      </c>
      <c r="BS124" s="1120">
        <v>103</v>
      </c>
      <c r="BT124" s="1120">
        <v>63</v>
      </c>
      <c r="BU124" s="1120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</row>
    <row r="125" spans="1:95">
      <c r="A125" s="155" t="s">
        <v>337</v>
      </c>
      <c r="B125" s="155" t="s">
        <v>295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3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P125" s="460"/>
      <c r="AQ125" s="460"/>
      <c r="AR125" s="460"/>
      <c r="AX125" s="460"/>
      <c r="AY125" s="460"/>
      <c r="AZ125" s="460"/>
      <c r="BA125" s="460"/>
      <c r="BB125" s="460"/>
      <c r="BC125" s="460"/>
      <c r="BD125" s="460"/>
      <c r="BE125" s="460"/>
      <c r="BF125" s="460"/>
      <c r="BH125" s="1249"/>
      <c r="BI125" s="1249"/>
      <c r="BJ125" s="1119" t="s">
        <v>1103</v>
      </c>
      <c r="BK125" s="460"/>
      <c r="BL125" s="460"/>
      <c r="BM125" s="460"/>
      <c r="BN125" s="460"/>
      <c r="BO125" s="460"/>
      <c r="BP125" s="460"/>
      <c r="BV125" s="1120">
        <v>88</v>
      </c>
      <c r="BW125" s="1120">
        <v>109</v>
      </c>
      <c r="BX125" s="1120">
        <v>123</v>
      </c>
      <c r="BY125" s="1120">
        <v>136</v>
      </c>
      <c r="BZ125" s="1120">
        <v>150</v>
      </c>
      <c r="CA125" s="1120">
        <v>163</v>
      </c>
      <c r="CB125" s="1120">
        <v>176</v>
      </c>
      <c r="CC125" s="1120">
        <v>190</v>
      </c>
      <c r="CD125" s="1120">
        <v>203</v>
      </c>
      <c r="CI125" s="460"/>
      <c r="CJ125" s="460"/>
      <c r="CK125" s="460"/>
      <c r="CL125" s="460"/>
      <c r="CM125" s="460"/>
      <c r="CN125" s="460"/>
      <c r="CO125" s="460"/>
      <c r="CP125" s="460"/>
      <c r="CQ125" s="460"/>
    </row>
    <row r="126" spans="1:95">
      <c r="A126" s="155" t="s">
        <v>337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3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P126" s="460"/>
      <c r="AQ126" s="460"/>
      <c r="AR126" s="460"/>
      <c r="AX126" s="460"/>
      <c r="AY126" s="460"/>
      <c r="AZ126" s="460"/>
      <c r="BA126" s="460"/>
      <c r="BB126" s="460"/>
      <c r="BC126" s="460"/>
      <c r="BD126" s="460"/>
      <c r="BE126" s="460"/>
      <c r="BF126" s="460"/>
      <c r="BH126" s="1249"/>
      <c r="BI126" s="1248" t="s">
        <v>1104</v>
      </c>
      <c r="BJ126" s="1119" t="s">
        <v>1102</v>
      </c>
      <c r="BK126" s="1120">
        <v>35</v>
      </c>
      <c r="BL126" s="1120">
        <v>9</v>
      </c>
      <c r="BM126" s="1120">
        <v>14</v>
      </c>
      <c r="BN126" s="1120">
        <v>23</v>
      </c>
      <c r="BO126" s="1120">
        <v>59</v>
      </c>
      <c r="BP126" s="1120">
        <v>128</v>
      </c>
      <c r="BQ126" s="1120">
        <v>192</v>
      </c>
      <c r="BR126" s="1120">
        <v>219</v>
      </c>
      <c r="BS126" s="1120">
        <v>477</v>
      </c>
      <c r="BT126" s="1120">
        <v>540</v>
      </c>
      <c r="BU126" s="1120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</row>
    <row r="127" spans="1:95">
      <c r="A127" s="155" t="s">
        <v>337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3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P127" s="460"/>
      <c r="AQ127" s="460"/>
      <c r="AR127" s="460"/>
      <c r="AX127" s="460"/>
      <c r="AY127" s="460"/>
      <c r="AZ127" s="460"/>
      <c r="BA127" s="460"/>
      <c r="BB127" s="460"/>
      <c r="BC127" s="460"/>
      <c r="BD127" s="460"/>
      <c r="BE127" s="460"/>
      <c r="BF127" s="460"/>
      <c r="BH127" s="1249"/>
      <c r="BI127" s="1249"/>
      <c r="BJ127" s="1119" t="s">
        <v>1103</v>
      </c>
      <c r="BK127" s="460"/>
      <c r="BL127" s="460"/>
      <c r="BM127" s="460"/>
      <c r="BN127" s="460"/>
      <c r="BO127" s="460"/>
      <c r="BP127" s="460"/>
      <c r="BV127" s="1120">
        <v>321</v>
      </c>
      <c r="BW127" s="1120">
        <v>346</v>
      </c>
      <c r="BX127" s="1120">
        <v>346</v>
      </c>
      <c r="BY127" s="1120">
        <v>346</v>
      </c>
      <c r="BZ127" s="1120">
        <v>346</v>
      </c>
      <c r="CA127" s="1120">
        <v>346</v>
      </c>
      <c r="CB127" s="1120">
        <v>346</v>
      </c>
      <c r="CC127" s="1120">
        <v>346</v>
      </c>
      <c r="CD127" s="1120">
        <v>346</v>
      </c>
      <c r="CI127" s="460"/>
      <c r="CJ127" s="460"/>
      <c r="CK127" s="460"/>
      <c r="CL127" s="460"/>
      <c r="CM127" s="460"/>
      <c r="CN127" s="460"/>
      <c r="CO127" s="460"/>
      <c r="CP127" s="460"/>
      <c r="CQ127" s="460"/>
    </row>
    <row r="128" spans="1:95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X128" s="460"/>
      <c r="AY128" s="460"/>
      <c r="AZ128" s="460"/>
      <c r="BA128" s="460"/>
      <c r="BB128" s="460"/>
      <c r="BC128" s="460"/>
      <c r="BD128" s="460"/>
      <c r="BE128" s="460"/>
      <c r="BF128" s="460"/>
      <c r="BH128" s="1249"/>
      <c r="BI128" s="1248" t="s">
        <v>1105</v>
      </c>
      <c r="BJ128" s="1119" t="s">
        <v>1102</v>
      </c>
      <c r="BK128" s="1120">
        <v>419</v>
      </c>
      <c r="BL128" s="1120">
        <v>300</v>
      </c>
      <c r="BM128" s="1120">
        <v>267</v>
      </c>
      <c r="BN128" s="1120">
        <v>253</v>
      </c>
      <c r="BO128" s="1120">
        <v>297</v>
      </c>
      <c r="BP128" s="1120">
        <v>333</v>
      </c>
      <c r="BQ128" s="1120">
        <v>383</v>
      </c>
      <c r="BR128" s="1120">
        <v>424</v>
      </c>
      <c r="BS128" s="1120">
        <v>463</v>
      </c>
      <c r="BT128" s="1120">
        <v>449</v>
      </c>
      <c r="BU128" s="1120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</row>
    <row r="129" spans="2:95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X129" s="460"/>
      <c r="AY129" s="460"/>
      <c r="AZ129" s="460"/>
      <c r="BA129" s="460"/>
      <c r="BB129" s="460"/>
      <c r="BC129" s="460"/>
      <c r="BD129" s="460"/>
      <c r="BE129" s="460"/>
      <c r="BF129" s="460"/>
      <c r="BH129" s="1249"/>
      <c r="BI129" s="1249"/>
      <c r="BJ129" s="1119" t="s">
        <v>1103</v>
      </c>
      <c r="BK129" s="460"/>
      <c r="BL129" s="460"/>
      <c r="BM129" s="460"/>
      <c r="BN129" s="460"/>
      <c r="BO129" s="460"/>
      <c r="BP129" s="460"/>
      <c r="BV129" s="1120">
        <v>454</v>
      </c>
      <c r="BW129" s="1120">
        <v>454</v>
      </c>
      <c r="BX129" s="1120">
        <v>454</v>
      </c>
      <c r="BY129" s="1120">
        <v>454</v>
      </c>
      <c r="BZ129" s="1120">
        <v>454</v>
      </c>
      <c r="CA129" s="1120">
        <v>454</v>
      </c>
      <c r="CB129" s="1120">
        <v>454</v>
      </c>
      <c r="CC129" s="1120">
        <v>454</v>
      </c>
      <c r="CD129" s="1120">
        <v>454</v>
      </c>
      <c r="CI129" s="460"/>
      <c r="CJ129" s="460"/>
      <c r="CK129" s="460"/>
      <c r="CL129" s="460"/>
      <c r="CM129" s="460"/>
      <c r="CN129" s="460"/>
      <c r="CO129" s="460"/>
      <c r="CP129" s="460"/>
      <c r="CQ129" s="460"/>
    </row>
    <row r="130" spans="2:95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X130" s="460"/>
      <c r="AY130" s="460"/>
      <c r="AZ130" s="460"/>
      <c r="BA130" s="460"/>
      <c r="BB130" s="460"/>
      <c r="BC130" s="460"/>
      <c r="BD130" s="460"/>
      <c r="BE130" s="460"/>
      <c r="BF130" s="460"/>
      <c r="BH130" s="1248" t="s">
        <v>914</v>
      </c>
      <c r="BI130" s="1248" t="s">
        <v>42</v>
      </c>
      <c r="BJ130" s="1119" t="s">
        <v>1102</v>
      </c>
      <c r="BK130" s="1120">
        <v>12</v>
      </c>
      <c r="BL130" s="1120">
        <v>26</v>
      </c>
      <c r="BM130" s="1120">
        <v>6</v>
      </c>
      <c r="BN130" s="1120">
        <v>2</v>
      </c>
      <c r="BO130" s="1120">
        <v>0</v>
      </c>
      <c r="BP130" s="1120">
        <v>11</v>
      </c>
      <c r="BQ130" s="1120">
        <v>27</v>
      </c>
      <c r="BR130" s="1120">
        <v>26</v>
      </c>
      <c r="BS130" s="1120">
        <v>17</v>
      </c>
      <c r="BT130" s="1120">
        <v>55</v>
      </c>
      <c r="BU130" s="1120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</row>
    <row r="131" spans="2:95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X131" s="460"/>
      <c r="AY131" s="460"/>
      <c r="AZ131" s="460"/>
      <c r="BA131" s="460"/>
      <c r="BB131" s="460"/>
      <c r="BC131" s="460"/>
      <c r="BD131" s="460"/>
      <c r="BE131" s="460"/>
      <c r="BF131" s="460"/>
      <c r="BH131" s="1249"/>
      <c r="BI131" s="1249"/>
      <c r="BJ131" s="1119" t="s">
        <v>1103</v>
      </c>
      <c r="BK131" s="460"/>
      <c r="BL131" s="460"/>
      <c r="BM131" s="460"/>
      <c r="BN131" s="460"/>
      <c r="BO131" s="460"/>
      <c r="BP131" s="460"/>
      <c r="BV131" s="1120">
        <v>40</v>
      </c>
      <c r="BW131" s="1120">
        <v>34</v>
      </c>
      <c r="BX131" s="1120">
        <v>34</v>
      </c>
      <c r="BY131" s="1120">
        <v>34</v>
      </c>
      <c r="BZ131" s="1120">
        <v>34</v>
      </c>
      <c r="CA131" s="1120">
        <v>34</v>
      </c>
      <c r="CB131" s="1120">
        <v>34</v>
      </c>
      <c r="CC131" s="1120">
        <v>34</v>
      </c>
      <c r="CD131" s="1120">
        <v>34</v>
      </c>
      <c r="CI131" s="460"/>
      <c r="CJ131" s="460"/>
      <c r="CK131" s="460"/>
      <c r="CL131" s="460"/>
      <c r="CM131" s="460"/>
      <c r="CN131" s="460"/>
      <c r="CO131" s="460"/>
      <c r="CP131" s="460"/>
      <c r="CQ131" s="460"/>
    </row>
    <row r="132" spans="2:95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X132" s="460"/>
      <c r="AY132" s="460"/>
      <c r="AZ132" s="460"/>
      <c r="BA132" s="460"/>
      <c r="BB132" s="460"/>
      <c r="BC132" s="460"/>
      <c r="BD132" s="460"/>
      <c r="BE132" s="460"/>
      <c r="BF132" s="460"/>
      <c r="BH132" s="1249"/>
      <c r="BI132" s="1248" t="s">
        <v>1104</v>
      </c>
      <c r="BJ132" s="1119" t="s">
        <v>1102</v>
      </c>
      <c r="BK132" s="1120">
        <v>33</v>
      </c>
      <c r="BL132" s="1120">
        <v>7</v>
      </c>
      <c r="BM132" s="1120">
        <v>16</v>
      </c>
      <c r="BN132" s="1120">
        <v>29</v>
      </c>
      <c r="BO132" s="1120">
        <v>34</v>
      </c>
      <c r="BP132" s="1120">
        <v>53</v>
      </c>
      <c r="BQ132" s="1120">
        <v>68</v>
      </c>
      <c r="BR132" s="1120">
        <v>170</v>
      </c>
      <c r="BS132" s="1120">
        <v>190</v>
      </c>
      <c r="BT132" s="1120">
        <v>289</v>
      </c>
      <c r="BU132" s="1120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</row>
    <row r="133" spans="2:95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X133" s="460"/>
      <c r="AY133" s="460"/>
      <c r="AZ133" s="460"/>
      <c r="BA133" s="460"/>
      <c r="BB133" s="460"/>
      <c r="BC133" s="460"/>
      <c r="BD133" s="460"/>
      <c r="BE133" s="460"/>
      <c r="BF133" s="460"/>
      <c r="BH133" s="1249"/>
      <c r="BI133" s="1249"/>
      <c r="BJ133" s="1119" t="s">
        <v>1103</v>
      </c>
      <c r="BK133" s="460"/>
      <c r="BL133" s="460"/>
      <c r="BM133" s="460"/>
      <c r="BN133" s="460"/>
      <c r="BO133" s="460"/>
      <c r="BP133" s="460"/>
      <c r="BV133" s="1120">
        <v>265</v>
      </c>
      <c r="BW133" s="1120">
        <v>249</v>
      </c>
      <c r="BX133" s="1120">
        <v>249</v>
      </c>
      <c r="BY133" s="1120">
        <v>249</v>
      </c>
      <c r="BZ133" s="1120">
        <v>249</v>
      </c>
      <c r="CA133" s="1120">
        <v>249</v>
      </c>
      <c r="CB133" s="1120">
        <v>249</v>
      </c>
      <c r="CC133" s="1120">
        <v>249</v>
      </c>
      <c r="CD133" s="1120">
        <v>249</v>
      </c>
      <c r="CI133" s="460"/>
      <c r="CJ133" s="460"/>
      <c r="CK133" s="460"/>
      <c r="CL133" s="460"/>
      <c r="CM133" s="460"/>
      <c r="CN133" s="460"/>
      <c r="CO133" s="460"/>
      <c r="CP133" s="460"/>
      <c r="CQ133" s="460"/>
    </row>
    <row r="134" spans="2:95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X134" s="460"/>
      <c r="AY134" s="460"/>
      <c r="AZ134" s="460"/>
      <c r="BA134" s="460"/>
      <c r="BB134" s="460"/>
      <c r="BC134" s="460"/>
      <c r="BD134" s="460"/>
      <c r="BE134" s="460"/>
      <c r="BF134" s="460"/>
      <c r="BH134" s="1249"/>
      <c r="BI134" s="1248" t="s">
        <v>1105</v>
      </c>
      <c r="BJ134" s="1119" t="s">
        <v>1102</v>
      </c>
      <c r="BK134" s="1120">
        <v>240</v>
      </c>
      <c r="BL134" s="1120">
        <v>185</v>
      </c>
      <c r="BM134" s="1120">
        <v>172</v>
      </c>
      <c r="BN134" s="1120">
        <v>147</v>
      </c>
      <c r="BO134" s="1120">
        <v>158</v>
      </c>
      <c r="BP134" s="1120">
        <v>188</v>
      </c>
      <c r="BQ134" s="1120">
        <v>211</v>
      </c>
      <c r="BR134" s="1120">
        <v>200</v>
      </c>
      <c r="BS134" s="1120">
        <v>230</v>
      </c>
      <c r="BT134" s="1120">
        <v>229</v>
      </c>
      <c r="BU134" s="1120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</row>
    <row r="135" spans="2:95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X135" s="460"/>
      <c r="AY135" s="460"/>
      <c r="AZ135" s="460"/>
      <c r="BA135" s="460"/>
      <c r="BB135" s="460"/>
      <c r="BC135" s="460"/>
      <c r="BD135" s="460"/>
      <c r="BE135" s="460"/>
      <c r="BF135" s="460"/>
      <c r="BH135" s="1249"/>
      <c r="BI135" s="1249"/>
      <c r="BJ135" s="1119" t="s">
        <v>1103</v>
      </c>
      <c r="BK135" s="460"/>
      <c r="BL135" s="460"/>
      <c r="BM135" s="460"/>
      <c r="BN135" s="460"/>
      <c r="BO135" s="460"/>
      <c r="BP135" s="460"/>
      <c r="BV135" s="1120">
        <v>197</v>
      </c>
      <c r="BW135" s="1120">
        <v>209</v>
      </c>
      <c r="BX135" s="1120">
        <v>209</v>
      </c>
      <c r="BY135" s="1120">
        <v>209</v>
      </c>
      <c r="BZ135" s="1120">
        <v>209</v>
      </c>
      <c r="CA135" s="1120">
        <v>209</v>
      </c>
      <c r="CB135" s="1120">
        <v>209</v>
      </c>
      <c r="CC135" s="1120">
        <v>209</v>
      </c>
      <c r="CD135" s="1120">
        <v>209</v>
      </c>
      <c r="CI135" s="460"/>
      <c r="CJ135" s="460"/>
      <c r="CK135" s="460"/>
      <c r="CL135" s="460"/>
      <c r="CM135" s="460"/>
      <c r="CN135" s="460"/>
      <c r="CO135" s="460"/>
      <c r="CP135" s="460"/>
      <c r="CQ135" s="460"/>
    </row>
    <row r="136" spans="2:95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X136" s="460"/>
      <c r="AY136" s="460"/>
      <c r="AZ136" s="460"/>
      <c r="BA136" s="460"/>
      <c r="BB136" s="460"/>
      <c r="BC136" s="460"/>
      <c r="BD136" s="460"/>
      <c r="BE136" s="460"/>
      <c r="BF136" s="460"/>
      <c r="BH136" s="1248" t="s">
        <v>912</v>
      </c>
      <c r="BI136" s="1248" t="s">
        <v>42</v>
      </c>
      <c r="BJ136" s="1119" t="s">
        <v>1102</v>
      </c>
      <c r="BK136" s="1120">
        <v>75</v>
      </c>
      <c r="BL136" s="1120">
        <v>12</v>
      </c>
      <c r="BM136" s="1120">
        <v>1</v>
      </c>
      <c r="BN136" s="1120">
        <v>0</v>
      </c>
      <c r="BO136" s="1120">
        <v>17</v>
      </c>
      <c r="BP136" s="1120">
        <v>8</v>
      </c>
      <c r="BQ136" s="1120">
        <v>25</v>
      </c>
      <c r="BR136" s="1120">
        <v>30</v>
      </c>
      <c r="BS136" s="1120">
        <v>62</v>
      </c>
      <c r="BT136" s="1120">
        <v>16</v>
      </c>
      <c r="BU136" s="1120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</row>
    <row r="137" spans="2:95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X137" s="460"/>
      <c r="AY137" s="460"/>
      <c r="AZ137" s="460"/>
      <c r="BA137" s="460"/>
      <c r="BB137" s="460"/>
      <c r="BC137" s="460"/>
      <c r="BD137" s="460"/>
      <c r="BE137" s="460"/>
      <c r="BF137" s="460"/>
      <c r="BH137" s="1249"/>
      <c r="BI137" s="1249"/>
      <c r="BJ137" s="1119" t="s">
        <v>1103</v>
      </c>
      <c r="BK137" s="460"/>
      <c r="BL137" s="460"/>
      <c r="BM137" s="460"/>
      <c r="BN137" s="460"/>
      <c r="BO137" s="460"/>
      <c r="BP137" s="460"/>
      <c r="BV137" s="1120">
        <v>137</v>
      </c>
      <c r="BW137" s="1120">
        <v>161</v>
      </c>
      <c r="BX137" s="1120">
        <v>161</v>
      </c>
      <c r="BY137" s="1120">
        <v>161</v>
      </c>
      <c r="BZ137" s="1120">
        <v>161</v>
      </c>
      <c r="CA137" s="1120">
        <v>161</v>
      </c>
      <c r="CB137" s="1120">
        <v>161</v>
      </c>
      <c r="CC137" s="1120">
        <v>161</v>
      </c>
      <c r="CD137" s="1120">
        <v>161</v>
      </c>
      <c r="CI137" s="460"/>
      <c r="CJ137" s="460"/>
      <c r="CK137" s="460"/>
      <c r="CL137" s="460"/>
      <c r="CM137" s="460"/>
      <c r="CN137" s="460"/>
      <c r="CO137" s="460"/>
      <c r="CP137" s="460"/>
      <c r="CQ137" s="460"/>
    </row>
    <row r="138" spans="2:95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X138" s="460"/>
      <c r="AY138" s="460"/>
      <c r="AZ138" s="460"/>
      <c r="BA138" s="460"/>
      <c r="BB138" s="460"/>
      <c r="BC138" s="460"/>
      <c r="BD138" s="460"/>
      <c r="BE138" s="460"/>
      <c r="BF138" s="460"/>
      <c r="BH138" s="1249"/>
      <c r="BI138" s="1248" t="s">
        <v>1104</v>
      </c>
      <c r="BJ138" s="1119" t="s">
        <v>1102</v>
      </c>
      <c r="BK138" s="1120">
        <v>52</v>
      </c>
      <c r="BL138" s="1120">
        <v>74</v>
      </c>
      <c r="BM138" s="1120">
        <v>104</v>
      </c>
      <c r="BN138" s="1120">
        <v>204</v>
      </c>
      <c r="BO138" s="1120">
        <v>436</v>
      </c>
      <c r="BP138" s="1120">
        <v>496</v>
      </c>
      <c r="BQ138" s="1120">
        <v>792</v>
      </c>
      <c r="BR138" s="1120">
        <v>1032</v>
      </c>
      <c r="BS138" s="1120">
        <v>1632</v>
      </c>
      <c r="BT138" s="1120">
        <v>1477</v>
      </c>
      <c r="BU138" s="1120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</row>
    <row r="139" spans="2:95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X139" s="460"/>
      <c r="AY139" s="460"/>
      <c r="AZ139" s="460"/>
      <c r="BA139" s="460"/>
      <c r="BB139" s="460"/>
      <c r="BC139" s="460"/>
      <c r="BD139" s="460"/>
      <c r="BE139" s="460"/>
      <c r="BF139" s="460"/>
      <c r="BH139" s="1249"/>
      <c r="BI139" s="1249"/>
      <c r="BJ139" s="1119" t="s">
        <v>1103</v>
      </c>
      <c r="BK139" s="460"/>
      <c r="BL139" s="460"/>
      <c r="BM139" s="460"/>
      <c r="BN139" s="460"/>
      <c r="BO139" s="460"/>
      <c r="BP139" s="460"/>
      <c r="BV139" s="1120">
        <v>1533</v>
      </c>
      <c r="BW139" s="1120">
        <v>1822</v>
      </c>
      <c r="BX139" s="1120">
        <v>1957</v>
      </c>
      <c r="BY139" s="1120">
        <v>2093</v>
      </c>
      <c r="BZ139" s="1120">
        <v>2228</v>
      </c>
      <c r="CA139" s="1120">
        <v>2363</v>
      </c>
      <c r="CB139" s="1120">
        <v>2498</v>
      </c>
      <c r="CC139" s="1120">
        <v>2633</v>
      </c>
      <c r="CD139" s="1120">
        <v>2768</v>
      </c>
      <c r="CI139" s="460"/>
      <c r="CJ139" s="460"/>
      <c r="CK139" s="460"/>
      <c r="CL139" s="460"/>
      <c r="CM139" s="460"/>
      <c r="CN139" s="460"/>
      <c r="CO139" s="460"/>
      <c r="CP139" s="460"/>
      <c r="CQ139" s="460"/>
    </row>
    <row r="140" spans="2:95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X140" s="460"/>
      <c r="AY140" s="460"/>
      <c r="AZ140" s="460"/>
      <c r="BA140" s="460"/>
      <c r="BB140" s="460"/>
      <c r="BC140" s="460"/>
      <c r="BD140" s="460"/>
      <c r="BE140" s="460"/>
      <c r="BF140" s="460"/>
      <c r="BH140" s="1249"/>
      <c r="BI140" s="1248" t="s">
        <v>1105</v>
      </c>
      <c r="BJ140" s="1119" t="s">
        <v>1102</v>
      </c>
      <c r="BK140" s="1120">
        <v>159</v>
      </c>
      <c r="BL140" s="1120">
        <v>121</v>
      </c>
      <c r="BM140" s="1120">
        <v>89</v>
      </c>
      <c r="BN140" s="1120">
        <v>96</v>
      </c>
      <c r="BO140" s="1120">
        <v>124</v>
      </c>
      <c r="BP140" s="1120">
        <v>132</v>
      </c>
      <c r="BQ140" s="1120">
        <v>168</v>
      </c>
      <c r="BR140" s="1120">
        <v>159</v>
      </c>
      <c r="BS140" s="1120">
        <v>203</v>
      </c>
      <c r="BT140" s="1120">
        <v>168</v>
      </c>
      <c r="BU140" s="1120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</row>
    <row r="141" spans="2:95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X141" s="460"/>
      <c r="AY141" s="460"/>
      <c r="AZ141" s="460"/>
      <c r="BA141" s="460"/>
      <c r="BB141" s="460"/>
      <c r="BC141" s="460"/>
      <c r="BD141" s="460"/>
      <c r="BE141" s="460"/>
      <c r="BF141" s="460"/>
      <c r="BH141" s="1249"/>
      <c r="BI141" s="1249"/>
      <c r="BJ141" s="1119" t="s">
        <v>1103</v>
      </c>
      <c r="BK141" s="460"/>
      <c r="BL141" s="460"/>
      <c r="BM141" s="460"/>
      <c r="BN141" s="460"/>
      <c r="BO141" s="460"/>
      <c r="BP141" s="460"/>
      <c r="BV141" s="1120">
        <v>162</v>
      </c>
      <c r="BW141" s="1120">
        <v>170</v>
      </c>
      <c r="BX141" s="1120">
        <v>170</v>
      </c>
      <c r="BY141" s="1120">
        <v>170</v>
      </c>
      <c r="BZ141" s="1120">
        <v>170</v>
      </c>
      <c r="CA141" s="1120">
        <v>170</v>
      </c>
      <c r="CB141" s="1120">
        <v>170</v>
      </c>
      <c r="CC141" s="1120">
        <v>170</v>
      </c>
      <c r="CD141" s="1120">
        <v>170</v>
      </c>
      <c r="CI141" s="460"/>
      <c r="CJ141" s="460"/>
      <c r="CK141" s="460"/>
      <c r="CL141" s="460"/>
      <c r="CM141" s="460"/>
      <c r="CN141" s="460"/>
      <c r="CO141" s="460"/>
      <c r="CP141" s="460"/>
      <c r="CQ141" s="460"/>
    </row>
    <row r="142" spans="2:95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X142" s="460"/>
      <c r="AY142" s="460"/>
      <c r="AZ142" s="460"/>
      <c r="BA142" s="460"/>
      <c r="BB142" s="460"/>
      <c r="BC142" s="460"/>
      <c r="BD142" s="460"/>
      <c r="BE142" s="460"/>
      <c r="BF142" s="460"/>
      <c r="BH142" s="1248" t="s">
        <v>913</v>
      </c>
      <c r="BI142" s="1248" t="s">
        <v>42</v>
      </c>
      <c r="BJ142" s="1119" t="s">
        <v>1102</v>
      </c>
      <c r="BK142" s="1120">
        <v>11</v>
      </c>
      <c r="BL142" s="1120">
        <v>0</v>
      </c>
      <c r="BM142" s="1120">
        <v>12</v>
      </c>
      <c r="BN142" s="1120">
        <v>1</v>
      </c>
      <c r="BO142" s="1120">
        <v>2</v>
      </c>
      <c r="BP142" s="1120">
        <v>7</v>
      </c>
      <c r="BQ142" s="1120">
        <v>13</v>
      </c>
      <c r="BR142" s="1120">
        <v>32</v>
      </c>
      <c r="BS142" s="1120">
        <v>35</v>
      </c>
      <c r="BT142" s="1120">
        <v>38</v>
      </c>
      <c r="BU142" s="1120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</row>
    <row r="143" spans="2:95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X143" s="460"/>
      <c r="AY143" s="460"/>
      <c r="AZ143" s="460"/>
      <c r="BA143" s="460"/>
      <c r="BB143" s="460"/>
      <c r="BC143" s="460"/>
      <c r="BD143" s="460"/>
      <c r="BE143" s="460"/>
      <c r="BF143" s="460"/>
      <c r="BH143" s="1249"/>
      <c r="BI143" s="1249"/>
      <c r="BJ143" s="1119" t="s">
        <v>1103</v>
      </c>
      <c r="BK143" s="460"/>
      <c r="BL143" s="460"/>
      <c r="BM143" s="460"/>
      <c r="BN143" s="460"/>
      <c r="BO143" s="460"/>
      <c r="BP143" s="460"/>
      <c r="BV143" s="1120">
        <v>23</v>
      </c>
      <c r="BW143" s="1120">
        <v>29</v>
      </c>
      <c r="BX143" s="1120">
        <v>29</v>
      </c>
      <c r="BY143" s="1120">
        <v>29</v>
      </c>
      <c r="BZ143" s="1120">
        <v>29</v>
      </c>
      <c r="CA143" s="1120">
        <v>29</v>
      </c>
      <c r="CB143" s="1120">
        <v>29</v>
      </c>
      <c r="CC143" s="1120">
        <v>29</v>
      </c>
      <c r="CD143" s="1120">
        <v>29</v>
      </c>
      <c r="CI143" s="460"/>
      <c r="CJ143" s="460"/>
      <c r="CK143" s="460"/>
      <c r="CL143" s="460"/>
      <c r="CM143" s="460"/>
      <c r="CN143" s="460"/>
      <c r="CO143" s="460"/>
      <c r="CP143" s="460"/>
      <c r="CQ143" s="460"/>
    </row>
    <row r="144" spans="2:95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X144" s="460"/>
      <c r="AY144" s="460"/>
      <c r="AZ144" s="460"/>
      <c r="BA144" s="460"/>
      <c r="BB144" s="460"/>
      <c r="BC144" s="460"/>
      <c r="BD144" s="460"/>
      <c r="BE144" s="460"/>
      <c r="BF144" s="460"/>
      <c r="BH144" s="1249"/>
      <c r="BI144" s="1248" t="s">
        <v>1104</v>
      </c>
      <c r="BJ144" s="1119" t="s">
        <v>1102</v>
      </c>
      <c r="BK144" s="1120">
        <v>49</v>
      </c>
      <c r="BL144" s="1120">
        <v>22</v>
      </c>
      <c r="BM144" s="1120">
        <v>6</v>
      </c>
      <c r="BN144" s="1120">
        <v>8</v>
      </c>
      <c r="BO144" s="1120">
        <v>14</v>
      </c>
      <c r="BP144" s="1120">
        <v>36</v>
      </c>
      <c r="BQ144" s="1120">
        <v>24</v>
      </c>
      <c r="BR144" s="1120">
        <v>39</v>
      </c>
      <c r="BS144" s="1120">
        <v>99</v>
      </c>
      <c r="BT144" s="1120">
        <v>197</v>
      </c>
      <c r="BU144" s="1120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</row>
    <row r="145" spans="2:95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X145" s="460"/>
      <c r="AY145" s="460"/>
      <c r="AZ145" s="460"/>
      <c r="BA145" s="460"/>
      <c r="BB145" s="460"/>
      <c r="BC145" s="460"/>
      <c r="BD145" s="460"/>
      <c r="BE145" s="460"/>
      <c r="BF145" s="460"/>
      <c r="BH145" s="1249"/>
      <c r="BI145" s="1249"/>
      <c r="BJ145" s="1119" t="s">
        <v>1103</v>
      </c>
      <c r="BK145" s="460"/>
      <c r="BL145" s="460"/>
      <c r="BM145" s="460"/>
      <c r="BN145" s="460"/>
      <c r="BO145" s="460"/>
      <c r="BP145" s="460"/>
      <c r="BV145" s="1120">
        <v>110</v>
      </c>
      <c r="BW145" s="1120">
        <v>123</v>
      </c>
      <c r="BX145" s="1120">
        <v>123</v>
      </c>
      <c r="BY145" s="1120">
        <v>123</v>
      </c>
      <c r="BZ145" s="1120">
        <v>123</v>
      </c>
      <c r="CA145" s="1120">
        <v>123</v>
      </c>
      <c r="CB145" s="1120">
        <v>123</v>
      </c>
      <c r="CC145" s="1120">
        <v>123</v>
      </c>
      <c r="CD145" s="1120">
        <v>123</v>
      </c>
      <c r="CI145" s="460"/>
      <c r="CJ145" s="460"/>
      <c r="CK145" s="460"/>
      <c r="CL145" s="460"/>
      <c r="CM145" s="460"/>
      <c r="CN145" s="460"/>
      <c r="CO145" s="460"/>
      <c r="CP145" s="460"/>
      <c r="CQ145" s="460"/>
    </row>
    <row r="146" spans="2:95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X146" s="460"/>
      <c r="AY146" s="460"/>
      <c r="AZ146" s="460"/>
      <c r="BA146" s="460"/>
      <c r="BB146" s="460"/>
      <c r="BC146" s="460"/>
      <c r="BD146" s="460"/>
      <c r="BE146" s="460"/>
      <c r="BF146" s="460"/>
      <c r="BH146" s="1249"/>
      <c r="BI146" s="1248" t="s">
        <v>1105</v>
      </c>
      <c r="BJ146" s="1119" t="s">
        <v>1102</v>
      </c>
      <c r="BK146" s="1120">
        <v>168</v>
      </c>
      <c r="BL146" s="1120">
        <v>87</v>
      </c>
      <c r="BM146" s="1120">
        <v>94</v>
      </c>
      <c r="BN146" s="1120">
        <v>94</v>
      </c>
      <c r="BO146" s="1120">
        <v>94</v>
      </c>
      <c r="BP146" s="1120">
        <v>116</v>
      </c>
      <c r="BQ146" s="1120">
        <v>158</v>
      </c>
      <c r="BR146" s="1120">
        <v>151</v>
      </c>
      <c r="BS146" s="1120">
        <v>153</v>
      </c>
      <c r="BT146" s="1120">
        <v>145</v>
      </c>
      <c r="BU146" s="1120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</row>
    <row r="147" spans="2:95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X147" s="460"/>
      <c r="AY147" s="460"/>
      <c r="AZ147" s="460"/>
      <c r="BA147" s="460"/>
      <c r="BB147" s="460"/>
      <c r="BC147" s="460"/>
      <c r="BD147" s="460"/>
      <c r="BE147" s="460"/>
      <c r="BF147" s="460"/>
      <c r="BH147" s="1249"/>
      <c r="BI147" s="1249"/>
      <c r="BJ147" s="1119" t="s">
        <v>1103</v>
      </c>
      <c r="BK147" s="460"/>
      <c r="BL147" s="460"/>
      <c r="BM147" s="460"/>
      <c r="BN147" s="460"/>
      <c r="BO147" s="460"/>
      <c r="BP147" s="460"/>
      <c r="BV147" s="1120">
        <v>157</v>
      </c>
      <c r="BW147" s="1120">
        <v>158</v>
      </c>
      <c r="BX147" s="1120">
        <v>158</v>
      </c>
      <c r="BY147" s="1120">
        <v>158</v>
      </c>
      <c r="BZ147" s="1120">
        <v>158</v>
      </c>
      <c r="CA147" s="1120">
        <v>158</v>
      </c>
      <c r="CB147" s="1120">
        <v>158</v>
      </c>
      <c r="CC147" s="1120">
        <v>158</v>
      </c>
      <c r="CD147" s="1120">
        <v>158</v>
      </c>
      <c r="CI147" s="460"/>
      <c r="CJ147" s="460"/>
      <c r="CK147" s="460"/>
      <c r="CL147" s="460"/>
      <c r="CM147" s="460"/>
      <c r="CN147" s="460"/>
      <c r="CO147" s="460"/>
      <c r="CP147" s="460"/>
      <c r="CQ147" s="460"/>
    </row>
    <row r="148" spans="2:95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X148" s="460"/>
      <c r="AY148" s="460"/>
      <c r="AZ148" s="460"/>
      <c r="BA148" s="460"/>
      <c r="BB148" s="460"/>
      <c r="BC148" s="460"/>
      <c r="BD148" s="460"/>
      <c r="BE148" s="460"/>
      <c r="BF148" s="460"/>
      <c r="BH148" s="1248" t="s">
        <v>919</v>
      </c>
      <c r="BI148" s="1248" t="s">
        <v>42</v>
      </c>
      <c r="BJ148" s="1119" t="s">
        <v>1102</v>
      </c>
      <c r="BK148" s="1120">
        <v>5</v>
      </c>
      <c r="BL148" s="1120">
        <v>2</v>
      </c>
      <c r="BM148" s="1120">
        <v>2</v>
      </c>
      <c r="BN148" s="1120">
        <v>12</v>
      </c>
      <c r="BO148" s="1120">
        <v>7</v>
      </c>
      <c r="BP148" s="1120">
        <v>3</v>
      </c>
      <c r="BQ148" s="1120">
        <v>2</v>
      </c>
      <c r="BR148" s="1120">
        <v>12</v>
      </c>
      <c r="BS148" s="1120">
        <v>2</v>
      </c>
      <c r="BT148" s="1120">
        <v>26</v>
      </c>
      <c r="BU148" s="1120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</row>
    <row r="149" spans="2:95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X149" s="460"/>
      <c r="AY149" s="460"/>
      <c r="AZ149" s="460"/>
      <c r="BA149" s="460"/>
      <c r="BB149" s="460"/>
      <c r="BC149" s="460"/>
      <c r="BD149" s="460"/>
      <c r="BE149" s="460"/>
      <c r="BF149" s="460"/>
      <c r="BH149" s="1249"/>
      <c r="BI149" s="1249"/>
      <c r="BJ149" s="1119" t="s">
        <v>1103</v>
      </c>
      <c r="BK149" s="460"/>
      <c r="BL149" s="460"/>
      <c r="BM149" s="460"/>
      <c r="BN149" s="460"/>
      <c r="BO149" s="460"/>
      <c r="BP149" s="460"/>
      <c r="BV149" s="1120">
        <v>9</v>
      </c>
      <c r="BW149" s="1120">
        <v>12</v>
      </c>
      <c r="BX149" s="1120">
        <v>12</v>
      </c>
      <c r="BY149" s="1120">
        <v>12</v>
      </c>
      <c r="BZ149" s="1120">
        <v>12</v>
      </c>
      <c r="CA149" s="1120">
        <v>12</v>
      </c>
      <c r="CB149" s="1120">
        <v>12</v>
      </c>
      <c r="CC149" s="1120">
        <v>12</v>
      </c>
      <c r="CD149" s="1120">
        <v>12</v>
      </c>
      <c r="CI149" s="460"/>
      <c r="CJ149" s="460"/>
      <c r="CK149" s="460"/>
      <c r="CL149" s="460"/>
      <c r="CM149" s="460"/>
      <c r="CN149" s="460"/>
      <c r="CO149" s="460"/>
      <c r="CP149" s="460"/>
      <c r="CQ149" s="460"/>
    </row>
    <row r="150" spans="2:95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X150" s="460"/>
      <c r="AY150" s="460"/>
      <c r="AZ150" s="460"/>
      <c r="BA150" s="460"/>
      <c r="BB150" s="460"/>
      <c r="BC150" s="460"/>
      <c r="BD150" s="460"/>
      <c r="BE150" s="460"/>
      <c r="BF150" s="460"/>
      <c r="BH150" s="1249"/>
      <c r="BI150" s="1248" t="s">
        <v>1104</v>
      </c>
      <c r="BJ150" s="1119" t="s">
        <v>1102</v>
      </c>
      <c r="BK150" s="1120">
        <v>31</v>
      </c>
      <c r="BL150" s="1120">
        <v>32</v>
      </c>
      <c r="BM150" s="1120">
        <v>20</v>
      </c>
      <c r="BN150" s="1120">
        <v>11</v>
      </c>
      <c r="BO150" s="1120">
        <v>21</v>
      </c>
      <c r="BP150" s="1120">
        <v>33</v>
      </c>
      <c r="BQ150" s="1120">
        <v>18</v>
      </c>
      <c r="BR150" s="1120">
        <v>105</v>
      </c>
      <c r="BS150" s="1120">
        <v>97</v>
      </c>
      <c r="BT150" s="1120">
        <v>189</v>
      </c>
      <c r="BU150" s="1120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</row>
    <row r="151" spans="2:95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X151" s="460"/>
      <c r="AY151" s="460"/>
      <c r="AZ151" s="460"/>
      <c r="BA151" s="460"/>
      <c r="BB151" s="460"/>
      <c r="BC151" s="460"/>
      <c r="BD151" s="460"/>
      <c r="BE151" s="460"/>
      <c r="BF151" s="460"/>
      <c r="BH151" s="1249"/>
      <c r="BI151" s="1249"/>
      <c r="BJ151" s="1119" t="s">
        <v>1103</v>
      </c>
      <c r="BK151" s="460"/>
      <c r="BL151" s="460"/>
      <c r="BM151" s="460"/>
      <c r="BN151" s="460"/>
      <c r="BO151" s="460"/>
      <c r="BP151" s="460"/>
      <c r="BV151" s="1120">
        <v>182</v>
      </c>
      <c r="BW151" s="1120">
        <v>189</v>
      </c>
      <c r="BX151" s="1120">
        <v>189</v>
      </c>
      <c r="BY151" s="1120">
        <v>189</v>
      </c>
      <c r="BZ151" s="1120">
        <v>189</v>
      </c>
      <c r="CA151" s="1120">
        <v>189</v>
      </c>
      <c r="CB151" s="1120">
        <v>189</v>
      </c>
      <c r="CC151" s="1120">
        <v>189</v>
      </c>
      <c r="CD151" s="1120">
        <v>189</v>
      </c>
      <c r="CI151" s="460"/>
      <c r="CJ151" s="460"/>
      <c r="CK151" s="460"/>
      <c r="CL151" s="460"/>
      <c r="CM151" s="460"/>
      <c r="CN151" s="460"/>
      <c r="CO151" s="460"/>
      <c r="CP151" s="460"/>
      <c r="CQ151" s="460"/>
    </row>
    <row r="152" spans="2:95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X152" s="460"/>
      <c r="AY152" s="460"/>
      <c r="AZ152" s="460"/>
      <c r="BA152" s="460"/>
      <c r="BB152" s="460"/>
      <c r="BC152" s="460"/>
      <c r="BD152" s="460"/>
      <c r="BE152" s="460"/>
      <c r="BF152" s="460"/>
      <c r="BH152" s="1249"/>
      <c r="BI152" s="1248" t="s">
        <v>1105</v>
      </c>
      <c r="BJ152" s="1119" t="s">
        <v>1102</v>
      </c>
      <c r="BK152" s="1120">
        <v>89</v>
      </c>
      <c r="BL152" s="1120">
        <v>90</v>
      </c>
      <c r="BM152" s="1120">
        <v>63</v>
      </c>
      <c r="BN152" s="1120">
        <v>56</v>
      </c>
      <c r="BO152" s="1120">
        <v>56</v>
      </c>
      <c r="BP152" s="1120">
        <v>66</v>
      </c>
      <c r="BQ152" s="1120">
        <v>98</v>
      </c>
      <c r="BR152" s="1120">
        <v>118</v>
      </c>
      <c r="BS152" s="1120">
        <v>139</v>
      </c>
      <c r="BT152" s="1120">
        <v>119</v>
      </c>
      <c r="BU152" s="1120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</row>
    <row r="153" spans="2:95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X153" s="460"/>
      <c r="AY153" s="460"/>
      <c r="AZ153" s="460"/>
      <c r="BA153" s="460"/>
      <c r="BB153" s="460"/>
      <c r="BC153" s="460"/>
      <c r="BD153" s="460"/>
      <c r="BE153" s="460"/>
      <c r="BF153" s="460"/>
      <c r="BH153" s="1249"/>
      <c r="BI153" s="1249"/>
      <c r="BJ153" s="1119" t="s">
        <v>1103</v>
      </c>
      <c r="BK153" s="460"/>
      <c r="BL153" s="460"/>
      <c r="BM153" s="460"/>
      <c r="BN153" s="460"/>
      <c r="BO153" s="460"/>
      <c r="BP153" s="460"/>
      <c r="BV153" s="1120">
        <v>132</v>
      </c>
      <c r="BW153" s="1120">
        <v>128</v>
      </c>
      <c r="BX153" s="1120">
        <v>128</v>
      </c>
      <c r="BY153" s="1120">
        <v>128</v>
      </c>
      <c r="BZ153" s="1120">
        <v>128</v>
      </c>
      <c r="CA153" s="1120">
        <v>128</v>
      </c>
      <c r="CB153" s="1120">
        <v>128</v>
      </c>
      <c r="CC153" s="1120">
        <v>128</v>
      </c>
      <c r="CD153" s="1120">
        <v>128</v>
      </c>
      <c r="CI153" s="460"/>
      <c r="CJ153" s="460"/>
      <c r="CK153" s="460"/>
      <c r="CL153" s="460"/>
      <c r="CM153" s="460"/>
      <c r="CN153" s="460"/>
      <c r="CO153" s="460"/>
      <c r="CP153" s="460"/>
      <c r="CQ153" s="460"/>
    </row>
    <row r="154" spans="2:95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X154" s="460"/>
      <c r="AY154" s="460"/>
      <c r="AZ154" s="460"/>
      <c r="BA154" s="460"/>
      <c r="BB154" s="460"/>
      <c r="BC154" s="460"/>
      <c r="BD154" s="460"/>
      <c r="BE154" s="460"/>
      <c r="BF154" s="460"/>
      <c r="BH154" s="1248" t="s">
        <v>918</v>
      </c>
      <c r="BI154" s="1248" t="s">
        <v>42</v>
      </c>
      <c r="BJ154" s="1119" t="s">
        <v>1102</v>
      </c>
      <c r="BK154" s="1120">
        <v>22</v>
      </c>
      <c r="BL154" s="1120">
        <v>1</v>
      </c>
      <c r="BM154" s="1120">
        <v>4</v>
      </c>
      <c r="BN154" s="1120">
        <v>0</v>
      </c>
      <c r="BO154" s="1120">
        <v>0</v>
      </c>
      <c r="BP154" s="1120">
        <v>9</v>
      </c>
      <c r="BQ154" s="1120">
        <v>9</v>
      </c>
      <c r="BR154" s="1120">
        <v>2</v>
      </c>
      <c r="BS154" s="1120">
        <v>8</v>
      </c>
      <c r="BT154" s="1120">
        <v>0</v>
      </c>
      <c r="BU154" s="1120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</row>
    <row r="155" spans="2:95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X155" s="460"/>
      <c r="AY155" s="460"/>
      <c r="AZ155" s="460"/>
      <c r="BA155" s="460"/>
      <c r="BB155" s="460"/>
      <c r="BC155" s="460"/>
      <c r="BD155" s="460"/>
      <c r="BE155" s="460"/>
      <c r="BF155" s="460"/>
      <c r="BH155" s="1249"/>
      <c r="BI155" s="1249"/>
      <c r="BJ155" s="1119" t="s">
        <v>1103</v>
      </c>
      <c r="BK155" s="460"/>
      <c r="BL155" s="460"/>
      <c r="BM155" s="460"/>
      <c r="BN155" s="460"/>
      <c r="BO155" s="460"/>
      <c r="BP155" s="460"/>
      <c r="BV155" s="1120">
        <v>2</v>
      </c>
      <c r="BW155" s="1120">
        <v>3</v>
      </c>
      <c r="BX155" s="1120">
        <v>3</v>
      </c>
      <c r="BY155" s="1120">
        <v>3</v>
      </c>
      <c r="BZ155" s="1120">
        <v>3</v>
      </c>
      <c r="CA155" s="1120">
        <v>3</v>
      </c>
      <c r="CB155" s="1120">
        <v>3</v>
      </c>
      <c r="CC155" s="1120">
        <v>3</v>
      </c>
      <c r="CD155" s="1120">
        <v>3</v>
      </c>
      <c r="CI155" s="460"/>
      <c r="CJ155" s="460"/>
      <c r="CK155" s="460"/>
      <c r="CL155" s="460"/>
      <c r="CM155" s="460"/>
      <c r="CN155" s="460"/>
      <c r="CO155" s="460"/>
      <c r="CP155" s="460"/>
      <c r="CQ155" s="460"/>
    </row>
    <row r="156" spans="2:95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X156" s="460"/>
      <c r="AY156" s="460"/>
      <c r="AZ156" s="460"/>
      <c r="BA156" s="460"/>
      <c r="BB156" s="460"/>
      <c r="BC156" s="460"/>
      <c r="BD156" s="460"/>
      <c r="BE156" s="460"/>
      <c r="BF156" s="460"/>
      <c r="BH156" s="1249"/>
      <c r="BI156" s="1248" t="s">
        <v>1104</v>
      </c>
      <c r="BJ156" s="1119" t="s">
        <v>1102</v>
      </c>
      <c r="BK156" s="1120">
        <v>1</v>
      </c>
      <c r="BL156" s="1120">
        <v>3</v>
      </c>
      <c r="BM156" s="1120">
        <v>0</v>
      </c>
      <c r="BN156" s="1120">
        <v>1</v>
      </c>
      <c r="BO156" s="1120">
        <v>8</v>
      </c>
      <c r="BP156" s="1120">
        <v>8</v>
      </c>
      <c r="BQ156" s="1120">
        <v>26</v>
      </c>
      <c r="BR156" s="1120">
        <v>22</v>
      </c>
      <c r="BS156" s="1120">
        <v>1</v>
      </c>
      <c r="BT156" s="1120">
        <v>1</v>
      </c>
      <c r="BU156" s="1120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</row>
    <row r="157" spans="2:95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X157" s="460"/>
      <c r="AY157" s="460"/>
      <c r="AZ157" s="460"/>
      <c r="BA157" s="460"/>
      <c r="BB157" s="460"/>
      <c r="BC157" s="460"/>
      <c r="BD157" s="460"/>
      <c r="BE157" s="460"/>
      <c r="BF157" s="460"/>
      <c r="BH157" s="1249"/>
      <c r="BI157" s="1249"/>
      <c r="BJ157" s="1119" t="s">
        <v>1103</v>
      </c>
      <c r="BK157" s="460"/>
      <c r="BL157" s="460"/>
      <c r="BM157" s="460"/>
      <c r="BN157" s="460"/>
      <c r="BO157" s="460"/>
      <c r="BP157" s="460"/>
      <c r="BV157" s="1120">
        <v>22</v>
      </c>
      <c r="BW157" s="1120">
        <v>27</v>
      </c>
      <c r="BX157" s="1120">
        <v>27</v>
      </c>
      <c r="BY157" s="1120">
        <v>27</v>
      </c>
      <c r="BZ157" s="1120">
        <v>27</v>
      </c>
      <c r="CA157" s="1120">
        <v>27</v>
      </c>
      <c r="CB157" s="1120">
        <v>27</v>
      </c>
      <c r="CC157" s="1120">
        <v>27</v>
      </c>
      <c r="CD157" s="1120">
        <v>27</v>
      </c>
      <c r="CI157" s="460"/>
      <c r="CJ157" s="460"/>
      <c r="CK157" s="460"/>
      <c r="CL157" s="460"/>
      <c r="CM157" s="460"/>
      <c r="CN157" s="460"/>
      <c r="CO157" s="460"/>
      <c r="CP157" s="460"/>
      <c r="CQ157" s="460"/>
    </row>
    <row r="158" spans="2:95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X158" s="460"/>
      <c r="AY158" s="460"/>
      <c r="AZ158" s="460"/>
      <c r="BA158" s="460"/>
      <c r="BB158" s="460"/>
      <c r="BC158" s="460"/>
      <c r="BD158" s="460"/>
      <c r="BE158" s="460"/>
      <c r="BF158" s="460"/>
      <c r="BH158" s="1249"/>
      <c r="BI158" s="1248" t="s">
        <v>1105</v>
      </c>
      <c r="BJ158" s="1119" t="s">
        <v>1102</v>
      </c>
      <c r="BK158" s="1120">
        <v>62</v>
      </c>
      <c r="BL158" s="1120">
        <v>40</v>
      </c>
      <c r="BM158" s="1120">
        <v>37</v>
      </c>
      <c r="BN158" s="1120">
        <v>35</v>
      </c>
      <c r="BO158" s="1120">
        <v>47</v>
      </c>
      <c r="BP158" s="1120">
        <v>42</v>
      </c>
      <c r="BQ158" s="1120">
        <v>43</v>
      </c>
      <c r="BR158" s="1120">
        <v>38</v>
      </c>
      <c r="BS158" s="1120">
        <v>31</v>
      </c>
      <c r="BT158" s="1120">
        <v>36</v>
      </c>
      <c r="BU158" s="1120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</row>
    <row r="159" spans="2:95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X159" s="460"/>
      <c r="AY159" s="460"/>
      <c r="AZ159" s="460"/>
      <c r="BA159" s="460"/>
      <c r="BB159" s="460"/>
      <c r="BC159" s="460"/>
      <c r="BD159" s="460"/>
      <c r="BE159" s="460"/>
      <c r="BF159" s="460"/>
      <c r="BH159" s="1249"/>
      <c r="BI159" s="1249"/>
      <c r="BJ159" s="1119" t="s">
        <v>1103</v>
      </c>
      <c r="BK159" s="460"/>
      <c r="BL159" s="460"/>
      <c r="BM159" s="460"/>
      <c r="BN159" s="460"/>
      <c r="BO159" s="460"/>
      <c r="BP159" s="460"/>
      <c r="BV159" s="1120">
        <v>38</v>
      </c>
      <c r="BW159" s="1120">
        <v>39</v>
      </c>
      <c r="BX159" s="1120">
        <v>39</v>
      </c>
      <c r="BY159" s="1120">
        <v>39</v>
      </c>
      <c r="BZ159" s="1120">
        <v>39</v>
      </c>
      <c r="CA159" s="1120">
        <v>39</v>
      </c>
      <c r="CB159" s="1120">
        <v>39</v>
      </c>
      <c r="CC159" s="1120">
        <v>39</v>
      </c>
      <c r="CD159" s="1120">
        <v>39</v>
      </c>
      <c r="CI159" s="460"/>
      <c r="CJ159" s="460"/>
      <c r="CK159" s="460"/>
      <c r="CL159" s="460"/>
      <c r="CM159" s="460"/>
      <c r="CN159" s="460"/>
      <c r="CO159" s="460"/>
      <c r="CP159" s="460"/>
      <c r="CQ159" s="460"/>
    </row>
    <row r="160" spans="2:95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X160" s="460"/>
      <c r="AY160" s="460"/>
      <c r="AZ160" s="460"/>
      <c r="BA160" s="460"/>
      <c r="BB160" s="460"/>
      <c r="BC160" s="460"/>
      <c r="BD160" s="460"/>
      <c r="BE160" s="460"/>
      <c r="BF160" s="460"/>
      <c r="BH160" s="1248" t="s">
        <v>917</v>
      </c>
      <c r="BI160" s="1248" t="s">
        <v>42</v>
      </c>
      <c r="BJ160" s="1119" t="s">
        <v>1102</v>
      </c>
      <c r="BK160" s="1120">
        <v>12</v>
      </c>
      <c r="BL160" s="1120">
        <v>56</v>
      </c>
      <c r="BM160" s="1120">
        <v>76</v>
      </c>
      <c r="BN160" s="1120">
        <v>7</v>
      </c>
      <c r="BO160" s="1120">
        <v>37</v>
      </c>
      <c r="BP160" s="1120">
        <v>12</v>
      </c>
      <c r="BQ160" s="1120">
        <v>15</v>
      </c>
      <c r="BR160" s="1120">
        <v>29</v>
      </c>
      <c r="BS160" s="1120">
        <v>13</v>
      </c>
      <c r="BT160" s="1120">
        <v>30</v>
      </c>
      <c r="BU160" s="1120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</row>
    <row r="161" spans="2:95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X161" s="460"/>
      <c r="AY161" s="460"/>
      <c r="AZ161" s="460"/>
      <c r="BA161" s="460"/>
      <c r="BB161" s="460"/>
      <c r="BC161" s="460"/>
      <c r="BD161" s="460"/>
      <c r="BE161" s="460"/>
      <c r="BF161" s="460"/>
      <c r="BH161" s="1249"/>
      <c r="BI161" s="1249"/>
      <c r="BJ161" s="1119" t="s">
        <v>1103</v>
      </c>
      <c r="BK161" s="460"/>
      <c r="BL161" s="460"/>
      <c r="BM161" s="460"/>
      <c r="BN161" s="460"/>
      <c r="BO161" s="460"/>
      <c r="BP161" s="460"/>
      <c r="BV161" s="1120">
        <v>52</v>
      </c>
      <c r="BW161" s="1120">
        <v>40</v>
      </c>
      <c r="BX161" s="1120">
        <v>40</v>
      </c>
      <c r="BY161" s="1120">
        <v>40</v>
      </c>
      <c r="BZ161" s="1120">
        <v>40</v>
      </c>
      <c r="CA161" s="1120">
        <v>40</v>
      </c>
      <c r="CB161" s="1120">
        <v>40</v>
      </c>
      <c r="CC161" s="1120">
        <v>40</v>
      </c>
      <c r="CD161" s="1120">
        <v>40</v>
      </c>
      <c r="CI161" s="460"/>
      <c r="CJ161" s="460"/>
      <c r="CK161" s="460"/>
      <c r="CL161" s="460"/>
      <c r="CM161" s="460"/>
      <c r="CN161" s="460"/>
      <c r="CO161" s="460"/>
      <c r="CP161" s="460"/>
      <c r="CQ161" s="460"/>
    </row>
    <row r="162" spans="2:95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X162" s="460"/>
      <c r="AY162" s="460"/>
      <c r="AZ162" s="460"/>
      <c r="BA162" s="460"/>
      <c r="BB162" s="460"/>
      <c r="BC162" s="460"/>
      <c r="BD162" s="460"/>
      <c r="BE162" s="460"/>
      <c r="BF162" s="460"/>
      <c r="BH162" s="1249"/>
      <c r="BI162" s="1248" t="s">
        <v>1104</v>
      </c>
      <c r="BJ162" s="1119" t="s">
        <v>1102</v>
      </c>
      <c r="BK162" s="1120">
        <v>31</v>
      </c>
      <c r="BL162" s="1120">
        <v>49</v>
      </c>
      <c r="BM162" s="1120">
        <v>18</v>
      </c>
      <c r="BN162" s="1120">
        <v>22</v>
      </c>
      <c r="BO162" s="1120">
        <v>54</v>
      </c>
      <c r="BP162" s="1120">
        <v>140</v>
      </c>
      <c r="BQ162" s="1120">
        <v>294</v>
      </c>
      <c r="BR162" s="1120">
        <v>307</v>
      </c>
      <c r="BS162" s="1120">
        <v>375</v>
      </c>
      <c r="BT162" s="1120">
        <v>278</v>
      </c>
      <c r="BU162" s="1120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</row>
    <row r="163" spans="2:95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X163" s="460"/>
      <c r="AY163" s="460"/>
      <c r="AZ163" s="460"/>
      <c r="BA163" s="460"/>
      <c r="BB163" s="460"/>
      <c r="BC163" s="460"/>
      <c r="BD163" s="460"/>
      <c r="BE163" s="460"/>
      <c r="BF163" s="460"/>
      <c r="BH163" s="1249"/>
      <c r="BI163" s="1249"/>
      <c r="BJ163" s="1119" t="s">
        <v>1103</v>
      </c>
      <c r="BK163" s="460"/>
      <c r="BL163" s="460"/>
      <c r="BM163" s="460"/>
      <c r="BN163" s="460"/>
      <c r="BO163" s="460"/>
      <c r="BP163" s="460"/>
      <c r="BV163" s="1120">
        <v>384</v>
      </c>
      <c r="BW163" s="1120">
        <v>385</v>
      </c>
      <c r="BX163" s="1120">
        <v>385</v>
      </c>
      <c r="BY163" s="1120">
        <v>385</v>
      </c>
      <c r="BZ163" s="1120">
        <v>385</v>
      </c>
      <c r="CA163" s="1120">
        <v>385</v>
      </c>
      <c r="CB163" s="1120">
        <v>385</v>
      </c>
      <c r="CC163" s="1120">
        <v>385</v>
      </c>
      <c r="CD163" s="1120">
        <v>385</v>
      </c>
      <c r="CI163" s="460"/>
      <c r="CJ163" s="460"/>
      <c r="CK163" s="460"/>
      <c r="CL163" s="460"/>
      <c r="CM163" s="460"/>
      <c r="CN163" s="460"/>
      <c r="CO163" s="460"/>
      <c r="CP163" s="460"/>
      <c r="CQ163" s="460"/>
    </row>
    <row r="164" spans="2:95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X164" s="460"/>
      <c r="AY164" s="460"/>
      <c r="AZ164" s="460"/>
      <c r="BA164" s="460"/>
      <c r="BB164" s="460"/>
      <c r="BC164" s="460"/>
      <c r="BD164" s="460"/>
      <c r="BE164" s="460"/>
      <c r="BF164" s="460"/>
      <c r="BH164" s="1249"/>
      <c r="BI164" s="1248" t="s">
        <v>1105</v>
      </c>
      <c r="BJ164" s="1119" t="s">
        <v>1102</v>
      </c>
      <c r="BK164" s="1120">
        <v>210</v>
      </c>
      <c r="BL164" s="1120">
        <v>132</v>
      </c>
      <c r="BM164" s="1120">
        <v>120</v>
      </c>
      <c r="BN164" s="1120">
        <v>103</v>
      </c>
      <c r="BO164" s="1120">
        <v>121</v>
      </c>
      <c r="BP164" s="1120">
        <v>126</v>
      </c>
      <c r="BQ164" s="1120">
        <v>166</v>
      </c>
      <c r="BR164" s="1120">
        <v>175</v>
      </c>
      <c r="BS164" s="1120">
        <v>164</v>
      </c>
      <c r="BT164" s="1120">
        <v>201</v>
      </c>
      <c r="BU164" s="1120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</row>
    <row r="165" spans="2:95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X165" s="460"/>
      <c r="AY165" s="460"/>
      <c r="AZ165" s="460"/>
      <c r="BA165" s="460"/>
      <c r="BB165" s="460"/>
      <c r="BC165" s="460"/>
      <c r="BD165" s="460"/>
      <c r="BE165" s="460"/>
      <c r="BF165" s="460"/>
      <c r="BH165" s="1249"/>
      <c r="BI165" s="1249"/>
      <c r="BJ165" s="1119" t="s">
        <v>1103</v>
      </c>
      <c r="BK165" s="460"/>
      <c r="BL165" s="460"/>
      <c r="BM165" s="460"/>
      <c r="BN165" s="460"/>
      <c r="BO165" s="460"/>
      <c r="BP165" s="460"/>
      <c r="BV165" s="1120">
        <v>189</v>
      </c>
      <c r="BW165" s="1120">
        <v>186</v>
      </c>
      <c r="BX165" s="1120">
        <v>186</v>
      </c>
      <c r="BY165" s="1120">
        <v>186</v>
      </c>
      <c r="BZ165" s="1120">
        <v>186</v>
      </c>
      <c r="CA165" s="1120">
        <v>186</v>
      </c>
      <c r="CB165" s="1120">
        <v>186</v>
      </c>
      <c r="CC165" s="1120">
        <v>186</v>
      </c>
      <c r="CD165" s="1120">
        <v>186</v>
      </c>
      <c r="CI165" s="460"/>
      <c r="CJ165" s="460"/>
      <c r="CK165" s="460"/>
      <c r="CL165" s="460"/>
      <c r="CM165" s="460"/>
      <c r="CN165" s="460"/>
      <c r="CO165" s="460"/>
      <c r="CP165" s="460"/>
      <c r="CQ165" s="460"/>
    </row>
    <row r="166" spans="2:95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X166" s="460"/>
      <c r="AY166" s="460"/>
      <c r="AZ166" s="460"/>
      <c r="BA166" s="460"/>
      <c r="BB166" s="460"/>
      <c r="BC166" s="460"/>
      <c r="BD166" s="460"/>
      <c r="BE166" s="460"/>
      <c r="BF166" s="460"/>
      <c r="BH166" s="1248" t="s">
        <v>915</v>
      </c>
      <c r="BI166" s="1248" t="s">
        <v>42</v>
      </c>
      <c r="BJ166" s="1119" t="s">
        <v>1102</v>
      </c>
      <c r="BK166" s="1120">
        <v>2</v>
      </c>
      <c r="BL166" s="1120">
        <v>0</v>
      </c>
      <c r="BM166" s="1120">
        <v>0</v>
      </c>
      <c r="BN166" s="1120">
        <v>2</v>
      </c>
      <c r="BO166" s="1120">
        <v>7</v>
      </c>
      <c r="BP166" s="1120">
        <v>10</v>
      </c>
      <c r="BQ166" s="1120">
        <v>11</v>
      </c>
      <c r="BR166" s="1120">
        <v>1</v>
      </c>
      <c r="BS166" s="1120">
        <v>3</v>
      </c>
      <c r="BT166" s="1120">
        <v>9</v>
      </c>
      <c r="BU166" s="1120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</row>
    <row r="167" spans="2:95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X167" s="460"/>
      <c r="AY167" s="460"/>
      <c r="AZ167" s="460"/>
      <c r="BA167" s="460"/>
      <c r="BB167" s="460"/>
      <c r="BC167" s="460"/>
      <c r="BD167" s="460"/>
      <c r="BE167" s="460"/>
      <c r="BF167" s="460"/>
      <c r="BH167" s="1249"/>
      <c r="BI167" s="1249"/>
      <c r="BJ167" s="1119" t="s">
        <v>1103</v>
      </c>
      <c r="BK167" s="460"/>
      <c r="BL167" s="460"/>
      <c r="BM167" s="460"/>
      <c r="BN167" s="460"/>
      <c r="BO167" s="460"/>
      <c r="BP167" s="460"/>
      <c r="BV167" s="1120">
        <v>5</v>
      </c>
      <c r="BW167" s="1120">
        <v>5</v>
      </c>
      <c r="BX167" s="1120">
        <v>5</v>
      </c>
      <c r="BY167" s="1120">
        <v>5</v>
      </c>
      <c r="BZ167" s="1120">
        <v>5</v>
      </c>
      <c r="CA167" s="1120">
        <v>5</v>
      </c>
      <c r="CB167" s="1120">
        <v>5</v>
      </c>
      <c r="CC167" s="1120">
        <v>5</v>
      </c>
      <c r="CD167" s="1120">
        <v>5</v>
      </c>
      <c r="CI167" s="460"/>
      <c r="CJ167" s="460"/>
      <c r="CK167" s="460"/>
      <c r="CL167" s="460"/>
      <c r="CM167" s="460"/>
      <c r="CN167" s="460"/>
      <c r="CO167" s="460"/>
      <c r="CP167" s="460"/>
      <c r="CQ167" s="460"/>
    </row>
    <row r="168" spans="2:95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X168" s="460"/>
      <c r="AY168" s="460"/>
      <c r="AZ168" s="460"/>
      <c r="BA168" s="460"/>
      <c r="BB168" s="460"/>
      <c r="BC168" s="460"/>
      <c r="BD168" s="460"/>
      <c r="BE168" s="460"/>
      <c r="BF168" s="460"/>
      <c r="BH168" s="1249"/>
      <c r="BI168" s="1248" t="s">
        <v>1104</v>
      </c>
      <c r="BJ168" s="1119" t="s">
        <v>1102</v>
      </c>
      <c r="BK168" s="1120">
        <v>6</v>
      </c>
      <c r="BL168" s="1120">
        <v>36</v>
      </c>
      <c r="BM168" s="1120">
        <v>4</v>
      </c>
      <c r="BN168" s="1120">
        <v>16</v>
      </c>
      <c r="BO168" s="1120">
        <v>17</v>
      </c>
      <c r="BP168" s="1120">
        <v>8</v>
      </c>
      <c r="BQ168" s="1120">
        <v>21</v>
      </c>
      <c r="BR168" s="1120">
        <v>15</v>
      </c>
      <c r="BS168" s="1120">
        <v>82</v>
      </c>
      <c r="BT168" s="1120">
        <v>33</v>
      </c>
      <c r="BU168" s="1120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</row>
    <row r="169" spans="2:95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X169" s="460"/>
      <c r="AY169" s="460"/>
      <c r="AZ169" s="460"/>
      <c r="BA169" s="460"/>
      <c r="BB169" s="460"/>
      <c r="BC169" s="460"/>
      <c r="BD169" s="460"/>
      <c r="BE169" s="460"/>
      <c r="BF169" s="460"/>
      <c r="BH169" s="1249"/>
      <c r="BI169" s="1249"/>
      <c r="BJ169" s="1119" t="s">
        <v>1103</v>
      </c>
      <c r="BK169" s="460"/>
      <c r="BL169" s="460"/>
      <c r="BM169" s="460"/>
      <c r="BN169" s="460"/>
      <c r="BO169" s="460"/>
      <c r="BP169" s="460"/>
      <c r="BV169" s="1120">
        <v>40</v>
      </c>
      <c r="BW169" s="1120">
        <v>47</v>
      </c>
      <c r="BX169" s="1120">
        <v>47</v>
      </c>
      <c r="BY169" s="1120">
        <v>47</v>
      </c>
      <c r="BZ169" s="1120">
        <v>47</v>
      </c>
      <c r="CA169" s="1120">
        <v>47</v>
      </c>
      <c r="CB169" s="1120">
        <v>47</v>
      </c>
      <c r="CC169" s="1120">
        <v>47</v>
      </c>
      <c r="CD169" s="1120">
        <v>47</v>
      </c>
      <c r="CI169" s="460"/>
      <c r="CJ169" s="460"/>
      <c r="CK169" s="460"/>
      <c r="CL169" s="460"/>
      <c r="CM169" s="460"/>
      <c r="CN169" s="460"/>
      <c r="CO169" s="460"/>
      <c r="CP169" s="460"/>
      <c r="CQ169" s="460"/>
    </row>
    <row r="170" spans="2:95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X170" s="460"/>
      <c r="AY170" s="460"/>
      <c r="AZ170" s="460"/>
      <c r="BA170" s="460"/>
      <c r="BB170" s="460"/>
      <c r="BC170" s="460"/>
      <c r="BD170" s="460"/>
      <c r="BE170" s="460"/>
      <c r="BF170" s="460"/>
      <c r="BH170" s="1249"/>
      <c r="BI170" s="1248" t="s">
        <v>1105</v>
      </c>
      <c r="BJ170" s="1119" t="s">
        <v>1102</v>
      </c>
      <c r="BK170" s="1120">
        <v>42</v>
      </c>
      <c r="BL170" s="1120">
        <v>41</v>
      </c>
      <c r="BM170" s="1120">
        <v>31</v>
      </c>
      <c r="BN170" s="1120">
        <v>36</v>
      </c>
      <c r="BO170" s="1120">
        <v>26</v>
      </c>
      <c r="BP170" s="1120">
        <v>42</v>
      </c>
      <c r="BQ170" s="1120">
        <v>43</v>
      </c>
      <c r="BR170" s="1120">
        <v>50</v>
      </c>
      <c r="BS170" s="1120">
        <v>46</v>
      </c>
      <c r="BT170" s="1120">
        <v>59</v>
      </c>
      <c r="BU170" s="1120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</row>
    <row r="171" spans="2:95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X171" s="460"/>
      <c r="AY171" s="460"/>
      <c r="AZ171" s="460"/>
      <c r="BA171" s="460"/>
      <c r="BB171" s="460"/>
      <c r="BC171" s="460"/>
      <c r="BD171" s="460"/>
      <c r="BE171" s="460"/>
      <c r="BF171" s="460"/>
      <c r="BH171" s="1249"/>
      <c r="BI171" s="1249"/>
      <c r="BJ171" s="1119" t="s">
        <v>1103</v>
      </c>
      <c r="BK171" s="460"/>
      <c r="BL171" s="460"/>
      <c r="BM171" s="460"/>
      <c r="BN171" s="460"/>
      <c r="BO171" s="460"/>
      <c r="BP171" s="460"/>
      <c r="BV171" s="1120">
        <v>67</v>
      </c>
      <c r="BW171" s="1120">
        <v>63</v>
      </c>
      <c r="BX171" s="1120">
        <v>63</v>
      </c>
      <c r="BY171" s="1120">
        <v>63</v>
      </c>
      <c r="BZ171" s="1120">
        <v>63</v>
      </c>
      <c r="CA171" s="1120">
        <v>63</v>
      </c>
      <c r="CB171" s="1120">
        <v>63</v>
      </c>
      <c r="CC171" s="1120">
        <v>63</v>
      </c>
      <c r="CD171" s="1120">
        <v>63</v>
      </c>
      <c r="CI171" s="460"/>
      <c r="CJ171" s="460"/>
      <c r="CK171" s="460"/>
      <c r="CL171" s="460"/>
      <c r="CM171" s="460"/>
      <c r="CN171" s="460"/>
      <c r="CO171" s="460"/>
      <c r="CP171" s="460"/>
      <c r="CQ171" s="460"/>
    </row>
    <row r="172" spans="2:95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X172" s="460"/>
      <c r="AY172" s="460"/>
      <c r="AZ172" s="460"/>
      <c r="BA172" s="460"/>
      <c r="BB172" s="460"/>
      <c r="BC172" s="460"/>
      <c r="BD172" s="460"/>
      <c r="BE172" s="460"/>
      <c r="BF172" s="460"/>
      <c r="BH172" s="1248" t="s">
        <v>916</v>
      </c>
      <c r="BI172" s="1248" t="s">
        <v>42</v>
      </c>
      <c r="BJ172" s="1119" t="s">
        <v>1102</v>
      </c>
      <c r="BK172" s="1120">
        <v>9</v>
      </c>
      <c r="BL172" s="1120">
        <v>9</v>
      </c>
      <c r="BM172" s="1120">
        <v>2</v>
      </c>
      <c r="BN172" s="1120">
        <v>20</v>
      </c>
      <c r="BO172" s="1120">
        <v>5</v>
      </c>
      <c r="BP172" s="1120">
        <v>12</v>
      </c>
      <c r="BQ172" s="1120">
        <v>7</v>
      </c>
      <c r="BR172" s="1120">
        <v>36</v>
      </c>
      <c r="BS172" s="1120">
        <v>91</v>
      </c>
      <c r="BT172" s="1120">
        <v>26</v>
      </c>
      <c r="BU172" s="1120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</row>
    <row r="173" spans="2:95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X173" s="460"/>
      <c r="AY173" s="460"/>
      <c r="AZ173" s="460"/>
      <c r="BA173" s="460"/>
      <c r="BB173" s="460"/>
      <c r="BC173" s="460"/>
      <c r="BD173" s="460"/>
      <c r="BE173" s="460"/>
      <c r="BF173" s="460"/>
      <c r="BH173" s="1249"/>
      <c r="BI173" s="1249"/>
      <c r="BJ173" s="1119" t="s">
        <v>1103</v>
      </c>
      <c r="BK173" s="460"/>
      <c r="BL173" s="460"/>
      <c r="BM173" s="460"/>
      <c r="BN173" s="460"/>
      <c r="BO173" s="460"/>
      <c r="BP173" s="460"/>
      <c r="BV173" s="1120">
        <v>60</v>
      </c>
      <c r="BW173" s="1120">
        <v>56</v>
      </c>
      <c r="BX173" s="1120">
        <v>56</v>
      </c>
      <c r="BY173" s="1120">
        <v>56</v>
      </c>
      <c r="BZ173" s="1120">
        <v>56</v>
      </c>
      <c r="CA173" s="1120">
        <v>56</v>
      </c>
      <c r="CB173" s="1120">
        <v>56</v>
      </c>
      <c r="CC173" s="1120">
        <v>56</v>
      </c>
      <c r="CD173" s="1120">
        <v>56</v>
      </c>
      <c r="CI173" s="460"/>
      <c r="CJ173" s="460"/>
      <c r="CK173" s="460"/>
      <c r="CL173" s="460"/>
      <c r="CM173" s="460"/>
      <c r="CN173" s="460"/>
      <c r="CO173" s="460"/>
      <c r="CP173" s="460"/>
      <c r="CQ173" s="460"/>
    </row>
    <row r="174" spans="2:95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X174" s="460"/>
      <c r="AY174" s="460"/>
      <c r="AZ174" s="460"/>
      <c r="BA174" s="460"/>
      <c r="BB174" s="460"/>
      <c r="BC174" s="460"/>
      <c r="BD174" s="460"/>
      <c r="BE174" s="460"/>
      <c r="BF174" s="460"/>
      <c r="BH174" s="1249"/>
      <c r="BI174" s="1248" t="s">
        <v>1104</v>
      </c>
      <c r="BJ174" s="1119" t="s">
        <v>1102</v>
      </c>
      <c r="BK174" s="1120">
        <v>44</v>
      </c>
      <c r="BL174" s="1120">
        <v>93</v>
      </c>
      <c r="BM174" s="1120">
        <v>127</v>
      </c>
      <c r="BN174" s="1120">
        <v>49</v>
      </c>
      <c r="BO174" s="1120">
        <v>91</v>
      </c>
      <c r="BP174" s="1120">
        <v>119</v>
      </c>
      <c r="BQ174" s="1120">
        <v>265</v>
      </c>
      <c r="BR174" s="1120">
        <v>424</v>
      </c>
      <c r="BS174" s="1120">
        <v>450</v>
      </c>
      <c r="BT174" s="1120">
        <v>479</v>
      </c>
      <c r="BU174" s="1120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</row>
    <row r="175" spans="2:95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X175" s="460"/>
      <c r="AY175" s="460"/>
      <c r="AZ175" s="460"/>
      <c r="BA175" s="460"/>
      <c r="BB175" s="460"/>
      <c r="BC175" s="460"/>
      <c r="BD175" s="460"/>
      <c r="BE175" s="460"/>
      <c r="BF175" s="460"/>
      <c r="BH175" s="1249"/>
      <c r="BI175" s="1249"/>
      <c r="BJ175" s="1119" t="s">
        <v>1103</v>
      </c>
      <c r="BK175" s="460"/>
      <c r="BL175" s="460"/>
      <c r="BM175" s="460"/>
      <c r="BN175" s="460"/>
      <c r="BO175" s="460"/>
      <c r="BP175" s="460"/>
      <c r="BV175" s="1120">
        <v>555</v>
      </c>
      <c r="BW175" s="1120">
        <v>536</v>
      </c>
      <c r="BX175" s="1120">
        <v>536</v>
      </c>
      <c r="BY175" s="1120">
        <v>536</v>
      </c>
      <c r="BZ175" s="1120">
        <v>536</v>
      </c>
      <c r="CA175" s="1120">
        <v>536</v>
      </c>
      <c r="CB175" s="1120">
        <v>536</v>
      </c>
      <c r="CC175" s="1120">
        <v>536</v>
      </c>
      <c r="CD175" s="1120">
        <v>536</v>
      </c>
      <c r="CI175" s="460"/>
      <c r="CJ175" s="460"/>
      <c r="CK175" s="460"/>
      <c r="CL175" s="460"/>
      <c r="CM175" s="460"/>
      <c r="CN175" s="460"/>
      <c r="CO175" s="460"/>
      <c r="CP175" s="460"/>
      <c r="CQ175" s="460"/>
    </row>
    <row r="176" spans="2:95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X176" s="460"/>
      <c r="AY176" s="460"/>
      <c r="AZ176" s="460"/>
      <c r="BA176" s="460"/>
      <c r="BB176" s="460"/>
      <c r="BC176" s="460"/>
      <c r="BD176" s="460"/>
      <c r="BE176" s="460"/>
      <c r="BF176" s="460"/>
      <c r="BH176" s="1249"/>
      <c r="BI176" s="1248" t="s">
        <v>1105</v>
      </c>
      <c r="BJ176" s="1119" t="s">
        <v>1102</v>
      </c>
      <c r="BK176" s="1120">
        <v>116</v>
      </c>
      <c r="BL176" s="1120">
        <v>89</v>
      </c>
      <c r="BM176" s="1120">
        <v>76</v>
      </c>
      <c r="BN176" s="1120">
        <v>77</v>
      </c>
      <c r="BO176" s="1120">
        <v>75</v>
      </c>
      <c r="BP176" s="1120">
        <v>69</v>
      </c>
      <c r="BQ176" s="1120">
        <v>99</v>
      </c>
      <c r="BR176" s="1120">
        <v>137</v>
      </c>
      <c r="BS176" s="1120">
        <v>127</v>
      </c>
      <c r="BT176" s="1120">
        <v>114</v>
      </c>
      <c r="BU176" s="1120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</row>
    <row r="177" spans="2:95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X177" s="460"/>
      <c r="AY177" s="460"/>
      <c r="AZ177" s="460"/>
      <c r="BA177" s="460"/>
      <c r="BB177" s="460"/>
      <c r="BC177" s="460"/>
      <c r="BD177" s="460"/>
      <c r="BE177" s="460"/>
      <c r="BF177" s="460"/>
      <c r="BH177" s="1249"/>
      <c r="BI177" s="1249"/>
      <c r="BJ177" s="1119" t="s">
        <v>1103</v>
      </c>
      <c r="BK177" s="460"/>
      <c r="BL177" s="460"/>
      <c r="BM177" s="460"/>
      <c r="BN177" s="460"/>
      <c r="BO177" s="460"/>
      <c r="BP177" s="460"/>
      <c r="BV177" s="1120">
        <v>121</v>
      </c>
      <c r="BW177" s="1120">
        <v>124</v>
      </c>
      <c r="BX177" s="1120">
        <v>124</v>
      </c>
      <c r="BY177" s="1120">
        <v>124</v>
      </c>
      <c r="BZ177" s="1120">
        <v>124</v>
      </c>
      <c r="CA177" s="1120">
        <v>124</v>
      </c>
      <c r="CB177" s="1120">
        <v>124</v>
      </c>
      <c r="CC177" s="1120">
        <v>124</v>
      </c>
      <c r="CD177" s="1120">
        <v>124</v>
      </c>
      <c r="CI177" s="460"/>
      <c r="CJ177" s="460"/>
      <c r="CK177" s="460"/>
      <c r="CL177" s="460"/>
      <c r="CM177" s="460"/>
      <c r="CN177" s="460"/>
      <c r="CO177" s="460"/>
      <c r="CP177" s="460"/>
      <c r="CQ177" s="460"/>
    </row>
    <row r="178" spans="2:95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X178" s="460"/>
      <c r="AY178" s="460"/>
      <c r="AZ178" s="460"/>
      <c r="BA178" s="460"/>
      <c r="BB178" s="460"/>
      <c r="BC178" s="460"/>
      <c r="BD178" s="460"/>
      <c r="BE178" s="460"/>
      <c r="BF178" s="460"/>
      <c r="BH178" s="1248" t="s">
        <v>922</v>
      </c>
      <c r="BI178" s="1248" t="s">
        <v>42</v>
      </c>
      <c r="BJ178" s="1119" t="s">
        <v>1102</v>
      </c>
      <c r="BK178" s="1120">
        <v>14</v>
      </c>
      <c r="BL178" s="1120">
        <v>1</v>
      </c>
      <c r="BM178" s="1120">
        <v>6</v>
      </c>
      <c r="BN178" s="1120">
        <v>4</v>
      </c>
      <c r="BO178" s="1120">
        <v>10</v>
      </c>
      <c r="BP178" s="1120">
        <v>0</v>
      </c>
      <c r="BQ178" s="1120">
        <v>15</v>
      </c>
      <c r="BR178" s="1120">
        <v>3</v>
      </c>
      <c r="BS178" s="1120">
        <v>9</v>
      </c>
      <c r="BT178" s="1120">
        <v>16</v>
      </c>
      <c r="BU178" s="1120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</row>
    <row r="179" spans="2:95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X179" s="460"/>
      <c r="AY179" s="460"/>
      <c r="AZ179" s="460"/>
      <c r="BA179" s="460"/>
      <c r="BB179" s="460"/>
      <c r="BC179" s="460"/>
      <c r="BD179" s="460"/>
      <c r="BE179" s="460"/>
      <c r="BF179" s="460"/>
      <c r="BH179" s="1249"/>
      <c r="BI179" s="1249"/>
      <c r="BJ179" s="1119" t="s">
        <v>1103</v>
      </c>
      <c r="BK179" s="460"/>
      <c r="BL179" s="460"/>
      <c r="BM179" s="460"/>
      <c r="BN179" s="460"/>
      <c r="BO179" s="460"/>
      <c r="BP179" s="460"/>
      <c r="BV179" s="1120">
        <v>40</v>
      </c>
      <c r="BW179" s="1120">
        <v>36</v>
      </c>
      <c r="BX179" s="1120">
        <v>36</v>
      </c>
      <c r="BY179" s="1120">
        <v>36</v>
      </c>
      <c r="BZ179" s="1120">
        <v>36</v>
      </c>
      <c r="CA179" s="1120">
        <v>36</v>
      </c>
      <c r="CB179" s="1120">
        <v>36</v>
      </c>
      <c r="CC179" s="1120">
        <v>36</v>
      </c>
      <c r="CD179" s="1120">
        <v>36</v>
      </c>
      <c r="CI179" s="460"/>
      <c r="CJ179" s="460"/>
      <c r="CK179" s="460"/>
      <c r="CL179" s="460"/>
      <c r="CM179" s="460"/>
      <c r="CN179" s="460"/>
      <c r="CO179" s="460"/>
      <c r="CP179" s="460"/>
      <c r="CQ179" s="460"/>
    </row>
    <row r="180" spans="2:95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X180" s="460"/>
      <c r="AY180" s="460"/>
      <c r="AZ180" s="460"/>
      <c r="BA180" s="460"/>
      <c r="BB180" s="460"/>
      <c r="BC180" s="460"/>
      <c r="BD180" s="460"/>
      <c r="BE180" s="460"/>
      <c r="BF180" s="460"/>
      <c r="BH180" s="1249"/>
      <c r="BI180" s="1248" t="s">
        <v>1104</v>
      </c>
      <c r="BJ180" s="1119" t="s">
        <v>1102</v>
      </c>
      <c r="BK180" s="1120">
        <v>65</v>
      </c>
      <c r="BL180" s="1120">
        <v>12</v>
      </c>
      <c r="BM180" s="1120">
        <v>43</v>
      </c>
      <c r="BN180" s="1120">
        <v>5</v>
      </c>
      <c r="BO180" s="1120">
        <v>18</v>
      </c>
      <c r="BP180" s="1120">
        <v>36</v>
      </c>
      <c r="BQ180" s="1120">
        <v>34</v>
      </c>
      <c r="BR180" s="1120">
        <v>75</v>
      </c>
      <c r="BS180" s="1120">
        <v>174</v>
      </c>
      <c r="BT180" s="1120">
        <v>158</v>
      </c>
      <c r="BU180" s="1120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</row>
    <row r="181" spans="2:95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X181" s="460"/>
      <c r="AY181" s="460"/>
      <c r="AZ181" s="460"/>
      <c r="BA181" s="460"/>
      <c r="BB181" s="460"/>
      <c r="BC181" s="460"/>
      <c r="BD181" s="460"/>
      <c r="BE181" s="460"/>
      <c r="BF181" s="460"/>
      <c r="BH181" s="1249"/>
      <c r="BI181" s="1249"/>
      <c r="BJ181" s="1119" t="s">
        <v>1103</v>
      </c>
      <c r="BK181" s="460"/>
      <c r="BL181" s="460"/>
      <c r="BM181" s="460"/>
      <c r="BN181" s="460"/>
      <c r="BO181" s="460"/>
      <c r="BP181" s="460"/>
      <c r="BV181" s="1120">
        <v>160</v>
      </c>
      <c r="BW181" s="1120">
        <v>148</v>
      </c>
      <c r="BX181" s="1120">
        <v>148</v>
      </c>
      <c r="BY181" s="1120">
        <v>148</v>
      </c>
      <c r="BZ181" s="1120">
        <v>148</v>
      </c>
      <c r="CA181" s="1120">
        <v>148</v>
      </c>
      <c r="CB181" s="1120">
        <v>148</v>
      </c>
      <c r="CC181" s="1120">
        <v>148</v>
      </c>
      <c r="CD181" s="1120">
        <v>148</v>
      </c>
      <c r="CI181" s="460"/>
      <c r="CJ181" s="460"/>
      <c r="CK181" s="460"/>
      <c r="CL181" s="460"/>
      <c r="CM181" s="460"/>
      <c r="CN181" s="460"/>
      <c r="CO181" s="460"/>
      <c r="CP181" s="460"/>
      <c r="CQ181" s="460"/>
    </row>
    <row r="182" spans="2:95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X182" s="460"/>
      <c r="AY182" s="460"/>
      <c r="AZ182" s="460"/>
      <c r="BA182" s="460"/>
      <c r="BB182" s="460"/>
      <c r="BC182" s="460"/>
      <c r="BD182" s="460"/>
      <c r="BE182" s="460"/>
      <c r="BF182" s="460"/>
      <c r="BH182" s="1249"/>
      <c r="BI182" s="1248" t="s">
        <v>1105</v>
      </c>
      <c r="BJ182" s="1119" t="s">
        <v>1102</v>
      </c>
      <c r="BK182" s="1120">
        <v>259</v>
      </c>
      <c r="BL182" s="1120">
        <v>183</v>
      </c>
      <c r="BM182" s="1120">
        <v>165</v>
      </c>
      <c r="BN182" s="1120">
        <v>172</v>
      </c>
      <c r="BO182" s="1120">
        <v>168</v>
      </c>
      <c r="BP182" s="1120">
        <v>213</v>
      </c>
      <c r="BQ182" s="1120">
        <v>191</v>
      </c>
      <c r="BR182" s="1120">
        <v>237</v>
      </c>
      <c r="BS182" s="1120">
        <v>256</v>
      </c>
      <c r="BT182" s="1120">
        <v>243</v>
      </c>
      <c r="BU182" s="1120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</row>
    <row r="183" spans="2:95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X183" s="460"/>
      <c r="AY183" s="460"/>
      <c r="AZ183" s="460"/>
      <c r="BA183" s="460"/>
      <c r="BB183" s="460"/>
      <c r="BC183" s="460"/>
      <c r="BD183" s="460"/>
      <c r="BE183" s="460"/>
      <c r="BF183" s="460"/>
      <c r="BH183" s="1249"/>
      <c r="BI183" s="1249"/>
      <c r="BJ183" s="1119" t="s">
        <v>1103</v>
      </c>
      <c r="BK183" s="460"/>
      <c r="BL183" s="460"/>
      <c r="BM183" s="460"/>
      <c r="BN183" s="460"/>
      <c r="BO183" s="460"/>
      <c r="BP183" s="460"/>
      <c r="BV183" s="1120">
        <v>206</v>
      </c>
      <c r="BW183" s="1120">
        <v>225</v>
      </c>
      <c r="BX183" s="1120">
        <v>225</v>
      </c>
      <c r="BY183" s="1120">
        <v>225</v>
      </c>
      <c r="BZ183" s="1120">
        <v>225</v>
      </c>
      <c r="CA183" s="1120">
        <v>225</v>
      </c>
      <c r="CB183" s="1120">
        <v>225</v>
      </c>
      <c r="CC183" s="1120">
        <v>225</v>
      </c>
      <c r="CD183" s="1120">
        <v>225</v>
      </c>
      <c r="CI183" s="460"/>
      <c r="CJ183" s="460"/>
      <c r="CK183" s="460"/>
      <c r="CL183" s="460"/>
      <c r="CM183" s="460"/>
      <c r="CN183" s="460"/>
      <c r="CO183" s="460"/>
      <c r="CP183" s="460"/>
      <c r="CQ183" s="460"/>
    </row>
    <row r="184" spans="2:95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X184" s="460"/>
      <c r="AY184" s="460"/>
      <c r="AZ184" s="460"/>
      <c r="BA184" s="460"/>
      <c r="BB184" s="460"/>
      <c r="BC184" s="460"/>
      <c r="BD184" s="460"/>
      <c r="BE184" s="460"/>
      <c r="BF184" s="460"/>
      <c r="BH184" s="1248" t="s">
        <v>920</v>
      </c>
      <c r="BI184" s="1248" t="s">
        <v>42</v>
      </c>
      <c r="BJ184" s="1119" t="s">
        <v>1102</v>
      </c>
      <c r="BK184" s="1120">
        <v>8</v>
      </c>
      <c r="BL184" s="1120">
        <v>4</v>
      </c>
      <c r="BM184" s="1120">
        <v>5</v>
      </c>
      <c r="BN184" s="1120">
        <v>4</v>
      </c>
      <c r="BO184" s="1120">
        <v>9</v>
      </c>
      <c r="BP184" s="1120">
        <v>33</v>
      </c>
      <c r="BQ184" s="1120">
        <v>17</v>
      </c>
      <c r="BR184" s="1120">
        <v>23</v>
      </c>
      <c r="BS184" s="1120">
        <v>44</v>
      </c>
      <c r="BT184" s="1120">
        <v>51</v>
      </c>
      <c r="BU184" s="1120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</row>
    <row r="185" spans="2:95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X185" s="460"/>
      <c r="AY185" s="460"/>
      <c r="AZ185" s="460"/>
      <c r="BA185" s="460"/>
      <c r="BB185" s="460"/>
      <c r="BC185" s="460"/>
      <c r="BD185" s="460"/>
      <c r="BE185" s="460"/>
      <c r="BF185" s="460"/>
      <c r="BH185" s="1249"/>
      <c r="BI185" s="1249"/>
      <c r="BJ185" s="1119" t="s">
        <v>1103</v>
      </c>
      <c r="BK185" s="460"/>
      <c r="BL185" s="460"/>
      <c r="BM185" s="460"/>
      <c r="BN185" s="460"/>
      <c r="BO185" s="460"/>
      <c r="BP185" s="460"/>
      <c r="BV185" s="1120">
        <v>50</v>
      </c>
      <c r="BW185" s="1120">
        <v>51</v>
      </c>
      <c r="BX185" s="1120">
        <v>51</v>
      </c>
      <c r="BY185" s="1120">
        <v>51</v>
      </c>
      <c r="BZ185" s="1120">
        <v>51</v>
      </c>
      <c r="CA185" s="1120">
        <v>51</v>
      </c>
      <c r="CB185" s="1120">
        <v>51</v>
      </c>
      <c r="CC185" s="1120">
        <v>51</v>
      </c>
      <c r="CD185" s="1120">
        <v>51</v>
      </c>
      <c r="CI185" s="460"/>
      <c r="CJ185" s="460"/>
      <c r="CK185" s="460"/>
      <c r="CL185" s="460"/>
      <c r="CM185" s="460"/>
      <c r="CN185" s="460"/>
      <c r="CO185" s="460"/>
      <c r="CP185" s="460"/>
      <c r="CQ185" s="460"/>
    </row>
    <row r="186" spans="2:95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X186" s="460"/>
      <c r="AY186" s="460"/>
      <c r="AZ186" s="460"/>
      <c r="BA186" s="460"/>
      <c r="BB186" s="460"/>
      <c r="BC186" s="460"/>
      <c r="BD186" s="460"/>
      <c r="BE186" s="460"/>
      <c r="BF186" s="460"/>
      <c r="BH186" s="1249"/>
      <c r="BI186" s="1248" t="s">
        <v>1104</v>
      </c>
      <c r="BJ186" s="1119" t="s">
        <v>1102</v>
      </c>
      <c r="BK186" s="1120">
        <v>51</v>
      </c>
      <c r="BL186" s="1120">
        <v>33</v>
      </c>
      <c r="BM186" s="1120">
        <v>40</v>
      </c>
      <c r="BN186" s="1120">
        <v>76</v>
      </c>
      <c r="BO186" s="1120">
        <v>146</v>
      </c>
      <c r="BP186" s="1120">
        <v>372</v>
      </c>
      <c r="BQ186" s="1120">
        <v>823</v>
      </c>
      <c r="BR186" s="1120">
        <v>1221</v>
      </c>
      <c r="BS186" s="1120">
        <v>1316</v>
      </c>
      <c r="BT186" s="1120">
        <v>1134</v>
      </c>
      <c r="BU186" s="1120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</row>
    <row r="187" spans="2:95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X187" s="460"/>
      <c r="AY187" s="460"/>
      <c r="AZ187" s="460"/>
      <c r="BA187" s="460"/>
      <c r="BB187" s="460"/>
      <c r="BC187" s="460"/>
      <c r="BD187" s="460"/>
      <c r="BE187" s="460"/>
      <c r="BF187" s="460"/>
      <c r="BH187" s="1249"/>
      <c r="BI187" s="1249"/>
      <c r="BJ187" s="1119" t="s">
        <v>1103</v>
      </c>
      <c r="BK187" s="460"/>
      <c r="BL187" s="460"/>
      <c r="BM187" s="460"/>
      <c r="BN187" s="460"/>
      <c r="BO187" s="460"/>
      <c r="BP187" s="460"/>
      <c r="BV187" s="1120">
        <v>961</v>
      </c>
      <c r="BW187" s="1120">
        <v>1008</v>
      </c>
      <c r="BX187" s="1120">
        <v>1008</v>
      </c>
      <c r="BY187" s="1120">
        <v>1008</v>
      </c>
      <c r="BZ187" s="1120">
        <v>1008</v>
      </c>
      <c r="CA187" s="1120">
        <v>1008</v>
      </c>
      <c r="CB187" s="1120">
        <v>1008</v>
      </c>
      <c r="CC187" s="1120">
        <v>1008</v>
      </c>
      <c r="CD187" s="1120">
        <v>1008</v>
      </c>
      <c r="CI187" s="460"/>
      <c r="CJ187" s="460"/>
      <c r="CK187" s="460"/>
      <c r="CL187" s="460"/>
      <c r="CM187" s="460"/>
      <c r="CN187" s="460"/>
      <c r="CO187" s="460"/>
      <c r="CP187" s="460"/>
      <c r="CQ187" s="460"/>
    </row>
    <row r="188" spans="2:95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X188" s="460"/>
      <c r="AY188" s="460"/>
      <c r="AZ188" s="460"/>
      <c r="BA188" s="460"/>
      <c r="BB188" s="460"/>
      <c r="BC188" s="460"/>
      <c r="BD188" s="460"/>
      <c r="BE188" s="460"/>
      <c r="BF188" s="460"/>
      <c r="BH188" s="1249"/>
      <c r="BI188" s="1248" t="s">
        <v>1105</v>
      </c>
      <c r="BJ188" s="1119" t="s">
        <v>1102</v>
      </c>
      <c r="BK188" s="1120">
        <v>219</v>
      </c>
      <c r="BL188" s="1120">
        <v>156</v>
      </c>
      <c r="BM188" s="1120">
        <v>115</v>
      </c>
      <c r="BN188" s="1120">
        <v>144</v>
      </c>
      <c r="BO188" s="1120">
        <v>170</v>
      </c>
      <c r="BP188" s="1120">
        <v>210</v>
      </c>
      <c r="BQ188" s="1120">
        <v>250</v>
      </c>
      <c r="BR188" s="1120">
        <v>268</v>
      </c>
      <c r="BS188" s="1120">
        <v>273</v>
      </c>
      <c r="BT188" s="1120">
        <v>325</v>
      </c>
      <c r="BU188" s="1120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</row>
    <row r="189" spans="2:95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X189" s="460"/>
      <c r="AY189" s="460"/>
      <c r="AZ189" s="460"/>
      <c r="BA189" s="460"/>
      <c r="BB189" s="460"/>
      <c r="BC189" s="460"/>
      <c r="BD189" s="460"/>
      <c r="BE189" s="460"/>
      <c r="BF189" s="460"/>
      <c r="BH189" s="1249"/>
      <c r="BI189" s="1249"/>
      <c r="BJ189" s="1119" t="s">
        <v>1103</v>
      </c>
      <c r="BK189" s="460"/>
      <c r="BL189" s="460"/>
      <c r="BM189" s="460"/>
      <c r="BN189" s="460"/>
      <c r="BO189" s="460"/>
      <c r="BP189" s="460"/>
      <c r="BV189" s="1120">
        <v>292</v>
      </c>
      <c r="BW189" s="1120">
        <v>300</v>
      </c>
      <c r="BX189" s="1120">
        <v>300</v>
      </c>
      <c r="BY189" s="1120">
        <v>300</v>
      </c>
      <c r="BZ189" s="1120">
        <v>300</v>
      </c>
      <c r="CA189" s="1120">
        <v>300</v>
      </c>
      <c r="CB189" s="1120">
        <v>300</v>
      </c>
      <c r="CC189" s="1120">
        <v>300</v>
      </c>
      <c r="CD189" s="1120">
        <v>300</v>
      </c>
      <c r="CI189" s="460"/>
      <c r="CJ189" s="460"/>
      <c r="CK189" s="460"/>
      <c r="CL189" s="460"/>
      <c r="CM189" s="460"/>
      <c r="CN189" s="460"/>
      <c r="CO189" s="460"/>
      <c r="CP189" s="460"/>
      <c r="CQ189" s="460"/>
    </row>
    <row r="190" spans="2:95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X190" s="460"/>
      <c r="AY190" s="460"/>
      <c r="AZ190" s="460"/>
      <c r="BA190" s="460"/>
      <c r="BB190" s="460"/>
      <c r="BC190" s="460"/>
      <c r="BD190" s="460"/>
      <c r="BE190" s="460"/>
      <c r="BF190" s="460"/>
      <c r="BH190" s="1248" t="s">
        <v>921</v>
      </c>
      <c r="BI190" s="1248" t="s">
        <v>42</v>
      </c>
      <c r="BJ190" s="1119" t="s">
        <v>1102</v>
      </c>
      <c r="BK190" s="1120">
        <v>4</v>
      </c>
      <c r="BL190" s="1120">
        <v>1</v>
      </c>
      <c r="BM190" s="1120">
        <v>0</v>
      </c>
      <c r="BN190" s="1120">
        <v>2</v>
      </c>
      <c r="BO190" s="1120">
        <v>0</v>
      </c>
      <c r="BP190" s="1120">
        <v>8</v>
      </c>
      <c r="BQ190" s="1120">
        <v>8</v>
      </c>
      <c r="BR190" s="1120">
        <v>4</v>
      </c>
      <c r="BS190" s="1120">
        <v>12</v>
      </c>
      <c r="BT190" s="1120">
        <v>16</v>
      </c>
      <c r="BU190" s="1120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</row>
    <row r="191" spans="2:95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X191" s="460"/>
      <c r="AY191" s="460"/>
      <c r="AZ191" s="460"/>
      <c r="BA191" s="460"/>
      <c r="BB191" s="460"/>
      <c r="BC191" s="460"/>
      <c r="BD191" s="460"/>
      <c r="BE191" s="460"/>
      <c r="BF191" s="460"/>
      <c r="BH191" s="1249"/>
      <c r="BI191" s="1249"/>
      <c r="BJ191" s="1119" t="s">
        <v>1103</v>
      </c>
      <c r="BK191" s="460"/>
      <c r="BL191" s="460"/>
      <c r="BM191" s="460"/>
      <c r="BN191" s="460"/>
      <c r="BO191" s="460"/>
      <c r="BP191" s="460"/>
      <c r="BV191" s="1120">
        <v>12</v>
      </c>
      <c r="BW191" s="1120">
        <v>15</v>
      </c>
      <c r="BX191" s="1120">
        <v>15</v>
      </c>
      <c r="BY191" s="1120">
        <v>15</v>
      </c>
      <c r="BZ191" s="1120">
        <v>15</v>
      </c>
      <c r="CA191" s="1120">
        <v>15</v>
      </c>
      <c r="CB191" s="1120">
        <v>15</v>
      </c>
      <c r="CC191" s="1120">
        <v>15</v>
      </c>
      <c r="CD191" s="1120">
        <v>15</v>
      </c>
      <c r="CI191" s="460"/>
      <c r="CJ191" s="460"/>
      <c r="CK191" s="460"/>
      <c r="CL191" s="460"/>
      <c r="CM191" s="460"/>
      <c r="CN191" s="460"/>
      <c r="CO191" s="460"/>
      <c r="CP191" s="460"/>
      <c r="CQ191" s="460"/>
    </row>
    <row r="192" spans="2:95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X192" s="460"/>
      <c r="AY192" s="460"/>
      <c r="AZ192" s="460"/>
      <c r="BA192" s="460"/>
      <c r="BB192" s="460"/>
      <c r="BC192" s="460"/>
      <c r="BD192" s="460"/>
      <c r="BE192" s="460"/>
      <c r="BF192" s="460"/>
      <c r="BH192" s="1249"/>
      <c r="BI192" s="1248" t="s">
        <v>1104</v>
      </c>
      <c r="BJ192" s="1119" t="s">
        <v>1102</v>
      </c>
      <c r="BK192" s="1120">
        <v>9</v>
      </c>
      <c r="BL192" s="1120">
        <v>22</v>
      </c>
      <c r="BM192" s="1120">
        <v>12</v>
      </c>
      <c r="BN192" s="1120">
        <v>7</v>
      </c>
      <c r="BO192" s="1120">
        <v>30</v>
      </c>
      <c r="BP192" s="1120">
        <v>9</v>
      </c>
      <c r="BQ192" s="1120">
        <v>46</v>
      </c>
      <c r="BR192" s="1120">
        <v>14</v>
      </c>
      <c r="BS192" s="1120">
        <v>129</v>
      </c>
      <c r="BT192" s="1120">
        <v>69</v>
      </c>
      <c r="BU192" s="1120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</row>
    <row r="193" spans="2:95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X193" s="460"/>
      <c r="AY193" s="460"/>
      <c r="AZ193" s="460"/>
      <c r="BA193" s="460"/>
      <c r="BB193" s="460"/>
      <c r="BC193" s="460"/>
      <c r="BD193" s="460"/>
      <c r="BE193" s="460"/>
      <c r="BF193" s="460"/>
      <c r="BH193" s="1249"/>
      <c r="BI193" s="1249"/>
      <c r="BJ193" s="1119" t="s">
        <v>1103</v>
      </c>
      <c r="BK193" s="460"/>
      <c r="BL193" s="460"/>
      <c r="BM193" s="460"/>
      <c r="BN193" s="460"/>
      <c r="BO193" s="460"/>
      <c r="BP193" s="460"/>
      <c r="BV193" s="1120">
        <v>96</v>
      </c>
      <c r="BW193" s="1120">
        <v>76</v>
      </c>
      <c r="BX193" s="1120">
        <v>76</v>
      </c>
      <c r="BY193" s="1120">
        <v>76</v>
      </c>
      <c r="BZ193" s="1120">
        <v>76</v>
      </c>
      <c r="CA193" s="1120">
        <v>76</v>
      </c>
      <c r="CB193" s="1120">
        <v>76</v>
      </c>
      <c r="CC193" s="1120">
        <v>76</v>
      </c>
      <c r="CD193" s="1120">
        <v>76</v>
      </c>
      <c r="CI193" s="460"/>
      <c r="CJ193" s="460"/>
      <c r="CK193" s="460"/>
      <c r="CL193" s="460"/>
      <c r="CM193" s="460"/>
      <c r="CN193" s="460"/>
      <c r="CO193" s="460"/>
      <c r="CP193" s="460"/>
      <c r="CQ193" s="460"/>
    </row>
    <row r="194" spans="2:95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X194" s="460"/>
      <c r="AY194" s="460"/>
      <c r="AZ194" s="460"/>
      <c r="BA194" s="460"/>
      <c r="BB194" s="460"/>
      <c r="BC194" s="460"/>
      <c r="BD194" s="460"/>
      <c r="BE194" s="460"/>
      <c r="BF194" s="460"/>
      <c r="BH194" s="1249"/>
      <c r="BI194" s="1248" t="s">
        <v>1105</v>
      </c>
      <c r="BJ194" s="1119" t="s">
        <v>1102</v>
      </c>
      <c r="BK194" s="1120">
        <v>99</v>
      </c>
      <c r="BL194" s="1120">
        <v>79</v>
      </c>
      <c r="BM194" s="1120">
        <v>73</v>
      </c>
      <c r="BN194" s="1120">
        <v>63</v>
      </c>
      <c r="BO194" s="1120">
        <v>89</v>
      </c>
      <c r="BP194" s="1120">
        <v>70</v>
      </c>
      <c r="BQ194" s="1120">
        <v>94</v>
      </c>
      <c r="BR194" s="1120">
        <v>111</v>
      </c>
      <c r="BS194" s="1120">
        <v>140</v>
      </c>
      <c r="BT194" s="1120">
        <v>127</v>
      </c>
      <c r="BU194" s="1120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</row>
    <row r="195" spans="2:95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X195" s="460"/>
      <c r="AY195" s="460"/>
      <c r="AZ195" s="460"/>
      <c r="BA195" s="460"/>
      <c r="BB195" s="460"/>
      <c r="BC195" s="460"/>
      <c r="BD195" s="460"/>
      <c r="BE195" s="460"/>
      <c r="BF195" s="460"/>
      <c r="BH195" s="1249"/>
      <c r="BI195" s="1249"/>
      <c r="BJ195" s="1119" t="s">
        <v>1103</v>
      </c>
      <c r="BK195" s="460"/>
      <c r="BL195" s="460"/>
      <c r="BM195" s="460"/>
      <c r="BN195" s="460"/>
      <c r="BO195" s="460"/>
      <c r="BP195" s="460"/>
      <c r="BV195" s="1120">
        <v>109</v>
      </c>
      <c r="BW195" s="1120">
        <v>122</v>
      </c>
      <c r="BX195" s="1120">
        <v>122</v>
      </c>
      <c r="BY195" s="1120">
        <v>122</v>
      </c>
      <c r="BZ195" s="1120">
        <v>122</v>
      </c>
      <c r="CA195" s="1120">
        <v>122</v>
      </c>
      <c r="CB195" s="1120">
        <v>122</v>
      </c>
      <c r="CC195" s="1120">
        <v>122</v>
      </c>
      <c r="CD195" s="1120">
        <v>122</v>
      </c>
      <c r="CI195" s="460"/>
      <c r="CJ195" s="460"/>
      <c r="CK195" s="460"/>
      <c r="CL195" s="460"/>
      <c r="CM195" s="460"/>
      <c r="CN195" s="460"/>
      <c r="CO195" s="460"/>
      <c r="CP195" s="460"/>
      <c r="CQ195" s="460"/>
    </row>
    <row r="196" spans="2:95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X196" s="460"/>
      <c r="AY196" s="460"/>
      <c r="AZ196" s="460"/>
      <c r="BA196" s="460"/>
      <c r="BB196" s="460"/>
      <c r="BC196" s="460"/>
      <c r="BD196" s="460"/>
      <c r="BE196" s="460"/>
      <c r="BF196" s="460"/>
      <c r="BH196" s="1248" t="s">
        <v>923</v>
      </c>
      <c r="BI196" s="1248" t="s">
        <v>42</v>
      </c>
      <c r="BJ196" s="1119" t="s">
        <v>1102</v>
      </c>
      <c r="BK196" s="1120">
        <v>4</v>
      </c>
      <c r="BL196" s="1120">
        <v>3</v>
      </c>
      <c r="BM196" s="1120">
        <v>1</v>
      </c>
      <c r="BN196" s="1120">
        <v>1</v>
      </c>
      <c r="BO196" s="1120">
        <v>6</v>
      </c>
      <c r="BP196" s="1120">
        <v>5</v>
      </c>
      <c r="BQ196" s="1120">
        <v>1</v>
      </c>
      <c r="BR196" s="1120">
        <v>11</v>
      </c>
      <c r="BS196" s="1120">
        <v>11</v>
      </c>
      <c r="BT196" s="1120">
        <v>2</v>
      </c>
      <c r="BU196" s="1120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</row>
    <row r="197" spans="2:95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X197" s="460"/>
      <c r="AY197" s="460"/>
      <c r="AZ197" s="460"/>
      <c r="BA197" s="460"/>
      <c r="BB197" s="460"/>
      <c r="BC197" s="460"/>
      <c r="BD197" s="460"/>
      <c r="BE197" s="460"/>
      <c r="BF197" s="460"/>
      <c r="BH197" s="1249"/>
      <c r="BI197" s="1249"/>
      <c r="BJ197" s="1119" t="s">
        <v>1103</v>
      </c>
      <c r="BK197" s="460"/>
      <c r="BL197" s="460"/>
      <c r="BM197" s="460"/>
      <c r="BN197" s="460"/>
      <c r="BO197" s="460"/>
      <c r="BP197" s="460"/>
      <c r="BV197" s="1120">
        <v>25</v>
      </c>
      <c r="BW197" s="1120">
        <v>8</v>
      </c>
      <c r="BX197" s="1120">
        <v>8</v>
      </c>
      <c r="BY197" s="1120">
        <v>8</v>
      </c>
      <c r="BZ197" s="1120">
        <v>8</v>
      </c>
      <c r="CA197" s="1120">
        <v>8</v>
      </c>
      <c r="CB197" s="1120">
        <v>8</v>
      </c>
      <c r="CC197" s="1120">
        <v>8</v>
      </c>
      <c r="CD197" s="1120">
        <v>8</v>
      </c>
      <c r="CI197" s="460"/>
      <c r="CJ197" s="460"/>
      <c r="CK197" s="460"/>
      <c r="CL197" s="460"/>
      <c r="CM197" s="460"/>
      <c r="CN197" s="460"/>
      <c r="CO197" s="460"/>
      <c r="CP197" s="460"/>
      <c r="CQ197" s="460"/>
    </row>
    <row r="198" spans="2:95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X198" s="460"/>
      <c r="AY198" s="460"/>
      <c r="AZ198" s="460"/>
      <c r="BA198" s="460"/>
      <c r="BB198" s="460"/>
      <c r="BC198" s="460"/>
      <c r="BD198" s="460"/>
      <c r="BE198" s="460"/>
      <c r="BF198" s="460"/>
      <c r="BH198" s="1249"/>
      <c r="BI198" s="1248" t="s">
        <v>1104</v>
      </c>
      <c r="BJ198" s="1119" t="s">
        <v>1102</v>
      </c>
      <c r="BK198" s="1120">
        <v>15</v>
      </c>
      <c r="BL198" s="1120">
        <v>4</v>
      </c>
      <c r="BM198" s="1120">
        <v>3</v>
      </c>
      <c r="BN198" s="1120">
        <v>11</v>
      </c>
      <c r="BO198" s="1120">
        <v>27</v>
      </c>
      <c r="BP198" s="1120">
        <v>13</v>
      </c>
      <c r="BQ198" s="1120">
        <v>54</v>
      </c>
      <c r="BR198" s="1120">
        <v>19</v>
      </c>
      <c r="BS198" s="1120">
        <v>108</v>
      </c>
      <c r="BT198" s="1120">
        <v>72</v>
      </c>
      <c r="BU198" s="1120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</row>
    <row r="199" spans="2:95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X199" s="460"/>
      <c r="AY199" s="460"/>
      <c r="AZ199" s="460"/>
      <c r="BA199" s="460"/>
      <c r="BB199" s="460"/>
      <c r="BC199" s="460"/>
      <c r="BD199" s="460"/>
      <c r="BE199" s="460"/>
      <c r="BF199" s="460"/>
      <c r="BH199" s="1249"/>
      <c r="BI199" s="1249"/>
      <c r="BJ199" s="1119" t="s">
        <v>1103</v>
      </c>
      <c r="BK199" s="460"/>
      <c r="BL199" s="460"/>
      <c r="BM199" s="460"/>
      <c r="BN199" s="460"/>
      <c r="BO199" s="460"/>
      <c r="BP199" s="460"/>
      <c r="BV199" s="1120">
        <v>322</v>
      </c>
      <c r="BW199" s="1120">
        <v>291</v>
      </c>
      <c r="BX199" s="1120">
        <v>291</v>
      </c>
      <c r="BY199" s="1120">
        <v>291</v>
      </c>
      <c r="BZ199" s="1120">
        <v>291</v>
      </c>
      <c r="CA199" s="1120">
        <v>291</v>
      </c>
      <c r="CB199" s="1120">
        <v>291</v>
      </c>
      <c r="CC199" s="1120">
        <v>291</v>
      </c>
      <c r="CD199" s="1120">
        <v>291</v>
      </c>
      <c r="CI199" s="460"/>
      <c r="CJ199" s="460"/>
      <c r="CK199" s="460"/>
      <c r="CL199" s="460"/>
      <c r="CM199" s="460"/>
      <c r="CN199" s="460"/>
      <c r="CO199" s="460"/>
      <c r="CP199" s="460"/>
      <c r="CQ199" s="460"/>
    </row>
    <row r="200" spans="2:95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X200" s="460"/>
      <c r="AY200" s="460"/>
      <c r="AZ200" s="460"/>
      <c r="BA200" s="460"/>
      <c r="BB200" s="460"/>
      <c r="BC200" s="460"/>
      <c r="BD200" s="460"/>
      <c r="BE200" s="460"/>
      <c r="BF200" s="460"/>
      <c r="BH200" s="1249"/>
      <c r="BI200" s="1248" t="s">
        <v>1105</v>
      </c>
      <c r="BJ200" s="1119" t="s">
        <v>1102</v>
      </c>
      <c r="BK200" s="1120">
        <v>98</v>
      </c>
      <c r="BL200" s="1120">
        <v>75</v>
      </c>
      <c r="BM200" s="1120">
        <v>51</v>
      </c>
      <c r="BN200" s="1120">
        <v>55</v>
      </c>
      <c r="BO200" s="1120">
        <v>79</v>
      </c>
      <c r="BP200" s="1120">
        <v>67</v>
      </c>
      <c r="BQ200" s="1120">
        <v>79</v>
      </c>
      <c r="BR200" s="1120">
        <v>77</v>
      </c>
      <c r="BS200" s="1120">
        <v>111</v>
      </c>
      <c r="BT200" s="1120">
        <v>123</v>
      </c>
      <c r="BU200" s="1120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</row>
    <row r="201" spans="2:95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X201" s="460"/>
      <c r="AY201" s="460"/>
      <c r="AZ201" s="460"/>
      <c r="BA201" s="460"/>
      <c r="BB201" s="460"/>
      <c r="BC201" s="460"/>
      <c r="BD201" s="460"/>
      <c r="BE201" s="460"/>
      <c r="BF201" s="460"/>
      <c r="BH201" s="1249"/>
      <c r="BI201" s="1249"/>
      <c r="BJ201" s="1119" t="s">
        <v>1103</v>
      </c>
      <c r="BK201" s="460"/>
      <c r="BL201" s="460"/>
      <c r="BM201" s="460"/>
      <c r="BN201" s="460"/>
      <c r="BO201" s="460"/>
      <c r="BP201" s="460"/>
      <c r="BV201" s="1120">
        <v>104</v>
      </c>
      <c r="BW201" s="1120">
        <v>108</v>
      </c>
      <c r="BX201" s="1120">
        <v>108</v>
      </c>
      <c r="BY201" s="1120">
        <v>108</v>
      </c>
      <c r="BZ201" s="1120">
        <v>108</v>
      </c>
      <c r="CA201" s="1120">
        <v>108</v>
      </c>
      <c r="CB201" s="1120">
        <v>108</v>
      </c>
      <c r="CC201" s="1120">
        <v>108</v>
      </c>
      <c r="CD201" s="1120">
        <v>108</v>
      </c>
      <c r="CI201" s="460"/>
      <c r="CJ201" s="460"/>
      <c r="CK201" s="460"/>
      <c r="CL201" s="460"/>
      <c r="CM201" s="460"/>
      <c r="CN201" s="460"/>
      <c r="CO201" s="460"/>
      <c r="CP201" s="460"/>
      <c r="CQ201" s="460"/>
    </row>
    <row r="202" spans="2:95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X202" s="460"/>
      <c r="AY202" s="460"/>
      <c r="AZ202" s="460"/>
      <c r="BA202" s="460"/>
      <c r="BB202" s="460"/>
      <c r="BC202" s="460"/>
      <c r="BD202" s="460"/>
      <c r="BE202" s="460"/>
      <c r="BF202" s="460"/>
      <c r="BH202" s="1248" t="s">
        <v>924</v>
      </c>
      <c r="BI202" s="1248" t="s">
        <v>42</v>
      </c>
      <c r="BJ202" s="1119" t="s">
        <v>1102</v>
      </c>
      <c r="BK202" s="1120">
        <v>2</v>
      </c>
      <c r="BL202" s="1120">
        <v>1</v>
      </c>
      <c r="BM202" s="1120">
        <v>1</v>
      </c>
      <c r="BN202" s="1120">
        <v>0</v>
      </c>
      <c r="BO202" s="1120">
        <v>10</v>
      </c>
      <c r="BP202" s="1120">
        <v>4</v>
      </c>
      <c r="BQ202" s="1120">
        <v>4</v>
      </c>
      <c r="BR202" s="1120">
        <v>13</v>
      </c>
      <c r="BS202" s="1120">
        <v>9</v>
      </c>
      <c r="BT202" s="1120">
        <v>5</v>
      </c>
      <c r="BU202" s="1120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</row>
    <row r="203" spans="2:95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X203" s="460"/>
      <c r="AY203" s="460"/>
      <c r="AZ203" s="460"/>
      <c r="BA203" s="460"/>
      <c r="BB203" s="460"/>
      <c r="BC203" s="460"/>
      <c r="BD203" s="460"/>
      <c r="BE203" s="460"/>
      <c r="BF203" s="460"/>
      <c r="BH203" s="1249"/>
      <c r="BI203" s="1249"/>
      <c r="BJ203" s="1119" t="s">
        <v>1103</v>
      </c>
      <c r="BK203" s="460"/>
      <c r="BL203" s="460"/>
      <c r="BM203" s="460"/>
      <c r="BN203" s="460"/>
      <c r="BO203" s="460"/>
      <c r="BP203" s="460"/>
      <c r="BV203" s="1120">
        <v>10</v>
      </c>
      <c r="BW203" s="1120">
        <v>11</v>
      </c>
      <c r="BX203" s="1120">
        <v>12</v>
      </c>
      <c r="BY203" s="1120">
        <v>13</v>
      </c>
      <c r="BZ203" s="1120">
        <v>13</v>
      </c>
      <c r="CA203" s="1120">
        <v>14</v>
      </c>
      <c r="CB203" s="1120">
        <v>15</v>
      </c>
      <c r="CC203" s="1120">
        <v>15</v>
      </c>
      <c r="CD203" s="1120">
        <v>16</v>
      </c>
      <c r="CI203" s="460"/>
      <c r="CJ203" s="460"/>
      <c r="CK203" s="460"/>
      <c r="CL203" s="460"/>
      <c r="CM203" s="460"/>
      <c r="CN203" s="460"/>
      <c r="CO203" s="460"/>
      <c r="CP203" s="460"/>
      <c r="CQ203" s="460"/>
    </row>
    <row r="204" spans="2:95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X204" s="460"/>
      <c r="AY204" s="460"/>
      <c r="AZ204" s="460"/>
      <c r="BA204" s="460"/>
      <c r="BB204" s="460"/>
      <c r="BC204" s="460"/>
      <c r="BD204" s="460"/>
      <c r="BE204" s="460"/>
      <c r="BF204" s="460"/>
      <c r="BH204" s="1249"/>
      <c r="BI204" s="1248" t="s">
        <v>1104</v>
      </c>
      <c r="BJ204" s="1119" t="s">
        <v>1102</v>
      </c>
      <c r="BK204" s="1120">
        <v>31</v>
      </c>
      <c r="BL204" s="1120">
        <v>4</v>
      </c>
      <c r="BM204" s="1120">
        <v>8</v>
      </c>
      <c r="BN204" s="1120">
        <v>4</v>
      </c>
      <c r="BO204" s="1120">
        <v>1</v>
      </c>
      <c r="BP204" s="1120">
        <v>19</v>
      </c>
      <c r="BQ204" s="1120">
        <v>26</v>
      </c>
      <c r="BR204" s="1120">
        <v>44</v>
      </c>
      <c r="BS204" s="1120">
        <v>26</v>
      </c>
      <c r="BT204" s="1120">
        <v>47</v>
      </c>
      <c r="BU204" s="1120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</row>
    <row r="205" spans="2:95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X205" s="460"/>
      <c r="AY205" s="460"/>
      <c r="AZ205" s="460"/>
      <c r="BA205" s="460"/>
      <c r="BB205" s="460"/>
      <c r="BC205" s="460"/>
      <c r="BD205" s="460"/>
      <c r="BE205" s="460"/>
      <c r="BF205" s="460"/>
      <c r="BH205" s="1249"/>
      <c r="BI205" s="1249"/>
      <c r="BJ205" s="1119" t="s">
        <v>1103</v>
      </c>
      <c r="BK205" s="460"/>
      <c r="BL205" s="460"/>
      <c r="BM205" s="460"/>
      <c r="BN205" s="460"/>
      <c r="BO205" s="460"/>
      <c r="BP205" s="460"/>
      <c r="BV205" s="1120">
        <v>84</v>
      </c>
      <c r="BW205" s="1120">
        <v>82</v>
      </c>
      <c r="BX205" s="1120">
        <v>82</v>
      </c>
      <c r="BY205" s="1120">
        <v>82</v>
      </c>
      <c r="BZ205" s="1120">
        <v>82</v>
      </c>
      <c r="CA205" s="1120">
        <v>82</v>
      </c>
      <c r="CB205" s="1120">
        <v>82</v>
      </c>
      <c r="CC205" s="1120">
        <v>82</v>
      </c>
      <c r="CD205" s="1120">
        <v>82</v>
      </c>
      <c r="CI205" s="460"/>
      <c r="CJ205" s="460"/>
      <c r="CK205" s="460"/>
      <c r="CL205" s="460"/>
      <c r="CM205" s="460"/>
      <c r="CN205" s="460"/>
      <c r="CO205" s="460"/>
      <c r="CP205" s="460"/>
      <c r="CQ205" s="460"/>
    </row>
    <row r="206" spans="2:95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X206" s="460"/>
      <c r="AY206" s="460"/>
      <c r="AZ206" s="460"/>
      <c r="BA206" s="460"/>
      <c r="BB206" s="460"/>
      <c r="BC206" s="460"/>
      <c r="BD206" s="460"/>
      <c r="BE206" s="460"/>
      <c r="BF206" s="460"/>
      <c r="BH206" s="1249"/>
      <c r="BI206" s="1248" t="s">
        <v>1105</v>
      </c>
      <c r="BJ206" s="1119" t="s">
        <v>1102</v>
      </c>
      <c r="BK206" s="1120">
        <v>116</v>
      </c>
      <c r="BL206" s="1120">
        <v>71</v>
      </c>
      <c r="BM206" s="1120">
        <v>71</v>
      </c>
      <c r="BN206" s="1120">
        <v>63</v>
      </c>
      <c r="BO206" s="1120">
        <v>59</v>
      </c>
      <c r="BP206" s="1120">
        <v>62</v>
      </c>
      <c r="BQ206" s="1120">
        <v>74</v>
      </c>
      <c r="BR206" s="1120">
        <v>90</v>
      </c>
      <c r="BS206" s="1120">
        <v>126</v>
      </c>
      <c r="BT206" s="1120">
        <v>118</v>
      </c>
      <c r="BU206" s="1120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</row>
    <row r="207" spans="2:95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X207" s="460"/>
      <c r="AY207" s="460"/>
      <c r="AZ207" s="460"/>
      <c r="BA207" s="460"/>
      <c r="BB207" s="460"/>
      <c r="BC207" s="460"/>
      <c r="BD207" s="460"/>
      <c r="BE207" s="460"/>
      <c r="BF207" s="460"/>
      <c r="BH207" s="1249"/>
      <c r="BI207" s="1249"/>
      <c r="BJ207" s="1119" t="s">
        <v>1103</v>
      </c>
      <c r="BK207" s="460"/>
      <c r="BL207" s="460"/>
      <c r="BM207" s="460"/>
      <c r="BN207" s="460"/>
      <c r="BO207" s="460"/>
      <c r="BP207" s="460"/>
      <c r="BV207" s="1120">
        <v>99</v>
      </c>
      <c r="BW207" s="1120">
        <v>101</v>
      </c>
      <c r="BX207" s="1120">
        <v>101</v>
      </c>
      <c r="BY207" s="1120">
        <v>101</v>
      </c>
      <c r="BZ207" s="1120">
        <v>101</v>
      </c>
      <c r="CA207" s="1120">
        <v>101</v>
      </c>
      <c r="CB207" s="1120">
        <v>101</v>
      </c>
      <c r="CC207" s="1120">
        <v>101</v>
      </c>
      <c r="CD207" s="1120">
        <v>101</v>
      </c>
      <c r="CI207" s="460"/>
      <c r="CJ207" s="460"/>
      <c r="CK207" s="460"/>
      <c r="CL207" s="460"/>
      <c r="CM207" s="460"/>
      <c r="CN207" s="460"/>
      <c r="CO207" s="460"/>
      <c r="CP207" s="460"/>
      <c r="CQ207" s="460"/>
    </row>
    <row r="208" spans="2:95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X208" s="460"/>
      <c r="AY208" s="460"/>
      <c r="AZ208" s="460"/>
      <c r="BA208" s="460"/>
      <c r="BB208" s="460"/>
      <c r="BC208" s="460"/>
      <c r="BD208" s="460"/>
      <c r="BE208" s="460"/>
      <c r="BF208" s="460"/>
      <c r="BH208" s="1248" t="s">
        <v>926</v>
      </c>
      <c r="BI208" s="1248" t="s">
        <v>42</v>
      </c>
      <c r="BJ208" s="1119" t="s">
        <v>1102</v>
      </c>
      <c r="BK208" s="1120">
        <v>10</v>
      </c>
      <c r="BL208" s="1120">
        <v>32</v>
      </c>
      <c r="BM208" s="1120">
        <v>6</v>
      </c>
      <c r="BN208" s="1120">
        <v>1</v>
      </c>
      <c r="BO208" s="1120">
        <v>5</v>
      </c>
      <c r="BP208" s="1120">
        <v>12</v>
      </c>
      <c r="BQ208" s="1120">
        <v>3</v>
      </c>
      <c r="BR208" s="1120">
        <v>16</v>
      </c>
      <c r="BS208" s="1120">
        <v>21</v>
      </c>
      <c r="BT208" s="1120">
        <v>56</v>
      </c>
      <c r="BU208" s="1120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</row>
    <row r="209" spans="2:95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X209" s="460"/>
      <c r="AY209" s="460"/>
      <c r="AZ209" s="460"/>
      <c r="BA209" s="460"/>
      <c r="BB209" s="460"/>
      <c r="BC209" s="460"/>
      <c r="BD209" s="460"/>
      <c r="BE209" s="460"/>
      <c r="BF209" s="460"/>
      <c r="BH209" s="1249"/>
      <c r="BI209" s="1249"/>
      <c r="BJ209" s="1119" t="s">
        <v>1103</v>
      </c>
      <c r="BK209" s="460"/>
      <c r="BL209" s="460"/>
      <c r="BM209" s="460"/>
      <c r="BN209" s="460"/>
      <c r="BO209" s="460"/>
      <c r="BP209" s="460"/>
      <c r="BV209" s="1120">
        <v>11</v>
      </c>
      <c r="BW209" s="1120">
        <v>13</v>
      </c>
      <c r="BX209" s="1120">
        <v>13</v>
      </c>
      <c r="BY209" s="1120">
        <v>13</v>
      </c>
      <c r="BZ209" s="1120">
        <v>13</v>
      </c>
      <c r="CA209" s="1120">
        <v>13</v>
      </c>
      <c r="CB209" s="1120">
        <v>13</v>
      </c>
      <c r="CC209" s="1120">
        <v>13</v>
      </c>
      <c r="CD209" s="1120">
        <v>13</v>
      </c>
      <c r="CI209" s="460"/>
      <c r="CJ209" s="460"/>
      <c r="CK209" s="460"/>
      <c r="CL209" s="460"/>
      <c r="CM209" s="460"/>
      <c r="CN209" s="460"/>
      <c r="CO209" s="460"/>
      <c r="CP209" s="460"/>
      <c r="CQ209" s="460"/>
    </row>
    <row r="210" spans="2:95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X210" s="460"/>
      <c r="AY210" s="460"/>
      <c r="AZ210" s="460"/>
      <c r="BA210" s="460"/>
      <c r="BB210" s="460"/>
      <c r="BC210" s="460"/>
      <c r="BD210" s="460"/>
      <c r="BE210" s="460"/>
      <c r="BF210" s="460"/>
      <c r="BH210" s="1249"/>
      <c r="BI210" s="1248" t="s">
        <v>1104</v>
      </c>
      <c r="BJ210" s="1119" t="s">
        <v>1102</v>
      </c>
      <c r="BK210" s="1120">
        <v>22</v>
      </c>
      <c r="BL210" s="1120">
        <v>52</v>
      </c>
      <c r="BM210" s="1120">
        <v>2</v>
      </c>
      <c r="BN210" s="1120">
        <v>0</v>
      </c>
      <c r="BO210" s="1120">
        <v>11</v>
      </c>
      <c r="BP210" s="1120">
        <v>6</v>
      </c>
      <c r="BQ210" s="1120">
        <v>36</v>
      </c>
      <c r="BR210" s="1120">
        <v>60</v>
      </c>
      <c r="BS210" s="1120">
        <v>13</v>
      </c>
      <c r="BT210" s="1120">
        <v>42</v>
      </c>
      <c r="BU210" s="1120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</row>
    <row r="211" spans="2:95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X211" s="460"/>
      <c r="AY211" s="460"/>
      <c r="AZ211" s="460"/>
      <c r="BA211" s="460"/>
      <c r="BB211" s="460"/>
      <c r="BC211" s="460"/>
      <c r="BD211" s="460"/>
      <c r="BE211" s="460"/>
      <c r="BF211" s="460"/>
      <c r="BH211" s="1249"/>
      <c r="BI211" s="1249"/>
      <c r="BJ211" s="1119" t="s">
        <v>1103</v>
      </c>
      <c r="BK211" s="460"/>
      <c r="BL211" s="460"/>
      <c r="BM211" s="460"/>
      <c r="BN211" s="460"/>
      <c r="BO211" s="460"/>
      <c r="BP211" s="460"/>
      <c r="BV211" s="1120">
        <v>69</v>
      </c>
      <c r="BW211" s="1120">
        <v>69</v>
      </c>
      <c r="BX211" s="1120">
        <v>69</v>
      </c>
      <c r="BY211" s="1120">
        <v>69</v>
      </c>
      <c r="BZ211" s="1120">
        <v>69</v>
      </c>
      <c r="CA211" s="1120">
        <v>69</v>
      </c>
      <c r="CB211" s="1120">
        <v>69</v>
      </c>
      <c r="CC211" s="1120">
        <v>69</v>
      </c>
      <c r="CD211" s="1120">
        <v>69</v>
      </c>
      <c r="CI211" s="460"/>
      <c r="CJ211" s="460"/>
      <c r="CK211" s="460"/>
      <c r="CL211" s="460"/>
      <c r="CM211" s="460"/>
      <c r="CN211" s="460"/>
      <c r="CO211" s="460"/>
      <c r="CP211" s="460"/>
      <c r="CQ211" s="460"/>
    </row>
    <row r="212" spans="2:95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X212" s="460"/>
      <c r="AY212" s="460"/>
      <c r="AZ212" s="460"/>
      <c r="BA212" s="460"/>
      <c r="BB212" s="460"/>
      <c r="BC212" s="460"/>
      <c r="BD212" s="460"/>
      <c r="BE212" s="460"/>
      <c r="BF212" s="460"/>
      <c r="BH212" s="1249"/>
      <c r="BI212" s="1248" t="s">
        <v>1105</v>
      </c>
      <c r="BJ212" s="1119" t="s">
        <v>1102</v>
      </c>
      <c r="BK212" s="1120">
        <v>113</v>
      </c>
      <c r="BL212" s="1120">
        <v>85</v>
      </c>
      <c r="BM212" s="1120">
        <v>82</v>
      </c>
      <c r="BN212" s="1120">
        <v>59</v>
      </c>
      <c r="BO212" s="1120">
        <v>58</v>
      </c>
      <c r="BP212" s="1120">
        <v>67</v>
      </c>
      <c r="BQ212" s="1120">
        <v>87</v>
      </c>
      <c r="BR212" s="1120">
        <v>96</v>
      </c>
      <c r="BS212" s="1120">
        <v>84</v>
      </c>
      <c r="BT212" s="1120">
        <v>80</v>
      </c>
      <c r="BU212" s="1120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</row>
    <row r="213" spans="2:95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X213" s="460"/>
      <c r="AY213" s="460"/>
      <c r="AZ213" s="460"/>
      <c r="BA213" s="460"/>
      <c r="BB213" s="460"/>
      <c r="BC213" s="460"/>
      <c r="BD213" s="460"/>
      <c r="BE213" s="460"/>
      <c r="BF213" s="460"/>
      <c r="BH213" s="1249"/>
      <c r="BI213" s="1249"/>
      <c r="BJ213" s="1119" t="s">
        <v>1103</v>
      </c>
      <c r="BK213" s="460"/>
      <c r="BL213" s="460"/>
      <c r="BM213" s="460"/>
      <c r="BN213" s="460"/>
      <c r="BO213" s="460"/>
      <c r="BP213" s="460"/>
      <c r="BV213" s="1120">
        <v>73</v>
      </c>
      <c r="BW213" s="1120">
        <v>74</v>
      </c>
      <c r="BX213" s="1120">
        <v>74</v>
      </c>
      <c r="BY213" s="1120">
        <v>74</v>
      </c>
      <c r="BZ213" s="1120">
        <v>74</v>
      </c>
      <c r="CA213" s="1120">
        <v>74</v>
      </c>
      <c r="CB213" s="1120">
        <v>74</v>
      </c>
      <c r="CC213" s="1120">
        <v>74</v>
      </c>
      <c r="CD213" s="1120">
        <v>74</v>
      </c>
      <c r="CI213" s="460"/>
      <c r="CJ213" s="460"/>
      <c r="CK213" s="460"/>
      <c r="CL213" s="460"/>
      <c r="CM213" s="460"/>
      <c r="CN213" s="460"/>
      <c r="CO213" s="460"/>
      <c r="CP213" s="460"/>
      <c r="CQ213" s="460"/>
    </row>
    <row r="214" spans="2:95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X214" s="460"/>
      <c r="AY214" s="460"/>
      <c r="AZ214" s="460"/>
      <c r="BA214" s="460"/>
      <c r="BB214" s="460"/>
      <c r="BC214" s="460"/>
      <c r="BD214" s="460"/>
      <c r="BE214" s="460"/>
      <c r="BF214" s="460"/>
      <c r="BH214" s="1248" t="s">
        <v>927</v>
      </c>
      <c r="BI214" s="1248" t="s">
        <v>42</v>
      </c>
      <c r="BJ214" s="1119" t="s">
        <v>1102</v>
      </c>
      <c r="BK214" s="1120">
        <v>12</v>
      </c>
      <c r="BL214" s="1120">
        <v>0</v>
      </c>
      <c r="BM214" s="1120">
        <v>4</v>
      </c>
      <c r="BN214" s="1120">
        <v>6</v>
      </c>
      <c r="BO214" s="1120">
        <v>12</v>
      </c>
      <c r="BP214" s="1120">
        <v>14</v>
      </c>
      <c r="BQ214" s="1120">
        <v>13</v>
      </c>
      <c r="BR214" s="1120">
        <v>11</v>
      </c>
      <c r="BS214" s="1120">
        <v>44</v>
      </c>
      <c r="BT214" s="1120">
        <v>21</v>
      </c>
      <c r="BU214" s="1120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</row>
    <row r="215" spans="2:95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X215" s="460"/>
      <c r="AY215" s="460"/>
      <c r="AZ215" s="460"/>
      <c r="BA215" s="460"/>
      <c r="BB215" s="460"/>
      <c r="BC215" s="460"/>
      <c r="BD215" s="460"/>
      <c r="BE215" s="460"/>
      <c r="BF215" s="460"/>
      <c r="BH215" s="1249"/>
      <c r="BI215" s="1249"/>
      <c r="BJ215" s="1119" t="s">
        <v>1103</v>
      </c>
      <c r="BK215" s="460"/>
      <c r="BL215" s="460"/>
      <c r="BM215" s="460"/>
      <c r="BN215" s="460"/>
      <c r="BO215" s="460"/>
      <c r="BP215" s="460"/>
      <c r="BV215" s="1120">
        <v>38</v>
      </c>
      <c r="BW215" s="1120">
        <v>28</v>
      </c>
      <c r="BX215" s="1120">
        <v>28</v>
      </c>
      <c r="BY215" s="1120">
        <v>28</v>
      </c>
      <c r="BZ215" s="1120">
        <v>28</v>
      </c>
      <c r="CA215" s="1120">
        <v>28</v>
      </c>
      <c r="CB215" s="1120">
        <v>28</v>
      </c>
      <c r="CC215" s="1120">
        <v>28</v>
      </c>
      <c r="CD215" s="1120">
        <v>28</v>
      </c>
      <c r="CI215" s="460"/>
      <c r="CJ215" s="460"/>
      <c r="CK215" s="460"/>
      <c r="CL215" s="460"/>
      <c r="CM215" s="460"/>
      <c r="CN215" s="460"/>
      <c r="CO215" s="460"/>
      <c r="CP215" s="460"/>
      <c r="CQ215" s="460"/>
    </row>
    <row r="216" spans="2:95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X216" s="460"/>
      <c r="AY216" s="460"/>
      <c r="AZ216" s="460"/>
      <c r="BA216" s="460"/>
      <c r="BB216" s="460"/>
      <c r="BC216" s="460"/>
      <c r="BD216" s="460"/>
      <c r="BE216" s="460"/>
      <c r="BF216" s="460"/>
      <c r="BH216" s="1249"/>
      <c r="BI216" s="1248" t="s">
        <v>1104</v>
      </c>
      <c r="BJ216" s="1119" t="s">
        <v>1102</v>
      </c>
      <c r="BK216" s="1120">
        <v>82</v>
      </c>
      <c r="BL216" s="1120">
        <v>22</v>
      </c>
      <c r="BM216" s="1120">
        <v>12</v>
      </c>
      <c r="BN216" s="1120">
        <v>6</v>
      </c>
      <c r="BO216" s="1120">
        <v>20</v>
      </c>
      <c r="BP216" s="1120">
        <v>17</v>
      </c>
      <c r="BQ216" s="1120">
        <v>23</v>
      </c>
      <c r="BR216" s="1120">
        <v>21</v>
      </c>
      <c r="BS216" s="1120">
        <v>73</v>
      </c>
      <c r="BT216" s="1120">
        <v>94</v>
      </c>
      <c r="BU216" s="1120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</row>
    <row r="217" spans="2:95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X217" s="460"/>
      <c r="AY217" s="460"/>
      <c r="AZ217" s="460"/>
      <c r="BA217" s="460"/>
      <c r="BB217" s="460"/>
      <c r="BC217" s="460"/>
      <c r="BD217" s="460"/>
      <c r="BE217" s="460"/>
      <c r="BF217" s="460"/>
      <c r="BH217" s="1249"/>
      <c r="BI217" s="1249"/>
      <c r="BJ217" s="1119" t="s">
        <v>1103</v>
      </c>
      <c r="BK217" s="460"/>
      <c r="BL217" s="460"/>
      <c r="BM217" s="460"/>
      <c r="BN217" s="460"/>
      <c r="BO217" s="460"/>
      <c r="BP217" s="460"/>
      <c r="BV217" s="1120">
        <v>116</v>
      </c>
      <c r="BW217" s="1120">
        <v>121</v>
      </c>
      <c r="BX217" s="1120">
        <v>121</v>
      </c>
      <c r="BY217" s="1120">
        <v>121</v>
      </c>
      <c r="BZ217" s="1120">
        <v>121</v>
      </c>
      <c r="CA217" s="1120">
        <v>121</v>
      </c>
      <c r="CB217" s="1120">
        <v>121</v>
      </c>
      <c r="CC217" s="1120">
        <v>121</v>
      </c>
      <c r="CD217" s="1120">
        <v>121</v>
      </c>
      <c r="CI217" s="460"/>
      <c r="CJ217" s="460"/>
      <c r="CK217" s="460"/>
      <c r="CL217" s="460"/>
      <c r="CM217" s="460"/>
      <c r="CN217" s="460"/>
      <c r="CO217" s="460"/>
      <c r="CP217" s="460"/>
      <c r="CQ217" s="460"/>
    </row>
    <row r="218" spans="2:95">
      <c r="AX218" s="460"/>
      <c r="AY218" s="460"/>
      <c r="AZ218" s="460"/>
      <c r="BA218" s="460"/>
      <c r="BB218" s="460"/>
      <c r="BC218" s="460"/>
      <c r="BD218" s="460"/>
      <c r="BE218" s="460"/>
      <c r="BF218" s="460"/>
      <c r="BH218" s="1249"/>
      <c r="BI218" s="1248" t="s">
        <v>1105</v>
      </c>
      <c r="BJ218" s="1119" t="s">
        <v>1102</v>
      </c>
      <c r="BK218" s="1120">
        <v>204</v>
      </c>
      <c r="BL218" s="1120">
        <v>146</v>
      </c>
      <c r="BM218" s="1120">
        <v>118</v>
      </c>
      <c r="BN218" s="1120">
        <v>121</v>
      </c>
      <c r="BO218" s="1120">
        <v>139</v>
      </c>
      <c r="BP218" s="1120">
        <v>131</v>
      </c>
      <c r="BQ218" s="1120">
        <v>146</v>
      </c>
      <c r="BR218" s="1120">
        <v>169</v>
      </c>
      <c r="BS218" s="1120">
        <v>206</v>
      </c>
      <c r="BT218" s="1120">
        <v>185</v>
      </c>
      <c r="BU218" s="1120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</row>
    <row r="219" spans="2:95">
      <c r="AX219" s="460"/>
      <c r="AY219" s="460"/>
      <c r="AZ219" s="460"/>
      <c r="BA219" s="460"/>
      <c r="BB219" s="460"/>
      <c r="BC219" s="460"/>
      <c r="BD219" s="460"/>
      <c r="BE219" s="460"/>
      <c r="BF219" s="460"/>
      <c r="BH219" s="1249"/>
      <c r="BI219" s="1249"/>
      <c r="BJ219" s="1119" t="s">
        <v>1103</v>
      </c>
      <c r="BK219" s="460"/>
      <c r="BL219" s="460"/>
      <c r="BM219" s="460"/>
      <c r="BN219" s="460"/>
      <c r="BO219" s="460"/>
      <c r="BP219" s="460"/>
      <c r="BV219" s="1120">
        <v>180</v>
      </c>
      <c r="BW219" s="1120">
        <v>181</v>
      </c>
      <c r="BX219" s="1120">
        <v>181</v>
      </c>
      <c r="BY219" s="1120">
        <v>181</v>
      </c>
      <c r="BZ219" s="1120">
        <v>181</v>
      </c>
      <c r="CA219" s="1120">
        <v>181</v>
      </c>
      <c r="CB219" s="1120">
        <v>181</v>
      </c>
      <c r="CC219" s="1120">
        <v>181</v>
      </c>
      <c r="CD219" s="1120">
        <v>181</v>
      </c>
      <c r="CI219" s="460"/>
      <c r="CJ219" s="460"/>
      <c r="CK219" s="460"/>
      <c r="CL219" s="460"/>
      <c r="CM219" s="460"/>
      <c r="CN219" s="460"/>
      <c r="CO219" s="460"/>
      <c r="CP219" s="460"/>
      <c r="CQ219" s="460"/>
    </row>
    <row r="220" spans="2:95">
      <c r="AX220" s="460"/>
      <c r="AY220" s="460"/>
      <c r="AZ220" s="460"/>
      <c r="BA220" s="460"/>
      <c r="BB220" s="460"/>
      <c r="BC220" s="460"/>
      <c r="BD220" s="460"/>
      <c r="BE220" s="460"/>
      <c r="BF220" s="460"/>
      <c r="BH220" s="1248" t="s">
        <v>928</v>
      </c>
      <c r="BI220" s="1248" t="s">
        <v>42</v>
      </c>
      <c r="BJ220" s="1119" t="s">
        <v>1102</v>
      </c>
      <c r="BK220" s="1120">
        <v>3</v>
      </c>
      <c r="BL220" s="1120">
        <v>7</v>
      </c>
      <c r="BM220" s="1120">
        <v>1</v>
      </c>
      <c r="BN220" s="1120">
        <v>3</v>
      </c>
      <c r="BO220" s="1120">
        <v>70</v>
      </c>
      <c r="BP220" s="1120">
        <v>8</v>
      </c>
      <c r="BQ220" s="1120">
        <v>25</v>
      </c>
      <c r="BR220" s="1120">
        <v>39</v>
      </c>
      <c r="BS220" s="1120">
        <v>19</v>
      </c>
      <c r="BT220" s="1120">
        <v>43</v>
      </c>
      <c r="BU220" s="1120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</row>
    <row r="221" spans="2:95">
      <c r="AX221" s="460"/>
      <c r="AY221" s="460"/>
      <c r="AZ221" s="460"/>
      <c r="BA221" s="460"/>
      <c r="BB221" s="460"/>
      <c r="BC221" s="460"/>
      <c r="BD221" s="460"/>
      <c r="BE221" s="460"/>
      <c r="BF221" s="460"/>
      <c r="BH221" s="1249"/>
      <c r="BI221" s="1249"/>
      <c r="BJ221" s="1119" t="s">
        <v>1103</v>
      </c>
      <c r="BK221" s="460"/>
      <c r="BL221" s="460"/>
      <c r="BM221" s="460"/>
      <c r="BN221" s="460"/>
      <c r="BO221" s="460"/>
      <c r="BP221" s="460"/>
      <c r="BV221" s="1120">
        <v>58</v>
      </c>
      <c r="BW221" s="1120">
        <v>34</v>
      </c>
      <c r="BX221" s="1120">
        <v>34</v>
      </c>
      <c r="BY221" s="1120">
        <v>34</v>
      </c>
      <c r="BZ221" s="1120">
        <v>34</v>
      </c>
      <c r="CA221" s="1120">
        <v>34</v>
      </c>
      <c r="CB221" s="1120">
        <v>34</v>
      </c>
      <c r="CC221" s="1120">
        <v>34</v>
      </c>
      <c r="CD221" s="1120">
        <v>34</v>
      </c>
      <c r="CI221" s="460"/>
      <c r="CJ221" s="460"/>
      <c r="CK221" s="460"/>
      <c r="CL221" s="460"/>
      <c r="CM221" s="460"/>
      <c r="CN221" s="460"/>
      <c r="CO221" s="460"/>
      <c r="CP221" s="460"/>
      <c r="CQ221" s="460"/>
    </row>
    <row r="222" spans="2:95">
      <c r="AX222" s="460"/>
      <c r="AY222" s="460"/>
      <c r="AZ222" s="460"/>
      <c r="BA222" s="460"/>
      <c r="BB222" s="460"/>
      <c r="BC222" s="460"/>
      <c r="BD222" s="460"/>
      <c r="BE222" s="460"/>
      <c r="BF222" s="460"/>
      <c r="BH222" s="1249"/>
      <c r="BI222" s="1248" t="s">
        <v>1104</v>
      </c>
      <c r="BJ222" s="1119" t="s">
        <v>1102</v>
      </c>
      <c r="BK222" s="1120">
        <v>71</v>
      </c>
      <c r="BL222" s="1120">
        <v>19</v>
      </c>
      <c r="BM222" s="1120">
        <v>24</v>
      </c>
      <c r="BN222" s="1120">
        <v>16</v>
      </c>
      <c r="BO222" s="1120">
        <v>46</v>
      </c>
      <c r="BP222" s="1120">
        <v>145</v>
      </c>
      <c r="BQ222" s="1120">
        <v>150</v>
      </c>
      <c r="BR222" s="1120">
        <v>272</v>
      </c>
      <c r="BS222" s="1120">
        <v>296</v>
      </c>
      <c r="BT222" s="1120">
        <v>295</v>
      </c>
      <c r="BU222" s="1120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</row>
    <row r="223" spans="2:95">
      <c r="AX223" s="460"/>
      <c r="AY223" s="460"/>
      <c r="AZ223" s="460"/>
      <c r="BA223" s="460"/>
      <c r="BB223" s="460"/>
      <c r="BC223" s="460"/>
      <c r="BD223" s="460"/>
      <c r="BE223" s="460"/>
      <c r="BF223" s="460"/>
      <c r="BH223" s="1249"/>
      <c r="BI223" s="1249"/>
      <c r="BJ223" s="1119" t="s">
        <v>1103</v>
      </c>
      <c r="BK223" s="460"/>
      <c r="BL223" s="460"/>
      <c r="BM223" s="460"/>
      <c r="BN223" s="460"/>
      <c r="BO223" s="460"/>
      <c r="BP223" s="460"/>
      <c r="BV223" s="1120">
        <v>393</v>
      </c>
      <c r="BW223" s="1120">
        <v>392</v>
      </c>
      <c r="BX223" s="1120">
        <v>392</v>
      </c>
      <c r="BY223" s="1120">
        <v>392</v>
      </c>
      <c r="BZ223" s="1120">
        <v>392</v>
      </c>
      <c r="CA223" s="1120">
        <v>392</v>
      </c>
      <c r="CB223" s="1120">
        <v>392</v>
      </c>
      <c r="CC223" s="1120">
        <v>392</v>
      </c>
      <c r="CD223" s="1120">
        <v>392</v>
      </c>
      <c r="CI223" s="460"/>
      <c r="CJ223" s="460"/>
      <c r="CK223" s="460"/>
      <c r="CL223" s="460"/>
      <c r="CM223" s="460"/>
      <c r="CN223" s="460"/>
      <c r="CO223" s="460"/>
      <c r="CP223" s="460"/>
      <c r="CQ223" s="460"/>
    </row>
    <row r="224" spans="2:95">
      <c r="AX224" s="460"/>
      <c r="AY224" s="460"/>
      <c r="AZ224" s="460"/>
      <c r="BA224" s="460"/>
      <c r="BB224" s="460"/>
      <c r="BC224" s="460"/>
      <c r="BD224" s="460"/>
      <c r="BE224" s="460"/>
      <c r="BF224" s="460"/>
      <c r="BH224" s="1249"/>
      <c r="BI224" s="1248" t="s">
        <v>1105</v>
      </c>
      <c r="BJ224" s="1119" t="s">
        <v>1102</v>
      </c>
      <c r="BK224" s="1120">
        <v>116</v>
      </c>
      <c r="BL224" s="1120">
        <v>72</v>
      </c>
      <c r="BM224" s="1120">
        <v>66</v>
      </c>
      <c r="BN224" s="1120">
        <v>62</v>
      </c>
      <c r="BO224" s="1120">
        <v>81</v>
      </c>
      <c r="BP224" s="1120">
        <v>70</v>
      </c>
      <c r="BQ224" s="1120">
        <v>105</v>
      </c>
      <c r="BR224" s="1120">
        <v>115</v>
      </c>
      <c r="BS224" s="1120">
        <v>123</v>
      </c>
      <c r="BT224" s="1120">
        <v>126</v>
      </c>
      <c r="BU224" s="1120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</row>
    <row r="225" spans="50:95">
      <c r="AX225" s="460"/>
      <c r="AY225" s="460"/>
      <c r="AZ225" s="460"/>
      <c r="BA225" s="460"/>
      <c r="BB225" s="460"/>
      <c r="BC225" s="460"/>
      <c r="BD225" s="460"/>
      <c r="BE225" s="460"/>
      <c r="BF225" s="460"/>
      <c r="BH225" s="1249"/>
      <c r="BI225" s="1249"/>
      <c r="BJ225" s="1119" t="s">
        <v>1103</v>
      </c>
      <c r="BK225" s="460"/>
      <c r="BL225" s="460"/>
      <c r="BM225" s="460"/>
      <c r="BN225" s="460"/>
      <c r="BO225" s="460"/>
      <c r="BP225" s="460"/>
      <c r="BV225" s="1120">
        <v>132</v>
      </c>
      <c r="BW225" s="1120">
        <v>136</v>
      </c>
      <c r="BX225" s="1120">
        <v>136</v>
      </c>
      <c r="BY225" s="1120">
        <v>136</v>
      </c>
      <c r="BZ225" s="1120">
        <v>136</v>
      </c>
      <c r="CA225" s="1120">
        <v>136</v>
      </c>
      <c r="CB225" s="1120">
        <v>136</v>
      </c>
      <c r="CC225" s="1120">
        <v>136</v>
      </c>
      <c r="CD225" s="1120">
        <v>136</v>
      </c>
      <c r="CI225" s="460"/>
      <c r="CJ225" s="460"/>
      <c r="CK225" s="460"/>
      <c r="CL225" s="460"/>
      <c r="CM225" s="460"/>
      <c r="CN225" s="460"/>
      <c r="CO225" s="460"/>
      <c r="CP225" s="460"/>
      <c r="CQ225" s="460"/>
    </row>
    <row r="226" spans="50:95">
      <c r="AX226" s="460"/>
      <c r="AY226" s="460"/>
      <c r="AZ226" s="460"/>
      <c r="BA226" s="460"/>
      <c r="BB226" s="460"/>
      <c r="BC226" s="460"/>
      <c r="BD226" s="460"/>
      <c r="BE226" s="460"/>
      <c r="BF226" s="460"/>
      <c r="BH226" s="1248" t="s">
        <v>929</v>
      </c>
      <c r="BI226" s="1248" t="s">
        <v>42</v>
      </c>
      <c r="BJ226" s="1119" t="s">
        <v>1102</v>
      </c>
      <c r="BK226" s="1120">
        <v>5</v>
      </c>
      <c r="BL226" s="1120">
        <v>1</v>
      </c>
      <c r="BM226" s="1120">
        <v>3</v>
      </c>
      <c r="BN226" s="1120">
        <v>10</v>
      </c>
      <c r="BO226" s="1120">
        <v>9</v>
      </c>
      <c r="BP226" s="1120">
        <v>5</v>
      </c>
      <c r="BQ226" s="1120">
        <v>4</v>
      </c>
      <c r="BR226" s="1120">
        <v>10</v>
      </c>
      <c r="BS226" s="1120">
        <v>13</v>
      </c>
      <c r="BT226" s="1120">
        <v>15</v>
      </c>
      <c r="BU226" s="1120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</row>
    <row r="227" spans="50:95">
      <c r="AX227" s="460"/>
      <c r="AY227" s="460"/>
      <c r="AZ227" s="460"/>
      <c r="BA227" s="460"/>
      <c r="BB227" s="460"/>
      <c r="BC227" s="460"/>
      <c r="BD227" s="460"/>
      <c r="BE227" s="460"/>
      <c r="BF227" s="460"/>
      <c r="BH227" s="1249"/>
      <c r="BI227" s="1249"/>
      <c r="BJ227" s="1119" t="s">
        <v>1103</v>
      </c>
      <c r="BK227" s="460"/>
      <c r="BL227" s="460"/>
      <c r="BM227" s="460"/>
      <c r="BN227" s="460"/>
      <c r="BO227" s="460"/>
      <c r="BP227" s="460"/>
      <c r="BV227" s="1120">
        <v>38</v>
      </c>
      <c r="BW227" s="1120">
        <v>19</v>
      </c>
      <c r="BX227" s="1120">
        <v>19</v>
      </c>
      <c r="BY227" s="1120">
        <v>19</v>
      </c>
      <c r="BZ227" s="1120">
        <v>19</v>
      </c>
      <c r="CA227" s="1120">
        <v>19</v>
      </c>
      <c r="CB227" s="1120">
        <v>19</v>
      </c>
      <c r="CC227" s="1120">
        <v>19</v>
      </c>
      <c r="CD227" s="1120">
        <v>19</v>
      </c>
      <c r="CI227" s="460"/>
      <c r="CJ227" s="460"/>
      <c r="CK227" s="460"/>
      <c r="CL227" s="460"/>
      <c r="CM227" s="460"/>
      <c r="CN227" s="460"/>
      <c r="CO227" s="460"/>
      <c r="CP227" s="460"/>
      <c r="CQ227" s="460"/>
    </row>
    <row r="228" spans="50:95">
      <c r="AX228" s="460"/>
      <c r="AY228" s="460"/>
      <c r="AZ228" s="460"/>
      <c r="BA228" s="460"/>
      <c r="BB228" s="460"/>
      <c r="BC228" s="460"/>
      <c r="BD228" s="460"/>
      <c r="BE228" s="460"/>
      <c r="BF228" s="460"/>
      <c r="BH228" s="1249"/>
      <c r="BI228" s="1248" t="s">
        <v>1104</v>
      </c>
      <c r="BJ228" s="1119" t="s">
        <v>1102</v>
      </c>
      <c r="BK228" s="1120">
        <v>22</v>
      </c>
      <c r="BL228" s="1120">
        <v>2</v>
      </c>
      <c r="BM228" s="1120">
        <v>2</v>
      </c>
      <c r="BN228" s="1120">
        <v>6</v>
      </c>
      <c r="BO228" s="1120">
        <v>11</v>
      </c>
      <c r="BP228" s="1120">
        <v>22</v>
      </c>
      <c r="BQ228" s="1120">
        <v>29</v>
      </c>
      <c r="BR228" s="1120">
        <v>36</v>
      </c>
      <c r="BS228" s="1120">
        <v>89</v>
      </c>
      <c r="BT228" s="1120">
        <v>147</v>
      </c>
      <c r="BU228" s="1120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</row>
    <row r="229" spans="50:95">
      <c r="AX229" s="460"/>
      <c r="AY229" s="460"/>
      <c r="AZ229" s="460"/>
      <c r="BA229" s="460"/>
      <c r="BB229" s="460"/>
      <c r="BC229" s="460"/>
      <c r="BD229" s="460"/>
      <c r="BE229" s="460"/>
      <c r="BF229" s="460"/>
      <c r="BH229" s="1249"/>
      <c r="BI229" s="1249"/>
      <c r="BJ229" s="1119" t="s">
        <v>1103</v>
      </c>
      <c r="BK229" s="460"/>
      <c r="BL229" s="460"/>
      <c r="BM229" s="460"/>
      <c r="BN229" s="460"/>
      <c r="BO229" s="460"/>
      <c r="BP229" s="460"/>
      <c r="BV229" s="1120">
        <v>90</v>
      </c>
      <c r="BW229" s="1120">
        <v>87</v>
      </c>
      <c r="BX229" s="1120">
        <v>87</v>
      </c>
      <c r="BY229" s="1120">
        <v>87</v>
      </c>
      <c r="BZ229" s="1120">
        <v>87</v>
      </c>
      <c r="CA229" s="1120">
        <v>87</v>
      </c>
      <c r="CB229" s="1120">
        <v>87</v>
      </c>
      <c r="CC229" s="1120">
        <v>87</v>
      </c>
      <c r="CD229" s="1120">
        <v>87</v>
      </c>
      <c r="CI229" s="460"/>
      <c r="CJ229" s="460"/>
      <c r="CK229" s="460"/>
      <c r="CL229" s="460"/>
      <c r="CM229" s="460"/>
      <c r="CN229" s="460"/>
      <c r="CO229" s="460"/>
      <c r="CP229" s="460"/>
      <c r="CQ229" s="460"/>
    </row>
    <row r="230" spans="50:95">
      <c r="AX230" s="460"/>
      <c r="AY230" s="460"/>
      <c r="AZ230" s="460"/>
      <c r="BA230" s="460"/>
      <c r="BB230" s="460"/>
      <c r="BC230" s="460"/>
      <c r="BD230" s="460"/>
      <c r="BE230" s="460"/>
      <c r="BF230" s="460"/>
      <c r="BH230" s="1249"/>
      <c r="BI230" s="1248" t="s">
        <v>1105</v>
      </c>
      <c r="BJ230" s="1119" t="s">
        <v>1102</v>
      </c>
      <c r="BK230" s="1120">
        <v>95</v>
      </c>
      <c r="BL230" s="1120">
        <v>80</v>
      </c>
      <c r="BM230" s="1120">
        <v>61</v>
      </c>
      <c r="BN230" s="1120">
        <v>68</v>
      </c>
      <c r="BO230" s="1120">
        <v>65</v>
      </c>
      <c r="BP230" s="1120">
        <v>79</v>
      </c>
      <c r="BQ230" s="1120">
        <v>99</v>
      </c>
      <c r="BR230" s="1120">
        <v>126</v>
      </c>
      <c r="BS230" s="1120">
        <v>144</v>
      </c>
      <c r="BT230" s="1120">
        <v>126</v>
      </c>
      <c r="BU230" s="1120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</row>
    <row r="231" spans="50:95">
      <c r="AX231" s="460"/>
      <c r="AY231" s="460"/>
      <c r="AZ231" s="460"/>
      <c r="BA231" s="460"/>
      <c r="BB231" s="460"/>
      <c r="BC231" s="460"/>
      <c r="BD231" s="460"/>
      <c r="BE231" s="460"/>
      <c r="BF231" s="460"/>
      <c r="BH231" s="1249"/>
      <c r="BI231" s="1249"/>
      <c r="BJ231" s="1119" t="s">
        <v>1103</v>
      </c>
      <c r="BK231" s="460"/>
      <c r="BL231" s="460"/>
      <c r="BM231" s="460"/>
      <c r="BN231" s="460"/>
      <c r="BO231" s="460"/>
      <c r="BP231" s="460"/>
      <c r="BV231" s="1120">
        <v>120</v>
      </c>
      <c r="BW231" s="1120">
        <v>123</v>
      </c>
      <c r="BX231" s="1120">
        <v>123</v>
      </c>
      <c r="BY231" s="1120">
        <v>123</v>
      </c>
      <c r="BZ231" s="1120">
        <v>123</v>
      </c>
      <c r="CA231" s="1120">
        <v>123</v>
      </c>
      <c r="CB231" s="1120">
        <v>123</v>
      </c>
      <c r="CC231" s="1120">
        <v>123</v>
      </c>
      <c r="CD231" s="1120">
        <v>123</v>
      </c>
      <c r="CI231" s="460"/>
      <c r="CJ231" s="460"/>
      <c r="CK231" s="460"/>
      <c r="CL231" s="460"/>
      <c r="CM231" s="460"/>
      <c r="CN231" s="460"/>
      <c r="CO231" s="460"/>
      <c r="CP231" s="460"/>
      <c r="CQ231" s="460"/>
    </row>
    <row r="232" spans="50:95">
      <c r="AX232" s="460"/>
      <c r="AY232" s="460"/>
      <c r="AZ232" s="460"/>
      <c r="BA232" s="460"/>
      <c r="BB232" s="460"/>
      <c r="BC232" s="460"/>
      <c r="BD232" s="460"/>
      <c r="BE232" s="460"/>
      <c r="BF232" s="460"/>
      <c r="BH232" s="1248" t="s">
        <v>931</v>
      </c>
      <c r="BI232" s="1248" t="s">
        <v>42</v>
      </c>
      <c r="BJ232" s="1119" t="s">
        <v>1102</v>
      </c>
      <c r="BK232" s="1120">
        <v>9</v>
      </c>
      <c r="BL232" s="1120">
        <v>3</v>
      </c>
      <c r="BM232" s="1120">
        <v>1</v>
      </c>
      <c r="BN232" s="1120">
        <v>0</v>
      </c>
      <c r="BO232" s="1120">
        <v>3</v>
      </c>
      <c r="BP232" s="1120">
        <v>1</v>
      </c>
      <c r="BQ232" s="1120">
        <v>6</v>
      </c>
      <c r="BR232" s="1120">
        <v>11</v>
      </c>
      <c r="BS232" s="1120">
        <v>37</v>
      </c>
      <c r="BT232" s="1120">
        <v>32</v>
      </c>
      <c r="BU232" s="1120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</row>
    <row r="233" spans="50:95">
      <c r="AX233" s="460"/>
      <c r="AY233" s="460"/>
      <c r="AZ233" s="460"/>
      <c r="BA233" s="460"/>
      <c r="BB233" s="460"/>
      <c r="BC233" s="460"/>
      <c r="BD233" s="460"/>
      <c r="BE233" s="460"/>
      <c r="BF233" s="460"/>
      <c r="BH233" s="1249"/>
      <c r="BI233" s="1249"/>
      <c r="BJ233" s="1119" t="s">
        <v>1103</v>
      </c>
      <c r="BK233" s="460"/>
      <c r="BL233" s="460"/>
      <c r="BM233" s="460"/>
      <c r="BN233" s="460"/>
      <c r="BO233" s="460"/>
      <c r="BP233" s="460"/>
      <c r="BV233" s="1120">
        <v>58</v>
      </c>
      <c r="BW233" s="1120">
        <v>84</v>
      </c>
      <c r="BX233" s="1120">
        <v>98</v>
      </c>
      <c r="BY233" s="1120">
        <v>111</v>
      </c>
      <c r="BZ233" s="1120">
        <v>125</v>
      </c>
      <c r="CA233" s="1120">
        <v>138</v>
      </c>
      <c r="CB233" s="1120">
        <v>152</v>
      </c>
      <c r="CC233" s="1120">
        <v>165</v>
      </c>
      <c r="CD233" s="1120">
        <v>179</v>
      </c>
      <c r="CI233" s="460"/>
      <c r="CJ233" s="460"/>
      <c r="CK233" s="460"/>
      <c r="CL233" s="460"/>
      <c r="CM233" s="460"/>
      <c r="CN233" s="460"/>
      <c r="CO233" s="460"/>
      <c r="CP233" s="460"/>
      <c r="CQ233" s="460"/>
    </row>
    <row r="234" spans="50:95">
      <c r="AX234" s="460"/>
      <c r="AY234" s="460"/>
      <c r="AZ234" s="460"/>
      <c r="BA234" s="460"/>
      <c r="BB234" s="460"/>
      <c r="BC234" s="460"/>
      <c r="BD234" s="460"/>
      <c r="BE234" s="460"/>
      <c r="BF234" s="460"/>
      <c r="BH234" s="1249"/>
      <c r="BI234" s="1248" t="s">
        <v>1104</v>
      </c>
      <c r="BJ234" s="1119" t="s">
        <v>1102</v>
      </c>
      <c r="BK234" s="1120">
        <v>43</v>
      </c>
      <c r="BL234" s="1120">
        <v>14</v>
      </c>
      <c r="BM234" s="1120">
        <v>17</v>
      </c>
      <c r="BN234" s="1120">
        <v>33</v>
      </c>
      <c r="BO234" s="1120">
        <v>79</v>
      </c>
      <c r="BP234" s="1120">
        <v>61</v>
      </c>
      <c r="BQ234" s="1120">
        <v>123</v>
      </c>
      <c r="BR234" s="1120">
        <v>224</v>
      </c>
      <c r="BS234" s="1120">
        <v>274</v>
      </c>
      <c r="BT234" s="1120">
        <v>316</v>
      </c>
      <c r="BU234" s="1120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</row>
    <row r="235" spans="50:95">
      <c r="AX235" s="460"/>
      <c r="AY235" s="460"/>
      <c r="AZ235" s="460"/>
      <c r="BA235" s="460"/>
      <c r="BB235" s="460"/>
      <c r="BC235" s="460"/>
      <c r="BD235" s="460"/>
      <c r="BE235" s="460"/>
      <c r="BF235" s="460"/>
      <c r="BH235" s="1249"/>
      <c r="BI235" s="1249"/>
      <c r="BJ235" s="1119" t="s">
        <v>1103</v>
      </c>
      <c r="BK235" s="460"/>
      <c r="BL235" s="460"/>
      <c r="BM235" s="460"/>
      <c r="BN235" s="460"/>
      <c r="BO235" s="460"/>
      <c r="BP235" s="460"/>
      <c r="BV235" s="1120">
        <v>558</v>
      </c>
      <c r="BW235" s="1120">
        <v>542</v>
      </c>
      <c r="BX235" s="1120">
        <v>542</v>
      </c>
      <c r="BY235" s="1120">
        <v>542</v>
      </c>
      <c r="BZ235" s="1120">
        <v>542</v>
      </c>
      <c r="CA235" s="1120">
        <v>542</v>
      </c>
      <c r="CB235" s="1120">
        <v>542</v>
      </c>
      <c r="CC235" s="1120">
        <v>542</v>
      </c>
      <c r="CD235" s="1120">
        <v>542</v>
      </c>
      <c r="CI235" s="460"/>
      <c r="CJ235" s="460"/>
      <c r="CK235" s="460"/>
      <c r="CL235" s="460"/>
      <c r="CM235" s="460"/>
      <c r="CN235" s="460"/>
      <c r="CO235" s="460"/>
      <c r="CP235" s="460"/>
      <c r="CQ235" s="460"/>
    </row>
    <row r="236" spans="50:95">
      <c r="AX236" s="460"/>
      <c r="AY236" s="460"/>
      <c r="AZ236" s="460"/>
      <c r="BA236" s="460"/>
      <c r="BB236" s="460"/>
      <c r="BC236" s="460"/>
      <c r="BD236" s="460"/>
      <c r="BE236" s="460"/>
      <c r="BF236" s="460"/>
      <c r="BH236" s="1249"/>
      <c r="BI236" s="1248" t="s">
        <v>1105</v>
      </c>
      <c r="BJ236" s="1119" t="s">
        <v>1102</v>
      </c>
      <c r="BK236" s="1120">
        <v>242</v>
      </c>
      <c r="BL236" s="1120">
        <v>173</v>
      </c>
      <c r="BM236" s="1120">
        <v>171</v>
      </c>
      <c r="BN236" s="1120">
        <v>162</v>
      </c>
      <c r="BO236" s="1120">
        <v>179</v>
      </c>
      <c r="BP236" s="1120">
        <v>198</v>
      </c>
      <c r="BQ236" s="1120">
        <v>216</v>
      </c>
      <c r="BR236" s="1120">
        <v>255</v>
      </c>
      <c r="BS236" s="1120">
        <v>273</v>
      </c>
      <c r="BT236" s="1120">
        <v>275</v>
      </c>
      <c r="BU236" s="1120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</row>
    <row r="237" spans="50:95">
      <c r="AX237" s="460"/>
      <c r="AY237" s="460"/>
      <c r="AZ237" s="460"/>
      <c r="BA237" s="460"/>
      <c r="BB237" s="460"/>
      <c r="BC237" s="460"/>
      <c r="BD237" s="460"/>
      <c r="BE237" s="460"/>
      <c r="BF237" s="460"/>
      <c r="BH237" s="1249"/>
      <c r="BI237" s="1249"/>
      <c r="BJ237" s="1119" t="s">
        <v>1103</v>
      </c>
      <c r="BK237" s="460"/>
      <c r="BL237" s="460"/>
      <c r="BM237" s="460"/>
      <c r="BN237" s="460"/>
      <c r="BO237" s="460"/>
      <c r="BP237" s="460"/>
      <c r="BV237" s="1120">
        <v>265</v>
      </c>
      <c r="BW237" s="1120">
        <v>268</v>
      </c>
      <c r="BX237" s="1120">
        <v>268</v>
      </c>
      <c r="BY237" s="1120">
        <v>268</v>
      </c>
      <c r="BZ237" s="1120">
        <v>268</v>
      </c>
      <c r="CA237" s="1120">
        <v>268</v>
      </c>
      <c r="CB237" s="1120">
        <v>268</v>
      </c>
      <c r="CC237" s="1120">
        <v>268</v>
      </c>
      <c r="CD237" s="1120">
        <v>268</v>
      </c>
      <c r="CI237" s="460"/>
      <c r="CJ237" s="460"/>
      <c r="CK237" s="460"/>
      <c r="CL237" s="460"/>
      <c r="CM237" s="460"/>
      <c r="CN237" s="460"/>
      <c r="CO237" s="460"/>
      <c r="CP237" s="460"/>
      <c r="CQ237" s="460"/>
    </row>
    <row r="238" spans="50:95">
      <c r="AX238" s="460"/>
      <c r="AY238" s="460"/>
      <c r="AZ238" s="460"/>
      <c r="BA238" s="460"/>
      <c r="BB238" s="460"/>
      <c r="BC238" s="460"/>
      <c r="BD238" s="460"/>
      <c r="BE238" s="460"/>
      <c r="BF238" s="460"/>
      <c r="BH238" s="1248" t="s">
        <v>930</v>
      </c>
      <c r="BI238" s="1248" t="s">
        <v>42</v>
      </c>
      <c r="BJ238" s="1119" t="s">
        <v>1102</v>
      </c>
      <c r="BK238" s="1120">
        <v>32</v>
      </c>
      <c r="BL238" s="1120">
        <v>21</v>
      </c>
      <c r="BM238" s="1120">
        <v>7</v>
      </c>
      <c r="BN238" s="1120">
        <v>3</v>
      </c>
      <c r="BO238" s="1120">
        <v>17</v>
      </c>
      <c r="BP238" s="1120">
        <v>9</v>
      </c>
      <c r="BQ238" s="1120">
        <v>22</v>
      </c>
      <c r="BR238" s="1120">
        <v>19</v>
      </c>
      <c r="BS238" s="1120">
        <v>146</v>
      </c>
      <c r="BT238" s="1120">
        <v>134</v>
      </c>
      <c r="BU238" s="1120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</row>
    <row r="239" spans="50:95">
      <c r="AX239" s="460"/>
      <c r="AY239" s="460"/>
      <c r="AZ239" s="460"/>
      <c r="BA239" s="460"/>
      <c r="BB239" s="460"/>
      <c r="BC239" s="460"/>
      <c r="BD239" s="460"/>
      <c r="BE239" s="460"/>
      <c r="BF239" s="460"/>
      <c r="BH239" s="1249"/>
      <c r="BI239" s="1249"/>
      <c r="BJ239" s="1119" t="s">
        <v>1103</v>
      </c>
      <c r="BK239" s="460"/>
      <c r="BL239" s="460"/>
      <c r="BM239" s="460"/>
      <c r="BN239" s="460"/>
      <c r="BO239" s="460"/>
      <c r="BP239" s="460"/>
      <c r="BV239" s="1120">
        <v>88</v>
      </c>
      <c r="BW239" s="1120">
        <v>110</v>
      </c>
      <c r="BX239" s="1120">
        <v>110</v>
      </c>
      <c r="BY239" s="1120">
        <v>110</v>
      </c>
      <c r="BZ239" s="1120">
        <v>110</v>
      </c>
      <c r="CA239" s="1120">
        <v>110</v>
      </c>
      <c r="CB239" s="1120">
        <v>110</v>
      </c>
      <c r="CC239" s="1120">
        <v>110</v>
      </c>
      <c r="CD239" s="1120">
        <v>110</v>
      </c>
      <c r="CI239" s="460"/>
      <c r="CJ239" s="460"/>
      <c r="CK239" s="460"/>
      <c r="CL239" s="460"/>
      <c r="CM239" s="460"/>
      <c r="CN239" s="460"/>
      <c r="CO239" s="460"/>
      <c r="CP239" s="460"/>
      <c r="CQ239" s="460"/>
    </row>
    <row r="240" spans="50:95">
      <c r="AX240" s="460"/>
      <c r="AY240" s="460"/>
      <c r="AZ240" s="460"/>
      <c r="BA240" s="460"/>
      <c r="BB240" s="460"/>
      <c r="BC240" s="460"/>
      <c r="BD240" s="460"/>
      <c r="BE240" s="460"/>
      <c r="BF240" s="460"/>
      <c r="BH240" s="1249"/>
      <c r="BI240" s="1248" t="s">
        <v>1104</v>
      </c>
      <c r="BJ240" s="1119" t="s">
        <v>1102</v>
      </c>
      <c r="BK240" s="1120">
        <v>53</v>
      </c>
      <c r="BL240" s="1120">
        <v>43</v>
      </c>
      <c r="BM240" s="1120">
        <v>48</v>
      </c>
      <c r="BN240" s="1120">
        <v>65</v>
      </c>
      <c r="BO240" s="1120">
        <v>171</v>
      </c>
      <c r="BP240" s="1120">
        <v>239</v>
      </c>
      <c r="BQ240" s="1120">
        <v>323</v>
      </c>
      <c r="BR240" s="1120">
        <v>444</v>
      </c>
      <c r="BS240" s="1120">
        <v>818</v>
      </c>
      <c r="BT240" s="1120">
        <v>784</v>
      </c>
      <c r="BU240" s="1120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</row>
    <row r="241" spans="50:95">
      <c r="AX241" s="460"/>
      <c r="AY241" s="460"/>
      <c r="AZ241" s="460"/>
      <c r="BA241" s="460"/>
      <c r="BB241" s="460"/>
      <c r="BC241" s="460"/>
      <c r="BD241" s="460"/>
      <c r="BE241" s="460"/>
      <c r="BF241" s="460"/>
      <c r="BH241" s="1249"/>
      <c r="BI241" s="1249"/>
      <c r="BJ241" s="1119" t="s">
        <v>1103</v>
      </c>
      <c r="BK241" s="460"/>
      <c r="BL241" s="460"/>
      <c r="BM241" s="460"/>
      <c r="BN241" s="460"/>
      <c r="BO241" s="460"/>
      <c r="BP241" s="460"/>
      <c r="BV241" s="1120">
        <v>814</v>
      </c>
      <c r="BW241" s="1120">
        <v>765</v>
      </c>
      <c r="BX241" s="1120">
        <v>765</v>
      </c>
      <c r="BY241" s="1120">
        <v>765</v>
      </c>
      <c r="BZ241" s="1120">
        <v>765</v>
      </c>
      <c r="CA241" s="1120">
        <v>765</v>
      </c>
      <c r="CB241" s="1120">
        <v>765</v>
      </c>
      <c r="CC241" s="1120">
        <v>765</v>
      </c>
      <c r="CD241" s="1120">
        <v>765</v>
      </c>
      <c r="CI241" s="460"/>
      <c r="CJ241" s="460"/>
      <c r="CK241" s="460"/>
      <c r="CL241" s="460"/>
      <c r="CM241" s="460"/>
      <c r="CN241" s="460"/>
      <c r="CO241" s="460"/>
      <c r="CP241" s="460"/>
      <c r="CQ241" s="460"/>
    </row>
    <row r="242" spans="50:95">
      <c r="AX242" s="460"/>
      <c r="AY242" s="460"/>
      <c r="AZ242" s="460"/>
      <c r="BA242" s="460"/>
      <c r="BB242" s="460"/>
      <c r="BC242" s="460"/>
      <c r="BD242" s="460"/>
      <c r="BE242" s="460"/>
      <c r="BF242" s="460"/>
      <c r="BH242" s="1249"/>
      <c r="BI242" s="1248" t="s">
        <v>1105</v>
      </c>
      <c r="BJ242" s="1119" t="s">
        <v>1102</v>
      </c>
      <c r="BK242" s="1120">
        <v>133</v>
      </c>
      <c r="BL242" s="1120">
        <v>85</v>
      </c>
      <c r="BM242" s="1120">
        <v>83</v>
      </c>
      <c r="BN242" s="1120">
        <v>87</v>
      </c>
      <c r="BO242" s="1120">
        <v>105</v>
      </c>
      <c r="BP242" s="1120">
        <v>107</v>
      </c>
      <c r="BQ242" s="1120">
        <v>133</v>
      </c>
      <c r="BR242" s="1120">
        <v>124</v>
      </c>
      <c r="BS242" s="1120">
        <v>151</v>
      </c>
      <c r="BT242" s="1120">
        <v>125</v>
      </c>
      <c r="BU242" s="1120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</row>
    <row r="243" spans="50:95">
      <c r="AX243" s="460"/>
      <c r="AY243" s="460"/>
      <c r="AZ243" s="460"/>
      <c r="BA243" s="460"/>
      <c r="BB243" s="460"/>
      <c r="BC243" s="460"/>
      <c r="BD243" s="460"/>
      <c r="BE243" s="460"/>
      <c r="BF243" s="460"/>
      <c r="BH243" s="1249"/>
      <c r="BI243" s="1249"/>
      <c r="BJ243" s="1119" t="s">
        <v>1103</v>
      </c>
      <c r="BK243" s="460"/>
      <c r="BL243" s="460"/>
      <c r="BM243" s="460"/>
      <c r="BN243" s="460"/>
      <c r="BO243" s="460"/>
      <c r="BP243" s="460"/>
      <c r="BV243" s="1120">
        <v>116</v>
      </c>
      <c r="BW243" s="1120">
        <v>124</v>
      </c>
      <c r="BX243" s="1120">
        <v>124</v>
      </c>
      <c r="BY243" s="1120">
        <v>124</v>
      </c>
      <c r="BZ243" s="1120">
        <v>124</v>
      </c>
      <c r="CA243" s="1120">
        <v>124</v>
      </c>
      <c r="CB243" s="1120">
        <v>124</v>
      </c>
      <c r="CC243" s="1120">
        <v>124</v>
      </c>
      <c r="CD243" s="1120">
        <v>124</v>
      </c>
      <c r="CI243" s="460"/>
      <c r="CJ243" s="460"/>
      <c r="CK243" s="460"/>
      <c r="CL243" s="460"/>
      <c r="CM243" s="460"/>
      <c r="CN243" s="460"/>
      <c r="CO243" s="460"/>
      <c r="CP243" s="460"/>
      <c r="CQ243" s="460"/>
    </row>
    <row r="244" spans="50:95">
      <c r="AX244" s="460"/>
      <c r="AY244" s="460"/>
      <c r="AZ244" s="460"/>
      <c r="BA244" s="460"/>
      <c r="BB244" s="460"/>
      <c r="BC244" s="460"/>
      <c r="BD244" s="460"/>
      <c r="BE244" s="460"/>
      <c r="BF244" s="460"/>
      <c r="BQ244" s="32"/>
      <c r="BR244" s="32"/>
      <c r="BS244" s="32"/>
      <c r="BT244" s="32"/>
      <c r="BU244" s="32"/>
      <c r="BV244" s="32"/>
      <c r="BW244" s="32"/>
      <c r="BX244" s="32"/>
      <c r="BY244" s="32"/>
      <c r="CI244" s="460"/>
      <c r="CJ244" s="460"/>
      <c r="CK244" s="460"/>
      <c r="CL244" s="460"/>
      <c r="CM244" s="460"/>
      <c r="CN244" s="460"/>
      <c r="CO244" s="460"/>
      <c r="CP244" s="460"/>
      <c r="CQ244" s="460"/>
    </row>
    <row r="245" spans="50:95">
      <c r="AX245" s="460"/>
      <c r="AY245" s="460"/>
      <c r="AZ245" s="460"/>
      <c r="BA245" s="460"/>
      <c r="BB245" s="460"/>
      <c r="BC245" s="460"/>
      <c r="BD245" s="460"/>
      <c r="BE245" s="460"/>
      <c r="BF245" s="460"/>
      <c r="BQ245" s="32"/>
      <c r="BR245" s="32"/>
      <c r="BS245" s="32"/>
      <c r="BT245" s="32"/>
      <c r="BU245" s="32"/>
      <c r="BV245" s="32"/>
      <c r="BW245" s="32"/>
      <c r="BX245" s="32"/>
      <c r="BY245" s="32"/>
      <c r="CI245" s="460"/>
      <c r="CJ245" s="460"/>
      <c r="CK245" s="460"/>
      <c r="CL245" s="460"/>
      <c r="CM245" s="460"/>
      <c r="CN245" s="460"/>
      <c r="CO245" s="460"/>
      <c r="CP245" s="460"/>
      <c r="CQ245" s="460"/>
    </row>
    <row r="246" spans="50:95">
      <c r="AX246" s="460"/>
      <c r="AY246" s="460"/>
      <c r="AZ246" s="460"/>
      <c r="BD246" s="460"/>
      <c r="BE246" s="460"/>
      <c r="BF246" s="460"/>
      <c r="BQ246" s="32"/>
      <c r="BR246" s="32"/>
      <c r="BS246" s="32"/>
      <c r="BT246" s="32"/>
      <c r="BU246" s="32"/>
      <c r="BV246" s="32"/>
      <c r="CI246" s="460"/>
      <c r="CJ246" s="460"/>
      <c r="CK246" s="460"/>
      <c r="CL246" s="460"/>
      <c r="CM246" s="460"/>
      <c r="CN246" s="460"/>
    </row>
    <row r="247" spans="50:95">
      <c r="AX247" s="460"/>
      <c r="AY247" s="460"/>
      <c r="AZ247" s="460"/>
      <c r="BJ247" s="460"/>
      <c r="BK247" s="460"/>
      <c r="BL247" s="460"/>
      <c r="BQ247" s="32"/>
      <c r="BR247" s="32"/>
      <c r="BS247" s="32"/>
      <c r="BT247" s="32"/>
      <c r="BU247" s="32"/>
      <c r="BV247" s="32"/>
      <c r="CI247" s="460"/>
      <c r="CJ247" s="460"/>
      <c r="CK247" s="460"/>
      <c r="CL247" s="460"/>
      <c r="CM247" s="460"/>
      <c r="CN247" s="460"/>
    </row>
    <row r="248" spans="50:95">
      <c r="AX248" s="460"/>
      <c r="AY248" s="460"/>
      <c r="AZ248" s="460"/>
      <c r="BQ248" s="32"/>
      <c r="BR248" s="32"/>
      <c r="BS248" s="32"/>
      <c r="CI248" s="460"/>
      <c r="CJ248" s="460"/>
      <c r="CK248" s="460"/>
    </row>
    <row r="249" spans="50:95">
      <c r="AX249" s="460"/>
      <c r="AY249" s="460"/>
      <c r="AZ249" s="460"/>
      <c r="BQ249" s="32"/>
      <c r="BR249" s="32"/>
      <c r="BS249" s="32"/>
      <c r="CI249" s="460"/>
      <c r="CJ249" s="460"/>
      <c r="CK249" s="460"/>
    </row>
    <row r="250" spans="50:95">
      <c r="AX250" s="460"/>
      <c r="AY250" s="460"/>
      <c r="AZ250" s="460"/>
    </row>
    <row r="251" spans="50:95">
      <c r="AX251" s="460"/>
      <c r="AY251" s="460"/>
      <c r="AZ251" s="460"/>
    </row>
    <row r="252" spans="50:95">
      <c r="AX252" s="460"/>
      <c r="AY252" s="460"/>
      <c r="AZ252" s="460"/>
    </row>
    <row r="253" spans="50:95">
      <c r="AX253" s="460"/>
      <c r="AY253" s="460"/>
      <c r="AZ253" s="460"/>
    </row>
    <row r="254" spans="50:95">
      <c r="AX254" s="460"/>
      <c r="AY254" s="460"/>
      <c r="AZ254" s="460"/>
    </row>
    <row r="255" spans="50:95">
      <c r="AX255" s="460"/>
      <c r="AY255" s="460"/>
      <c r="AZ255" s="460"/>
      <c r="BQ255" s="32"/>
      <c r="BR255" s="32"/>
      <c r="BS255" s="32"/>
      <c r="CI255" s="460"/>
      <c r="CJ255" s="460"/>
      <c r="CK255" s="460"/>
    </row>
    <row r="256" spans="50:95">
      <c r="AX256" s="460"/>
      <c r="AY256" s="460"/>
      <c r="AZ256" s="460"/>
      <c r="BQ256" s="32"/>
      <c r="BR256" s="32"/>
      <c r="BS256" s="32"/>
      <c r="CI256" s="460"/>
      <c r="CJ256" s="460"/>
      <c r="CK256" s="460"/>
    </row>
    <row r="257" spans="50:89">
      <c r="AX257" s="460"/>
      <c r="AY257" s="460"/>
      <c r="AZ257" s="460"/>
      <c r="BQ257" s="32"/>
      <c r="BR257" s="32"/>
      <c r="BS257" s="32"/>
      <c r="CI257" s="460"/>
      <c r="CJ257" s="460"/>
      <c r="CK257" s="460"/>
    </row>
    <row r="258" spans="50:89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50:89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50:89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50:89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50:89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0">
    <mergeCell ref="BD87:BF87"/>
    <mergeCell ref="AM50:AR50"/>
    <mergeCell ref="AB82:AF83"/>
    <mergeCell ref="M48:O48"/>
    <mergeCell ref="AN87:AR87"/>
    <mergeCell ref="AU87:AW87"/>
    <mergeCell ref="B48:L48"/>
    <mergeCell ref="H17:L17"/>
    <mergeCell ref="W16:Y16"/>
    <mergeCell ref="Z16:AB16"/>
    <mergeCell ref="S82:Z82"/>
    <mergeCell ref="I31:CH31"/>
    <mergeCell ref="N17:R17"/>
    <mergeCell ref="BH94:BH99"/>
    <mergeCell ref="BI94:BI95"/>
    <mergeCell ref="BI96:BI97"/>
    <mergeCell ref="BI98:BI99"/>
    <mergeCell ref="BH100:BH105"/>
    <mergeCell ref="BI100:BI101"/>
    <mergeCell ref="BI102:BI103"/>
    <mergeCell ref="BI104:BI105"/>
    <mergeCell ref="BH88:BH93"/>
    <mergeCell ref="BI88:BI89"/>
    <mergeCell ref="BI90:BI91"/>
    <mergeCell ref="BI92:BI93"/>
    <mergeCell ref="BI118:BI119"/>
    <mergeCell ref="BI120:BI121"/>
    <mergeCell ref="BH124:BH129"/>
    <mergeCell ref="BI124:BI125"/>
    <mergeCell ref="BI126:BI127"/>
    <mergeCell ref="BI128:BI129"/>
    <mergeCell ref="BH106:BH111"/>
    <mergeCell ref="BI106:BI107"/>
    <mergeCell ref="BI108:BI109"/>
    <mergeCell ref="BI110:BI111"/>
    <mergeCell ref="BH112:BH117"/>
    <mergeCell ref="BI112:BI113"/>
    <mergeCell ref="BI114:BI115"/>
    <mergeCell ref="BI116:BI117"/>
    <mergeCell ref="BH142:BH147"/>
    <mergeCell ref="BI142:BI143"/>
    <mergeCell ref="BI144:BI145"/>
    <mergeCell ref="BI146:BI147"/>
    <mergeCell ref="BH148:BH153"/>
    <mergeCell ref="BI148:BI149"/>
    <mergeCell ref="BI150:BI151"/>
    <mergeCell ref="BI152:BI153"/>
    <mergeCell ref="BH130:BH135"/>
    <mergeCell ref="BI130:BI131"/>
    <mergeCell ref="BI132:BI133"/>
    <mergeCell ref="BI134:BI135"/>
    <mergeCell ref="BH136:BH141"/>
    <mergeCell ref="BI136:BI137"/>
    <mergeCell ref="BI138:BI139"/>
    <mergeCell ref="BI140:BI141"/>
    <mergeCell ref="BH166:BH171"/>
    <mergeCell ref="BI166:BI167"/>
    <mergeCell ref="BI168:BI169"/>
    <mergeCell ref="BI170:BI171"/>
    <mergeCell ref="BH172:BH177"/>
    <mergeCell ref="BI172:BI173"/>
    <mergeCell ref="BI174:BI175"/>
    <mergeCell ref="BI176:BI177"/>
    <mergeCell ref="BH154:BH159"/>
    <mergeCell ref="BI154:BI155"/>
    <mergeCell ref="BI156:BI157"/>
    <mergeCell ref="BI158:BI159"/>
    <mergeCell ref="BH160:BH165"/>
    <mergeCell ref="BI160:BI161"/>
    <mergeCell ref="BI162:BI163"/>
    <mergeCell ref="BI164:BI165"/>
    <mergeCell ref="BH190:BH195"/>
    <mergeCell ref="BI190:BI191"/>
    <mergeCell ref="BI192:BI193"/>
    <mergeCell ref="BI194:BI195"/>
    <mergeCell ref="BH196:BH201"/>
    <mergeCell ref="BI196:BI197"/>
    <mergeCell ref="BI198:BI199"/>
    <mergeCell ref="BI200:BI201"/>
    <mergeCell ref="BH178:BH183"/>
    <mergeCell ref="BI178:BI179"/>
    <mergeCell ref="BI180:BI181"/>
    <mergeCell ref="BI182:BI183"/>
    <mergeCell ref="BH184:BH189"/>
    <mergeCell ref="BI184:BI185"/>
    <mergeCell ref="BI186:BI187"/>
    <mergeCell ref="BI188:BI189"/>
    <mergeCell ref="BI224:BI225"/>
    <mergeCell ref="BH202:BH207"/>
    <mergeCell ref="BI202:BI203"/>
    <mergeCell ref="BI204:BI205"/>
    <mergeCell ref="BI206:BI207"/>
    <mergeCell ref="BH208:BH213"/>
    <mergeCell ref="BI208:BI209"/>
    <mergeCell ref="BI210:BI211"/>
    <mergeCell ref="BI212:BI213"/>
    <mergeCell ref="BH86:CD86"/>
    <mergeCell ref="AX87:AZ87"/>
    <mergeCell ref="BA87:BC87"/>
    <mergeCell ref="AX86:BC86"/>
    <mergeCell ref="BD86:BF86"/>
    <mergeCell ref="BH238:BH243"/>
    <mergeCell ref="BI238:BI239"/>
    <mergeCell ref="BI240:BI241"/>
    <mergeCell ref="BI242:BI243"/>
    <mergeCell ref="BH226:BH231"/>
    <mergeCell ref="BI226:BI227"/>
    <mergeCell ref="BI228:BI229"/>
    <mergeCell ref="BI230:BI231"/>
    <mergeCell ref="BH232:BH237"/>
    <mergeCell ref="BI232:BI233"/>
    <mergeCell ref="BI234:BI235"/>
    <mergeCell ref="BI236:BI237"/>
    <mergeCell ref="BH214:BH219"/>
    <mergeCell ref="BI214:BI215"/>
    <mergeCell ref="BI216:BI217"/>
    <mergeCell ref="BI218:BI219"/>
    <mergeCell ref="BH220:BH225"/>
    <mergeCell ref="BI220:BI221"/>
    <mergeCell ref="BI222:BI223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activeCell="G18" sqref="G18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269" t="s">
        <v>411</v>
      </c>
      <c r="B1" s="1269"/>
      <c r="C1" s="1269"/>
      <c r="D1" s="1269"/>
      <c r="E1" s="1269"/>
      <c r="F1" s="1269"/>
      <c r="G1" s="1269"/>
      <c r="H1" s="1269"/>
      <c r="I1" s="1269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412</v>
      </c>
      <c r="X4" s="82" t="s">
        <v>412</v>
      </c>
      <c r="Y4" s="82"/>
    </row>
    <row r="6" spans="1:48">
      <c r="B6" t="s">
        <v>358</v>
      </c>
      <c r="C6" t="s">
        <v>287</v>
      </c>
      <c r="D6" t="s">
        <v>391</v>
      </c>
      <c r="E6" s="82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s="82" t="s">
        <v>394</v>
      </c>
      <c r="M6" s="82" t="s">
        <v>395</v>
      </c>
      <c r="N6" t="s">
        <v>414</v>
      </c>
      <c r="O6" t="s">
        <v>415</v>
      </c>
      <c r="P6" t="s">
        <v>416</v>
      </c>
      <c r="Q6" t="s">
        <v>417</v>
      </c>
      <c r="R6" s="82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s="82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s="82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s="82" t="s">
        <v>420</v>
      </c>
      <c r="AU6" t="s">
        <v>421</v>
      </c>
      <c r="AV6" t="s">
        <v>422</v>
      </c>
    </row>
    <row r="7" spans="1:48">
      <c r="B7" t="s">
        <v>360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564</v>
      </c>
      <c r="AE7" t="s">
        <v>564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360</v>
      </c>
      <c r="C8" t="s">
        <v>48</v>
      </c>
      <c r="D8" t="s">
        <v>405</v>
      </c>
      <c r="E8" t="s">
        <v>405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401</v>
      </c>
      <c r="AC8" t="s">
        <v>405</v>
      </c>
      <c r="AD8" t="s">
        <v>137</v>
      </c>
      <c r="AE8" t="s">
        <v>564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360</v>
      </c>
      <c r="C9" t="s">
        <v>50</v>
      </c>
      <c r="D9" t="s">
        <v>405</v>
      </c>
      <c r="E9" t="s">
        <v>405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402</v>
      </c>
      <c r="AC9" t="s">
        <v>564</v>
      </c>
      <c r="AD9" t="s">
        <v>137</v>
      </c>
      <c r="AE9" t="s">
        <v>564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360</v>
      </c>
      <c r="C10" t="s">
        <v>52</v>
      </c>
      <c r="D10" t="s">
        <v>403</v>
      </c>
      <c r="E10" t="s">
        <v>403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403</v>
      </c>
      <c r="AC10" t="s">
        <v>564</v>
      </c>
      <c r="AD10" t="s">
        <v>403</v>
      </c>
      <c r="AE10" t="s">
        <v>564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360</v>
      </c>
      <c r="C11" t="s">
        <v>52</v>
      </c>
      <c r="D11" t="s">
        <v>404</v>
      </c>
      <c r="E11" t="s">
        <v>404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423</v>
      </c>
      <c r="AD11" t="s">
        <v>137</v>
      </c>
      <c r="AE11" t="s">
        <v>564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360</v>
      </c>
      <c r="C12" t="s">
        <v>52</v>
      </c>
      <c r="D12" t="s">
        <v>405</v>
      </c>
      <c r="E12" t="s">
        <v>405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403</v>
      </c>
      <c r="AD12" t="s">
        <v>137</v>
      </c>
      <c r="AE12" t="s">
        <v>564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360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564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360</v>
      </c>
      <c r="C14" t="s">
        <v>54</v>
      </c>
      <c r="D14" t="s">
        <v>403</v>
      </c>
      <c r="E14" t="s">
        <v>403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405</v>
      </c>
      <c r="AD14" t="s">
        <v>137</v>
      </c>
      <c r="AE14" t="s">
        <v>564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360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405</v>
      </c>
      <c r="AD15" t="s">
        <v>405</v>
      </c>
      <c r="AE15" t="s">
        <v>564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360</v>
      </c>
      <c r="C16" t="s">
        <v>54</v>
      </c>
      <c r="D16" t="s">
        <v>404</v>
      </c>
      <c r="E16" t="s">
        <v>404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576</v>
      </c>
      <c r="AD16" t="s">
        <v>137</v>
      </c>
      <c r="AE16" t="s">
        <v>564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360</v>
      </c>
      <c r="C17" t="s">
        <v>54</v>
      </c>
      <c r="D17" t="s">
        <v>405</v>
      </c>
      <c r="E17" t="s">
        <v>405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576</v>
      </c>
      <c r="AD17" t="s">
        <v>405</v>
      </c>
      <c r="AE17" t="s">
        <v>564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360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424</v>
      </c>
      <c r="AD18" t="s">
        <v>137</v>
      </c>
      <c r="AE18" t="s">
        <v>564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360</v>
      </c>
      <c r="C19" t="s">
        <v>67</v>
      </c>
      <c r="D19" t="s">
        <v>423</v>
      </c>
      <c r="E19" t="s">
        <v>423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564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360</v>
      </c>
      <c r="C20" t="s">
        <v>67</v>
      </c>
      <c r="D20" t="s">
        <v>403</v>
      </c>
      <c r="E20" t="s">
        <v>403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564</v>
      </c>
      <c r="AD20" t="s">
        <v>137</v>
      </c>
      <c r="AE20" t="s">
        <v>564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360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564</v>
      </c>
      <c r="AD21" t="s">
        <v>405</v>
      </c>
      <c r="AE21" t="s">
        <v>564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360</v>
      </c>
      <c r="C22" t="s">
        <v>67</v>
      </c>
      <c r="D22" t="s">
        <v>404</v>
      </c>
      <c r="E22" t="s">
        <v>404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431</v>
      </c>
      <c r="AD22" t="s">
        <v>137</v>
      </c>
      <c r="AE22" t="s">
        <v>564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360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427</v>
      </c>
      <c r="AD23" t="s">
        <v>137</v>
      </c>
      <c r="AE23" t="s">
        <v>564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360</v>
      </c>
      <c r="C24" t="s">
        <v>48</v>
      </c>
      <c r="D24" t="s">
        <v>405</v>
      </c>
      <c r="E24" t="s">
        <v>405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404</v>
      </c>
      <c r="AC24" t="s">
        <v>564</v>
      </c>
      <c r="AD24" t="s">
        <v>404</v>
      </c>
      <c r="AE24" t="s">
        <v>564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360</v>
      </c>
      <c r="C25" t="s">
        <v>50</v>
      </c>
      <c r="D25" t="s">
        <v>405</v>
      </c>
      <c r="E25" t="s">
        <v>405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404</v>
      </c>
      <c r="AC25" t="s">
        <v>431</v>
      </c>
      <c r="AD25" t="s">
        <v>404</v>
      </c>
      <c r="AE25" t="s">
        <v>564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360</v>
      </c>
      <c r="C26" t="s">
        <v>52</v>
      </c>
      <c r="D26" t="s">
        <v>403</v>
      </c>
      <c r="E26" t="s">
        <v>403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405</v>
      </c>
      <c r="AC26" t="s">
        <v>137</v>
      </c>
      <c r="AD26" t="s">
        <v>405</v>
      </c>
      <c r="AE26" t="s">
        <v>564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360</v>
      </c>
      <c r="C27" t="s">
        <v>52</v>
      </c>
      <c r="D27" s="223" t="s">
        <v>404</v>
      </c>
      <c r="E27" s="223" t="s">
        <v>404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405</v>
      </c>
      <c r="AC27" t="s">
        <v>405</v>
      </c>
      <c r="AD27" t="s">
        <v>405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360</v>
      </c>
      <c r="C28" t="s">
        <v>52</v>
      </c>
      <c r="D28" t="s">
        <v>405</v>
      </c>
      <c r="E28" s="223" t="s">
        <v>405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405</v>
      </c>
      <c r="AC28" t="s">
        <v>405</v>
      </c>
      <c r="AD28" t="s">
        <v>405</v>
      </c>
      <c r="AE28" t="s">
        <v>564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360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405</v>
      </c>
      <c r="AC29" t="s">
        <v>576</v>
      </c>
      <c r="AD29" t="s">
        <v>405</v>
      </c>
      <c r="AE29" t="s">
        <v>564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360</v>
      </c>
      <c r="C30" t="s">
        <v>54</v>
      </c>
      <c r="D30" t="s">
        <v>403</v>
      </c>
      <c r="E30" t="s">
        <v>403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405</v>
      </c>
      <c r="AC30" t="s">
        <v>424</v>
      </c>
      <c r="AD30" t="s">
        <v>405</v>
      </c>
      <c r="AE30" t="s">
        <v>564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360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405</v>
      </c>
      <c r="AC31" t="s">
        <v>564</v>
      </c>
      <c r="AD31" t="s">
        <v>405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360</v>
      </c>
      <c r="C32" t="s">
        <v>54</v>
      </c>
      <c r="D32" t="s">
        <v>404</v>
      </c>
      <c r="E32" s="223" t="s">
        <v>404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405</v>
      </c>
      <c r="AC32" t="s">
        <v>564</v>
      </c>
      <c r="AD32" t="s">
        <v>405</v>
      </c>
      <c r="AE32" t="s">
        <v>564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360</v>
      </c>
      <c r="C33" t="s">
        <v>54</v>
      </c>
      <c r="D33" t="s">
        <v>405</v>
      </c>
      <c r="E33" s="223" t="s">
        <v>405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405</v>
      </c>
      <c r="AC33" t="s">
        <v>431</v>
      </c>
      <c r="AD33" t="s">
        <v>405</v>
      </c>
      <c r="AE33" t="s">
        <v>564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360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405</v>
      </c>
      <c r="AC34" s="82" t="s">
        <v>427</v>
      </c>
      <c r="AD34" t="s">
        <v>405</v>
      </c>
      <c r="AE34" t="s">
        <v>564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360</v>
      </c>
      <c r="C35" t="s">
        <v>56</v>
      </c>
      <c r="D35" s="223" t="s">
        <v>423</v>
      </c>
      <c r="E35" s="223" t="s">
        <v>423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406</v>
      </c>
      <c r="AC35" t="s">
        <v>137</v>
      </c>
      <c r="AD35" t="s">
        <v>406</v>
      </c>
      <c r="AE35" t="s">
        <v>564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360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564</v>
      </c>
      <c r="AE36" t="s">
        <v>564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360</v>
      </c>
      <c r="C37" t="s">
        <v>56</v>
      </c>
      <c r="D37" s="223" t="s">
        <v>404</v>
      </c>
      <c r="E37" s="223" t="s">
        <v>404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403</v>
      </c>
      <c r="AC37" t="s">
        <v>403</v>
      </c>
      <c r="AD37" t="s">
        <v>403</v>
      </c>
      <c r="AE37" t="s">
        <v>564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360</v>
      </c>
      <c r="C38" t="s">
        <v>56</v>
      </c>
      <c r="D38" t="s">
        <v>405</v>
      </c>
      <c r="E38" s="223" t="s">
        <v>405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403</v>
      </c>
      <c r="AC38" t="s">
        <v>137</v>
      </c>
      <c r="AD38" t="s">
        <v>403</v>
      </c>
      <c r="AE38" t="s">
        <v>564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360</v>
      </c>
      <c r="C39" t="s">
        <v>56</v>
      </c>
      <c r="D39" t="s">
        <v>424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403</v>
      </c>
      <c r="AC39" t="s">
        <v>425</v>
      </c>
      <c r="AD39" t="s">
        <v>403</v>
      </c>
      <c r="AE39" t="s">
        <v>564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360</v>
      </c>
      <c r="C40" t="s">
        <v>56</v>
      </c>
      <c r="D40" t="s">
        <v>424</v>
      </c>
      <c r="E40" s="223" t="s">
        <v>424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403</v>
      </c>
      <c r="AC40" t="s">
        <v>564</v>
      </c>
      <c r="AD40" t="s">
        <v>403</v>
      </c>
      <c r="AE40" t="s">
        <v>564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360</v>
      </c>
      <c r="C41" t="s">
        <v>58</v>
      </c>
      <c r="D41" t="s">
        <v>423</v>
      </c>
      <c r="E41" s="223" t="s">
        <v>423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360</v>
      </c>
      <c r="C42" t="s">
        <v>58</v>
      </c>
      <c r="D42" s="223" t="s">
        <v>403</v>
      </c>
      <c r="E42" s="223" t="s">
        <v>403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405</v>
      </c>
      <c r="AD42" t="s">
        <v>137</v>
      </c>
      <c r="AE42" t="s">
        <v>564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360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576</v>
      </c>
      <c r="AD43" t="s">
        <v>137</v>
      </c>
      <c r="AE43" t="s">
        <v>564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360</v>
      </c>
      <c r="C44" t="s">
        <v>58</v>
      </c>
      <c r="D44" t="s">
        <v>404</v>
      </c>
      <c r="E44" s="223" t="s">
        <v>404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424</v>
      </c>
      <c r="AD44" t="s">
        <v>137</v>
      </c>
      <c r="AE44" t="s">
        <v>564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360</v>
      </c>
      <c r="C45" t="s">
        <v>58</v>
      </c>
      <c r="D45" t="s">
        <v>404</v>
      </c>
      <c r="E45" t="s">
        <v>425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564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360</v>
      </c>
      <c r="C46" t="s">
        <v>58</v>
      </c>
      <c r="D46" t="s">
        <v>405</v>
      </c>
      <c r="E46" s="223" t="s">
        <v>405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564</v>
      </c>
      <c r="AD46" t="s">
        <v>137</v>
      </c>
      <c r="AE46" t="s">
        <v>564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360</v>
      </c>
      <c r="C47" t="s">
        <v>58</v>
      </c>
      <c r="D47" s="223" t="s">
        <v>426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431</v>
      </c>
      <c r="AD47" t="s">
        <v>137</v>
      </c>
      <c r="AE47" t="s">
        <v>564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360</v>
      </c>
      <c r="C48" t="s">
        <v>58</v>
      </c>
      <c r="D48" t="s">
        <v>424</v>
      </c>
      <c r="E48" s="223" t="s">
        <v>424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404</v>
      </c>
      <c r="AC48" t="s">
        <v>423</v>
      </c>
      <c r="AD48" t="s">
        <v>404</v>
      </c>
      <c r="AE48" t="s">
        <v>564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360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404</v>
      </c>
      <c r="AC49" t="s">
        <v>576</v>
      </c>
      <c r="AD49" t="s">
        <v>137</v>
      </c>
      <c r="AE49" t="s">
        <v>564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360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404</v>
      </c>
      <c r="AC50" t="s">
        <v>576</v>
      </c>
      <c r="AD50" t="s">
        <v>404</v>
      </c>
      <c r="AE50" t="s">
        <v>564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360</v>
      </c>
      <c r="C51" t="s">
        <v>60</v>
      </c>
      <c r="D51" t="s">
        <v>404</v>
      </c>
      <c r="E51" s="223" t="s">
        <v>404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404</v>
      </c>
      <c r="AC51" t="s">
        <v>424</v>
      </c>
      <c r="AD51" t="s">
        <v>404</v>
      </c>
      <c r="AE51" t="s">
        <v>564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360</v>
      </c>
      <c r="C52" t="s">
        <v>60</v>
      </c>
      <c r="D52" s="223" t="s">
        <v>405</v>
      </c>
      <c r="E52" s="223" t="s">
        <v>405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404</v>
      </c>
      <c r="AC52" t="s">
        <v>564</v>
      </c>
      <c r="AD52" t="s">
        <v>404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360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404</v>
      </c>
      <c r="AC53" t="s">
        <v>564</v>
      </c>
      <c r="AD53" t="s">
        <v>404</v>
      </c>
      <c r="AE53" t="s">
        <v>564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360</v>
      </c>
      <c r="C54" t="s">
        <v>62</v>
      </c>
      <c r="D54" t="s">
        <v>404</v>
      </c>
      <c r="E54" s="223" t="s">
        <v>404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404</v>
      </c>
      <c r="AC54" t="s">
        <v>431</v>
      </c>
      <c r="AD54" t="s">
        <v>404</v>
      </c>
      <c r="AE54" t="s">
        <v>564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360</v>
      </c>
      <c r="C55" t="s">
        <v>62</v>
      </c>
      <c r="D55" s="223" t="s">
        <v>405</v>
      </c>
      <c r="E55" s="223" t="s">
        <v>405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405</v>
      </c>
      <c r="AC55" t="s">
        <v>137</v>
      </c>
      <c r="AD55" t="s">
        <v>405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360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405</v>
      </c>
      <c r="AC56" t="s">
        <v>137</v>
      </c>
      <c r="AD56" t="s">
        <v>405</v>
      </c>
      <c r="AE56" t="s">
        <v>564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360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405</v>
      </c>
      <c r="AC57" t="s">
        <v>405</v>
      </c>
      <c r="AD57" t="s">
        <v>405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360</v>
      </c>
      <c r="C58" t="s">
        <v>64</v>
      </c>
      <c r="D58" s="223" t="s">
        <v>404</v>
      </c>
      <c r="E58" s="223" t="s">
        <v>404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405</v>
      </c>
      <c r="AC58" t="s">
        <v>405</v>
      </c>
      <c r="AD58" t="s">
        <v>405</v>
      </c>
      <c r="AE58" t="s">
        <v>564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360</v>
      </c>
      <c r="C59" t="s">
        <v>64</v>
      </c>
      <c r="D59" s="223" t="s">
        <v>405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405</v>
      </c>
      <c r="AC59" t="s">
        <v>576</v>
      </c>
      <c r="AD59" t="s">
        <v>405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360</v>
      </c>
      <c r="C60" t="s">
        <v>64</v>
      </c>
      <c r="D60" t="s">
        <v>405</v>
      </c>
      <c r="E60" t="s">
        <v>405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405</v>
      </c>
      <c r="AC60" t="s">
        <v>576</v>
      </c>
      <c r="AD60" t="s">
        <v>405</v>
      </c>
      <c r="AE60" t="s">
        <v>564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360</v>
      </c>
      <c r="C61" t="s">
        <v>64</v>
      </c>
      <c r="D61" t="s">
        <v>554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405</v>
      </c>
      <c r="AC61" t="s">
        <v>424</v>
      </c>
      <c r="AD61" t="s">
        <v>405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360</v>
      </c>
      <c r="C62" t="s">
        <v>64</v>
      </c>
      <c r="D62" t="s">
        <v>424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405</v>
      </c>
      <c r="AC62" t="s">
        <v>424</v>
      </c>
      <c r="AD62" t="s">
        <v>405</v>
      </c>
      <c r="AE62" t="s">
        <v>564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361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405</v>
      </c>
      <c r="AC63" t="s">
        <v>564</v>
      </c>
      <c r="AD63" t="s">
        <v>405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361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405</v>
      </c>
      <c r="AC64" t="s">
        <v>564</v>
      </c>
      <c r="AD64" t="s">
        <v>405</v>
      </c>
      <c r="AE64" t="s">
        <v>564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361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405</v>
      </c>
      <c r="AC65" t="s">
        <v>431</v>
      </c>
      <c r="AD65" t="s">
        <v>405</v>
      </c>
      <c r="AE65" t="s">
        <v>564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361</v>
      </c>
      <c r="C66" t="s">
        <v>50</v>
      </c>
      <c r="D66" t="s">
        <v>404</v>
      </c>
      <c r="E66" s="223" t="s">
        <v>404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406</v>
      </c>
      <c r="AC66" t="s">
        <v>137</v>
      </c>
      <c r="AD66" t="s">
        <v>406</v>
      </c>
      <c r="AE66" t="s">
        <v>564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361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406</v>
      </c>
      <c r="AC67" t="s">
        <v>405</v>
      </c>
      <c r="AD67" t="s">
        <v>406</v>
      </c>
      <c r="AE67" t="s">
        <v>564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361</v>
      </c>
      <c r="C68" t="s">
        <v>52</v>
      </c>
      <c r="D68" s="223" t="s">
        <v>423</v>
      </c>
      <c r="E68" s="223" t="s">
        <v>423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564</v>
      </c>
      <c r="AE68" t="s">
        <v>564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361</v>
      </c>
      <c r="C69" t="s">
        <v>52</v>
      </c>
      <c r="D69" s="223" t="s">
        <v>404</v>
      </c>
      <c r="E69" s="223" t="s">
        <v>404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423</v>
      </c>
      <c r="AC69" t="s">
        <v>564</v>
      </c>
      <c r="AD69" t="s">
        <v>423</v>
      </c>
      <c r="AE69" t="s">
        <v>564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361</v>
      </c>
      <c r="C70" t="s">
        <v>52</v>
      </c>
      <c r="D70" t="s">
        <v>405</v>
      </c>
      <c r="E70" t="s">
        <v>405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423</v>
      </c>
      <c r="AC70" t="s">
        <v>564</v>
      </c>
      <c r="AD70" t="s">
        <v>405</v>
      </c>
      <c r="AE70" t="s">
        <v>564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361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403</v>
      </c>
      <c r="AC71" t="s">
        <v>403</v>
      </c>
      <c r="AD71" t="s">
        <v>403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361</v>
      </c>
      <c r="C72" t="s">
        <v>54</v>
      </c>
      <c r="D72" t="s">
        <v>423</v>
      </c>
      <c r="E72" s="223" t="s">
        <v>423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403</v>
      </c>
      <c r="AC72" t="s">
        <v>403</v>
      </c>
      <c r="AD72" t="s">
        <v>403</v>
      </c>
      <c r="AE72" t="s">
        <v>564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361</v>
      </c>
      <c r="C73" t="s">
        <v>54</v>
      </c>
      <c r="D73" t="s">
        <v>403</v>
      </c>
      <c r="E73" t="s">
        <v>403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403</v>
      </c>
      <c r="AC73" t="s">
        <v>137</v>
      </c>
      <c r="AD73" t="s">
        <v>423</v>
      </c>
      <c r="AE73" t="s">
        <v>564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361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403</v>
      </c>
      <c r="AC74" t="s">
        <v>137</v>
      </c>
      <c r="AD74" t="s">
        <v>403</v>
      </c>
      <c r="AE74" t="s">
        <v>564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361</v>
      </c>
      <c r="C75" t="s">
        <v>54</v>
      </c>
      <c r="D75" t="s">
        <v>404</v>
      </c>
      <c r="E75" t="s">
        <v>404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403</v>
      </c>
      <c r="AC75" t="s">
        <v>137</v>
      </c>
      <c r="AD75" t="s">
        <v>405</v>
      </c>
      <c r="AE75" t="s">
        <v>564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361</v>
      </c>
      <c r="C76" t="s">
        <v>54</v>
      </c>
      <c r="D76" t="s">
        <v>405</v>
      </c>
      <c r="E76" t="s">
        <v>405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403</v>
      </c>
      <c r="AC76" t="s">
        <v>425</v>
      </c>
      <c r="AD76" t="s">
        <v>403</v>
      </c>
      <c r="AE76" t="s">
        <v>564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361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403</v>
      </c>
      <c r="AC77" t="s">
        <v>424</v>
      </c>
      <c r="AD77" t="s">
        <v>403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361</v>
      </c>
      <c r="C78" t="s">
        <v>56</v>
      </c>
      <c r="D78" t="s">
        <v>423</v>
      </c>
      <c r="E78" t="s">
        <v>423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403</v>
      </c>
      <c r="AC78" t="s">
        <v>424</v>
      </c>
      <c r="AD78" t="s">
        <v>403</v>
      </c>
      <c r="AE78" t="s">
        <v>564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361</v>
      </c>
      <c r="C79" t="s">
        <v>56</v>
      </c>
      <c r="D79" t="s">
        <v>403</v>
      </c>
      <c r="E79" t="s">
        <v>403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403</v>
      </c>
      <c r="AC79" t="s">
        <v>564</v>
      </c>
      <c r="AD79" t="s">
        <v>403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361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403</v>
      </c>
      <c r="AC80" t="s">
        <v>564</v>
      </c>
      <c r="AD80" t="s">
        <v>403</v>
      </c>
      <c r="AE80" t="s">
        <v>564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361</v>
      </c>
      <c r="C81" t="s">
        <v>56</v>
      </c>
      <c r="D81" s="223" t="s">
        <v>404</v>
      </c>
      <c r="E81" s="223" t="s">
        <v>404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361</v>
      </c>
      <c r="C82" t="s">
        <v>56</v>
      </c>
      <c r="D82" t="s">
        <v>405</v>
      </c>
      <c r="E82" s="223" t="s">
        <v>405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564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361</v>
      </c>
      <c r="C83" t="s">
        <v>56</v>
      </c>
      <c r="D83" t="s">
        <v>406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424</v>
      </c>
      <c r="AE83" t="s">
        <v>564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361</v>
      </c>
      <c r="C84" t="s">
        <v>58</v>
      </c>
      <c r="D84" s="223" t="s">
        <v>423</v>
      </c>
      <c r="E84" s="223" t="s">
        <v>423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577</v>
      </c>
      <c r="AD84" t="s">
        <v>137</v>
      </c>
      <c r="AE84" t="s">
        <v>564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361</v>
      </c>
      <c r="C85" t="s">
        <v>58</v>
      </c>
      <c r="D85" t="s">
        <v>403</v>
      </c>
      <c r="E85" s="223" t="s">
        <v>403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405</v>
      </c>
      <c r="AD85" t="s">
        <v>137</v>
      </c>
      <c r="AE85" t="s">
        <v>564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361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576</v>
      </c>
      <c r="AD86" t="s">
        <v>137</v>
      </c>
      <c r="AE86" t="s">
        <v>564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361</v>
      </c>
      <c r="C87" t="s">
        <v>58</v>
      </c>
      <c r="D87" t="s">
        <v>404</v>
      </c>
      <c r="E87" t="s">
        <v>404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424</v>
      </c>
      <c r="AD87" t="s">
        <v>137</v>
      </c>
      <c r="AE87" t="s">
        <v>564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361</v>
      </c>
      <c r="C88" t="s">
        <v>58</v>
      </c>
      <c r="D88" t="s">
        <v>405</v>
      </c>
      <c r="E88" s="223" t="s">
        <v>405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564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361</v>
      </c>
      <c r="C89" t="s">
        <v>58</v>
      </c>
      <c r="D89" t="s">
        <v>424</v>
      </c>
      <c r="E89" t="s">
        <v>424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564</v>
      </c>
      <c r="AD89" t="s">
        <v>137</v>
      </c>
      <c r="AE89" t="s">
        <v>564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361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431</v>
      </c>
      <c r="AD90" t="s">
        <v>137</v>
      </c>
      <c r="AE90" t="s">
        <v>564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361</v>
      </c>
      <c r="C91" t="s">
        <v>60</v>
      </c>
      <c r="D91" t="s">
        <v>404</v>
      </c>
      <c r="E91" t="s">
        <v>404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404</v>
      </c>
      <c r="AC91" t="s">
        <v>137</v>
      </c>
      <c r="AD91" t="s">
        <v>404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361</v>
      </c>
      <c r="C92" t="s">
        <v>60</v>
      </c>
      <c r="D92" t="s">
        <v>404</v>
      </c>
      <c r="E92" t="s">
        <v>405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404</v>
      </c>
      <c r="AC92" t="s">
        <v>137</v>
      </c>
      <c r="AD92" t="s">
        <v>404</v>
      </c>
      <c r="AE92" t="s">
        <v>564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361</v>
      </c>
      <c r="C93" t="s">
        <v>60</v>
      </c>
      <c r="D93" s="223" t="s">
        <v>554</v>
      </c>
      <c r="E93" s="223" t="s">
        <v>554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404</v>
      </c>
      <c r="AC93" t="s">
        <v>577</v>
      </c>
      <c r="AD93" t="s">
        <v>404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361</v>
      </c>
      <c r="C94" t="s">
        <v>60</v>
      </c>
      <c r="D94" t="s">
        <v>424</v>
      </c>
      <c r="E94" s="223" t="s">
        <v>424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404</v>
      </c>
      <c r="AC94" t="s">
        <v>577</v>
      </c>
      <c r="AD94" t="s">
        <v>404</v>
      </c>
      <c r="AE94" t="s">
        <v>564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361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404</v>
      </c>
      <c r="AC95" t="s">
        <v>425</v>
      </c>
      <c r="AD95" t="s">
        <v>404</v>
      </c>
      <c r="AE95" t="s">
        <v>564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361</v>
      </c>
      <c r="C96" t="s">
        <v>62</v>
      </c>
      <c r="D96" t="s">
        <v>404</v>
      </c>
      <c r="E96" s="223" t="s">
        <v>404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404</v>
      </c>
      <c r="AC96" t="s">
        <v>576</v>
      </c>
      <c r="AD96" t="s">
        <v>404</v>
      </c>
      <c r="AE96" t="s">
        <v>564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361</v>
      </c>
      <c r="C97" t="s">
        <v>62</v>
      </c>
      <c r="D97" t="s">
        <v>405</v>
      </c>
      <c r="E97" s="223" t="s">
        <v>405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404</v>
      </c>
      <c r="AC97" t="s">
        <v>429</v>
      </c>
      <c r="AD97" t="s">
        <v>404</v>
      </c>
      <c r="AE97" t="s">
        <v>564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361</v>
      </c>
      <c r="C98" t="s">
        <v>62</v>
      </c>
      <c r="D98" t="s">
        <v>424</v>
      </c>
      <c r="E98" t="s">
        <v>424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404</v>
      </c>
      <c r="AC98" t="s">
        <v>424</v>
      </c>
      <c r="AD98" t="s">
        <v>404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361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404</v>
      </c>
      <c r="AC99" t="s">
        <v>424</v>
      </c>
      <c r="AD99" t="s">
        <v>404</v>
      </c>
      <c r="AE99" t="s">
        <v>564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361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404</v>
      </c>
      <c r="AC100" t="s">
        <v>564</v>
      </c>
      <c r="AD100" t="s">
        <v>404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361</v>
      </c>
      <c r="C101" t="s">
        <v>64</v>
      </c>
      <c r="D101" t="s">
        <v>404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404</v>
      </c>
      <c r="AC101" t="s">
        <v>564</v>
      </c>
      <c r="AD101" t="s">
        <v>404</v>
      </c>
      <c r="AE101" t="s">
        <v>564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361</v>
      </c>
      <c r="C102" t="s">
        <v>64</v>
      </c>
      <c r="D102" t="s">
        <v>404</v>
      </c>
      <c r="E102" t="s">
        <v>404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404</v>
      </c>
      <c r="AC102" t="s">
        <v>431</v>
      </c>
      <c r="AD102" t="s">
        <v>404</v>
      </c>
      <c r="AE102" t="s">
        <v>564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361</v>
      </c>
      <c r="C103" t="s">
        <v>64</v>
      </c>
      <c r="D103" t="s">
        <v>425</v>
      </c>
      <c r="E103" s="223" t="s">
        <v>425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405</v>
      </c>
      <c r="AC103" t="s">
        <v>575</v>
      </c>
      <c r="AD103" t="s">
        <v>405</v>
      </c>
      <c r="AE103" t="s">
        <v>564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361</v>
      </c>
      <c r="C104" t="s">
        <v>64</v>
      </c>
      <c r="D104" s="223" t="s">
        <v>405</v>
      </c>
      <c r="E104" s="223" t="s">
        <v>405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405</v>
      </c>
      <c r="AC104" t="s">
        <v>137</v>
      </c>
      <c r="AD104" t="s">
        <v>405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361</v>
      </c>
      <c r="C105" t="s">
        <v>64</v>
      </c>
      <c r="D105" t="s">
        <v>424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405</v>
      </c>
      <c r="AC105" t="s">
        <v>137</v>
      </c>
      <c r="AD105" t="s">
        <v>405</v>
      </c>
      <c r="AE105" t="s">
        <v>564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361</v>
      </c>
      <c r="C106" t="s">
        <v>64</v>
      </c>
      <c r="D106" t="s">
        <v>424</v>
      </c>
      <c r="E106" s="223" t="s">
        <v>424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405</v>
      </c>
      <c r="AC106" t="s">
        <v>425</v>
      </c>
      <c r="AD106" t="s">
        <v>405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430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405</v>
      </c>
      <c r="AC107" t="s">
        <v>425</v>
      </c>
      <c r="AD107" t="s">
        <v>405</v>
      </c>
      <c r="AE107" t="s">
        <v>564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430</v>
      </c>
      <c r="C108" t="s">
        <v>50</v>
      </c>
      <c r="D108" t="s">
        <v>405</v>
      </c>
      <c r="E108" s="223" t="s">
        <v>405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405</v>
      </c>
      <c r="AC108" t="s">
        <v>405</v>
      </c>
      <c r="AD108" t="s">
        <v>137</v>
      </c>
      <c r="AE108" t="s">
        <v>564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430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405</v>
      </c>
      <c r="AC109" t="s">
        <v>405</v>
      </c>
      <c r="AD109" t="s">
        <v>405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430</v>
      </c>
      <c r="C110" t="s">
        <v>52</v>
      </c>
      <c r="D110" t="s">
        <v>404</v>
      </c>
      <c r="E110" t="s">
        <v>404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405</v>
      </c>
      <c r="AC110" t="s">
        <v>405</v>
      </c>
      <c r="AD110" t="s">
        <v>405</v>
      </c>
      <c r="AE110" t="s">
        <v>564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430</v>
      </c>
      <c r="C111" t="s">
        <v>52</v>
      </c>
      <c r="D111" t="s">
        <v>405</v>
      </c>
      <c r="E111" s="223" t="s">
        <v>405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405</v>
      </c>
      <c r="AC111" t="s">
        <v>576</v>
      </c>
      <c r="AD111" t="s">
        <v>405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430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405</v>
      </c>
      <c r="AC112" t="s">
        <v>576</v>
      </c>
      <c r="AD112" t="s">
        <v>405</v>
      </c>
      <c r="AE112" t="s">
        <v>564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430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405</v>
      </c>
      <c r="AC113" t="s">
        <v>424</v>
      </c>
      <c r="AD113" t="s">
        <v>405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430</v>
      </c>
      <c r="C114" t="s">
        <v>54</v>
      </c>
      <c r="D114" t="s">
        <v>404</v>
      </c>
      <c r="E114" t="s">
        <v>404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405</v>
      </c>
      <c r="AC114" t="s">
        <v>424</v>
      </c>
      <c r="AD114" t="s">
        <v>405</v>
      </c>
      <c r="AE114" t="s">
        <v>564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430</v>
      </c>
      <c r="C115" t="s">
        <v>54</v>
      </c>
      <c r="D115" t="s">
        <v>405</v>
      </c>
      <c r="E115" t="s">
        <v>405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405</v>
      </c>
      <c r="AC115" t="s">
        <v>564</v>
      </c>
      <c r="AD115" t="s">
        <v>403</v>
      </c>
      <c r="AE115" t="s">
        <v>564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430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405</v>
      </c>
      <c r="AC116" t="s">
        <v>564</v>
      </c>
      <c r="AD116" t="s">
        <v>405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430</v>
      </c>
      <c r="C117" t="s">
        <v>56</v>
      </c>
      <c r="D117" t="s">
        <v>423</v>
      </c>
      <c r="E117" t="s">
        <v>423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405</v>
      </c>
      <c r="AC117" t="s">
        <v>564</v>
      </c>
      <c r="AD117" t="s">
        <v>405</v>
      </c>
      <c r="AE117" t="s">
        <v>564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430</v>
      </c>
      <c r="C118" t="s">
        <v>56</v>
      </c>
      <c r="D118" t="s">
        <v>403</v>
      </c>
      <c r="E118" t="s">
        <v>403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405</v>
      </c>
      <c r="AC118" t="s">
        <v>431</v>
      </c>
      <c r="AD118" t="s">
        <v>405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430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405</v>
      </c>
      <c r="AC119" t="s">
        <v>431</v>
      </c>
      <c r="AD119" t="s">
        <v>405</v>
      </c>
      <c r="AE119" t="s">
        <v>564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430</v>
      </c>
      <c r="C120" t="s">
        <v>56</v>
      </c>
      <c r="D120" t="s">
        <v>404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406</v>
      </c>
      <c r="AC120" t="s">
        <v>405</v>
      </c>
      <c r="AD120" t="s">
        <v>406</v>
      </c>
      <c r="AE120" t="s">
        <v>564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430</v>
      </c>
      <c r="C121" t="s">
        <v>56</v>
      </c>
      <c r="D121" t="s">
        <v>404</v>
      </c>
      <c r="E121" t="s">
        <v>404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564</v>
      </c>
      <c r="AE121" t="s">
        <v>564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430</v>
      </c>
      <c r="C122" t="s">
        <v>56</v>
      </c>
      <c r="D122" t="s">
        <v>405</v>
      </c>
      <c r="E122" t="s">
        <v>405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423</v>
      </c>
      <c r="AC122" t="s">
        <v>137</v>
      </c>
      <c r="AD122" t="s">
        <v>403</v>
      </c>
      <c r="AE122" t="s">
        <v>564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430</v>
      </c>
      <c r="C123" t="s">
        <v>56</v>
      </c>
      <c r="D123" t="s">
        <v>429</v>
      </c>
      <c r="E123" t="s">
        <v>429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423</v>
      </c>
      <c r="AC123" t="s">
        <v>564</v>
      </c>
      <c r="AD123" t="s">
        <v>423</v>
      </c>
      <c r="AE123" t="s">
        <v>564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430</v>
      </c>
      <c r="C124" t="s">
        <v>56</v>
      </c>
      <c r="D124" t="s">
        <v>424</v>
      </c>
      <c r="E124" t="s">
        <v>424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423</v>
      </c>
      <c r="AC124" t="s">
        <v>564</v>
      </c>
      <c r="AD124" t="s">
        <v>405</v>
      </c>
      <c r="AE124" t="s">
        <v>564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430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403</v>
      </c>
      <c r="AC125" t="s">
        <v>423</v>
      </c>
      <c r="AD125" t="s">
        <v>423</v>
      </c>
      <c r="AE125" t="s">
        <v>564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430</v>
      </c>
      <c r="C126" t="s">
        <v>58</v>
      </c>
      <c r="D126" t="s">
        <v>403</v>
      </c>
      <c r="E126" t="s">
        <v>403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403</v>
      </c>
      <c r="AC126" t="s">
        <v>423</v>
      </c>
      <c r="AD126" t="s">
        <v>403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430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403</v>
      </c>
      <c r="AC127" t="s">
        <v>423</v>
      </c>
      <c r="AD127" t="s">
        <v>403</v>
      </c>
      <c r="AE127" t="s">
        <v>564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430</v>
      </c>
      <c r="C128" t="s">
        <v>58</v>
      </c>
      <c r="D128" t="s">
        <v>137</v>
      </c>
      <c r="E128" t="s">
        <v>554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403</v>
      </c>
      <c r="AC128" t="s">
        <v>403</v>
      </c>
      <c r="AD128" t="s">
        <v>403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430</v>
      </c>
      <c r="C129" t="s">
        <v>58</v>
      </c>
      <c r="D129" t="s">
        <v>404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403</v>
      </c>
      <c r="AC129" t="s">
        <v>403</v>
      </c>
      <c r="AD129" t="s">
        <v>403</v>
      </c>
      <c r="AE129" t="s">
        <v>564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430</v>
      </c>
      <c r="C130" t="s">
        <v>58</v>
      </c>
      <c r="D130" t="s">
        <v>404</v>
      </c>
      <c r="E130" s="223" t="s">
        <v>404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403</v>
      </c>
      <c r="AC130" t="s">
        <v>137</v>
      </c>
      <c r="AD130" t="s">
        <v>403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430</v>
      </c>
      <c r="C131" t="s">
        <v>58</v>
      </c>
      <c r="D131" t="s">
        <v>425</v>
      </c>
      <c r="E131" t="s">
        <v>425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403</v>
      </c>
      <c r="AC131" t="s">
        <v>137</v>
      </c>
      <c r="AD131" t="s">
        <v>403</v>
      </c>
      <c r="AE131" t="s">
        <v>564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430</v>
      </c>
      <c r="C132" t="s">
        <v>58</v>
      </c>
      <c r="D132" t="s">
        <v>405</v>
      </c>
      <c r="E132" t="s">
        <v>405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403</v>
      </c>
      <c r="AC132" t="s">
        <v>425</v>
      </c>
      <c r="AD132" t="s">
        <v>403</v>
      </c>
      <c r="AE132" t="s">
        <v>564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430</v>
      </c>
      <c r="C133" t="s">
        <v>58</v>
      </c>
      <c r="D133" t="s">
        <v>554</v>
      </c>
      <c r="E133" t="s">
        <v>554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403</v>
      </c>
      <c r="AC133" t="s">
        <v>576</v>
      </c>
      <c r="AD133" t="s">
        <v>403</v>
      </c>
      <c r="AE133" t="s">
        <v>564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430</v>
      </c>
      <c r="C134" t="s">
        <v>58</v>
      </c>
      <c r="D134" t="s">
        <v>424</v>
      </c>
      <c r="E134" t="s">
        <v>424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403</v>
      </c>
      <c r="AC134" t="s">
        <v>429</v>
      </c>
      <c r="AD134" t="s">
        <v>403</v>
      </c>
      <c r="AE134" t="s">
        <v>564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430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403</v>
      </c>
      <c r="AC135" t="s">
        <v>424</v>
      </c>
      <c r="AD135" t="s">
        <v>403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430</v>
      </c>
      <c r="C136" t="s">
        <v>60</v>
      </c>
      <c r="D136" t="s">
        <v>403</v>
      </c>
      <c r="E136" t="s">
        <v>403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403</v>
      </c>
      <c r="AC136" t="s">
        <v>424</v>
      </c>
      <c r="AD136" t="s">
        <v>403</v>
      </c>
      <c r="AE136" t="s">
        <v>564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430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403</v>
      </c>
      <c r="AC137" t="s">
        <v>564</v>
      </c>
      <c r="AD137" t="s">
        <v>423</v>
      </c>
      <c r="AE137" t="s">
        <v>564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430</v>
      </c>
      <c r="C138" t="s">
        <v>60</v>
      </c>
      <c r="D138" t="s">
        <v>404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403</v>
      </c>
      <c r="AC138" t="s">
        <v>564</v>
      </c>
      <c r="AD138" t="s">
        <v>403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430</v>
      </c>
      <c r="C139" t="s">
        <v>60</v>
      </c>
      <c r="D139" t="s">
        <v>404</v>
      </c>
      <c r="E139" t="s">
        <v>404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403</v>
      </c>
      <c r="AC139" t="s">
        <v>564</v>
      </c>
      <c r="AD139" t="s">
        <v>403</v>
      </c>
      <c r="AE139" t="s">
        <v>564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430</v>
      </c>
      <c r="C140" t="s">
        <v>60</v>
      </c>
      <c r="D140" t="s">
        <v>405</v>
      </c>
      <c r="E140" t="s">
        <v>405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403</v>
      </c>
      <c r="AC140" t="s">
        <v>564</v>
      </c>
      <c r="AD140" t="s">
        <v>405</v>
      </c>
      <c r="AE140" t="s">
        <v>564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430</v>
      </c>
      <c r="C141" t="s">
        <v>60</v>
      </c>
      <c r="D141" t="s">
        <v>554</v>
      </c>
      <c r="E141" t="s">
        <v>554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423</v>
      </c>
      <c r="AD141" t="s">
        <v>137</v>
      </c>
      <c r="AE141" t="s">
        <v>564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430</v>
      </c>
      <c r="C142" t="s">
        <v>60</v>
      </c>
      <c r="D142" t="s">
        <v>424</v>
      </c>
      <c r="E142" t="s">
        <v>424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430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564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430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424</v>
      </c>
      <c r="AE144" t="s">
        <v>564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430</v>
      </c>
      <c r="C145" t="s">
        <v>62</v>
      </c>
      <c r="D145" t="s">
        <v>137</v>
      </c>
      <c r="E145" t="s">
        <v>424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577</v>
      </c>
      <c r="AD145" t="s">
        <v>137</v>
      </c>
      <c r="AE145" t="s">
        <v>564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430</v>
      </c>
      <c r="C146" t="s">
        <v>62</v>
      </c>
      <c r="D146" t="s">
        <v>404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577</v>
      </c>
      <c r="AD146" t="s">
        <v>404</v>
      </c>
      <c r="AE146" t="s">
        <v>564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430</v>
      </c>
      <c r="C147" t="s">
        <v>62</v>
      </c>
      <c r="D147" t="s">
        <v>404</v>
      </c>
      <c r="E147" t="s">
        <v>404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405</v>
      </c>
      <c r="AD147" t="s">
        <v>137</v>
      </c>
      <c r="AE147" t="s">
        <v>564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430</v>
      </c>
      <c r="C148" t="s">
        <v>62</v>
      </c>
      <c r="D148" t="s">
        <v>405</v>
      </c>
      <c r="E148" t="s">
        <v>405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576</v>
      </c>
      <c r="AD148" t="s">
        <v>137</v>
      </c>
      <c r="AE148" t="s">
        <v>564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430</v>
      </c>
      <c r="C149" t="s">
        <v>62</v>
      </c>
      <c r="D149" t="s">
        <v>554</v>
      </c>
      <c r="E149" t="s">
        <v>554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424</v>
      </c>
      <c r="AD149" t="s">
        <v>137</v>
      </c>
      <c r="AE149" t="s">
        <v>564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430</v>
      </c>
      <c r="C150" t="s">
        <v>62</v>
      </c>
      <c r="D150" t="s">
        <v>424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564</v>
      </c>
      <c r="AD150" t="s">
        <v>423</v>
      </c>
      <c r="AE150" t="s">
        <v>564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430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564</v>
      </c>
      <c r="AD151" t="s">
        <v>403</v>
      </c>
      <c r="AE151" t="s">
        <v>564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430</v>
      </c>
      <c r="C152" t="s">
        <v>64</v>
      </c>
      <c r="D152" t="s">
        <v>403</v>
      </c>
      <c r="E152" t="s">
        <v>403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564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430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564</v>
      </c>
      <c r="AD153" t="s">
        <v>137</v>
      </c>
      <c r="AE153" t="s">
        <v>564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430</v>
      </c>
      <c r="C154" t="s">
        <v>64</v>
      </c>
      <c r="D154" t="s">
        <v>137</v>
      </c>
      <c r="E154" t="s">
        <v>554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564</v>
      </c>
      <c r="AD154" t="s">
        <v>404</v>
      </c>
      <c r="AE154" t="s">
        <v>564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430</v>
      </c>
      <c r="C155" t="s">
        <v>64</v>
      </c>
      <c r="D155" t="s">
        <v>404</v>
      </c>
      <c r="E155" t="s">
        <v>404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431</v>
      </c>
      <c r="AD155" t="s">
        <v>137</v>
      </c>
      <c r="AE155" t="s">
        <v>564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430</v>
      </c>
      <c r="C156" t="s">
        <v>64</v>
      </c>
      <c r="D156" t="s">
        <v>425</v>
      </c>
      <c r="E156" t="s">
        <v>425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404</v>
      </c>
      <c r="AC156" t="s">
        <v>423</v>
      </c>
      <c r="AD156" t="s">
        <v>404</v>
      </c>
      <c r="AE156" t="s">
        <v>564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430</v>
      </c>
      <c r="C157" t="s">
        <v>64</v>
      </c>
      <c r="D157" t="s">
        <v>554</v>
      </c>
      <c r="E157" t="s">
        <v>554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404</v>
      </c>
      <c r="AC157" t="s">
        <v>137</v>
      </c>
      <c r="AD157" t="s">
        <v>404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430</v>
      </c>
      <c r="C158" t="s">
        <v>64</v>
      </c>
      <c r="D158" t="s">
        <v>424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404</v>
      </c>
      <c r="AC158" t="s">
        <v>137</v>
      </c>
      <c r="AD158" t="s">
        <v>404</v>
      </c>
      <c r="AE158" t="s">
        <v>564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430</v>
      </c>
      <c r="C159" t="s">
        <v>64</v>
      </c>
      <c r="D159" t="s">
        <v>424</v>
      </c>
      <c r="E159" t="s">
        <v>424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404</v>
      </c>
      <c r="AC159" t="s">
        <v>577</v>
      </c>
      <c r="AD159" t="s">
        <v>404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432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404</v>
      </c>
      <c r="AC160" t="s">
        <v>577</v>
      </c>
      <c r="AD160" t="s">
        <v>404</v>
      </c>
      <c r="AE160" t="s">
        <v>564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432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404</v>
      </c>
      <c r="AC161" t="s">
        <v>577</v>
      </c>
      <c r="AD161" t="s">
        <v>424</v>
      </c>
      <c r="AE161" t="s">
        <v>564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432</v>
      </c>
      <c r="C162" t="s">
        <v>48</v>
      </c>
      <c r="D162" t="s">
        <v>137</v>
      </c>
      <c r="E162" t="s">
        <v>405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404</v>
      </c>
      <c r="AC162" t="s">
        <v>425</v>
      </c>
      <c r="AD162" t="s">
        <v>404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432</v>
      </c>
      <c r="C163" t="s">
        <v>48</v>
      </c>
      <c r="D163" t="s">
        <v>404</v>
      </c>
      <c r="E163" t="s">
        <v>404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404</v>
      </c>
      <c r="AC163" t="s">
        <v>425</v>
      </c>
      <c r="AD163" t="s">
        <v>404</v>
      </c>
      <c r="AE163" t="s">
        <v>564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432</v>
      </c>
      <c r="C164" t="s">
        <v>48</v>
      </c>
      <c r="D164" t="s">
        <v>405</v>
      </c>
      <c r="E164" t="s">
        <v>405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404</v>
      </c>
      <c r="AC164" t="s">
        <v>576</v>
      </c>
      <c r="AD164" t="s">
        <v>404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432</v>
      </c>
      <c r="C165" t="s">
        <v>48</v>
      </c>
      <c r="D165" t="s">
        <v>406</v>
      </c>
      <c r="E165" t="s">
        <v>406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404</v>
      </c>
      <c r="AC165" t="s">
        <v>576</v>
      </c>
      <c r="AD165" t="s">
        <v>404</v>
      </c>
      <c r="AE165" t="s">
        <v>564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432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404</v>
      </c>
      <c r="AC166" t="s">
        <v>426</v>
      </c>
      <c r="AD166" t="s">
        <v>404</v>
      </c>
      <c r="AE166" t="s">
        <v>564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432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404</v>
      </c>
      <c r="AC167" t="s">
        <v>424</v>
      </c>
      <c r="AD167" t="s">
        <v>137</v>
      </c>
      <c r="AE167" t="s">
        <v>564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432</v>
      </c>
      <c r="C168" t="s">
        <v>50</v>
      </c>
      <c r="D168" t="s">
        <v>404</v>
      </c>
      <c r="E168" t="s">
        <v>404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404</v>
      </c>
      <c r="AC168" t="s">
        <v>424</v>
      </c>
      <c r="AD168" t="s">
        <v>404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432</v>
      </c>
      <c r="C169" t="s">
        <v>50</v>
      </c>
      <c r="D169" t="s">
        <v>405</v>
      </c>
      <c r="E169" t="s">
        <v>405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404</v>
      </c>
      <c r="AC169" t="s">
        <v>424</v>
      </c>
      <c r="AD169" t="s">
        <v>404</v>
      </c>
      <c r="AE169" t="s">
        <v>564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432</v>
      </c>
      <c r="C170" t="s">
        <v>50</v>
      </c>
      <c r="D170" t="s">
        <v>406</v>
      </c>
      <c r="E170" t="s">
        <v>406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404</v>
      </c>
      <c r="AC170" t="s">
        <v>564</v>
      </c>
      <c r="AD170" t="s">
        <v>404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432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404</v>
      </c>
      <c r="AC171" t="s">
        <v>564</v>
      </c>
      <c r="AD171" t="s">
        <v>404</v>
      </c>
      <c r="AE171" t="s">
        <v>564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432</v>
      </c>
      <c r="C172" t="s">
        <v>52</v>
      </c>
      <c r="D172" t="s">
        <v>403</v>
      </c>
      <c r="E172" s="223" t="s">
        <v>403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404</v>
      </c>
      <c r="AC172" t="s">
        <v>431</v>
      </c>
      <c r="AD172" t="s">
        <v>404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432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404</v>
      </c>
      <c r="AC173" t="s">
        <v>431</v>
      </c>
      <c r="AD173" t="s">
        <v>404</v>
      </c>
      <c r="AE173" t="s">
        <v>564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432</v>
      </c>
      <c r="C174" t="s">
        <v>52</v>
      </c>
      <c r="D174" t="s">
        <v>405</v>
      </c>
      <c r="E174" s="223" t="s">
        <v>405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405</v>
      </c>
      <c r="AC174" t="s">
        <v>137</v>
      </c>
      <c r="AD174" t="s">
        <v>405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432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405</v>
      </c>
      <c r="AC175" t="s">
        <v>137</v>
      </c>
      <c r="AD175" t="s">
        <v>405</v>
      </c>
      <c r="AE175" t="s">
        <v>564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432</v>
      </c>
      <c r="C176" t="s">
        <v>54</v>
      </c>
      <c r="D176" t="s">
        <v>403</v>
      </c>
      <c r="E176" t="s">
        <v>403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405</v>
      </c>
      <c r="AC176" t="s">
        <v>425</v>
      </c>
      <c r="AD176" t="s">
        <v>405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432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405</v>
      </c>
      <c r="AC177" t="s">
        <v>425</v>
      </c>
      <c r="AD177" t="s">
        <v>405</v>
      </c>
      <c r="AE177" t="s">
        <v>564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432</v>
      </c>
      <c r="C178" t="s">
        <v>54</v>
      </c>
      <c r="D178" t="s">
        <v>404</v>
      </c>
      <c r="E178" t="s">
        <v>404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405</v>
      </c>
      <c r="AC178" t="s">
        <v>405</v>
      </c>
      <c r="AD178" t="s">
        <v>423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432</v>
      </c>
      <c r="C179" t="s">
        <v>54</v>
      </c>
      <c r="D179" t="s">
        <v>405</v>
      </c>
      <c r="E179" s="223" t="s">
        <v>405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405</v>
      </c>
      <c r="AC179" t="s">
        <v>405</v>
      </c>
      <c r="AD179" t="s">
        <v>405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432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405</v>
      </c>
      <c r="AC180" t="s">
        <v>405</v>
      </c>
      <c r="AD180" t="s">
        <v>405</v>
      </c>
      <c r="AE180" t="s">
        <v>564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432</v>
      </c>
      <c r="C181" t="s">
        <v>56</v>
      </c>
      <c r="D181" t="s">
        <v>403</v>
      </c>
      <c r="E181" t="s">
        <v>403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405</v>
      </c>
      <c r="AC181" t="s">
        <v>405</v>
      </c>
      <c r="AD181" t="s">
        <v>427</v>
      </c>
      <c r="AE181" t="s">
        <v>564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432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405</v>
      </c>
      <c r="AC182" t="s">
        <v>576</v>
      </c>
      <c r="AD182" t="s">
        <v>405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432</v>
      </c>
      <c r="C183" t="s">
        <v>56</v>
      </c>
      <c r="D183" t="s">
        <v>137</v>
      </c>
      <c r="E183" t="s">
        <v>405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405</v>
      </c>
      <c r="AC183" t="s">
        <v>576</v>
      </c>
      <c r="AD183" t="s">
        <v>405</v>
      </c>
      <c r="AE183" t="s">
        <v>564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432</v>
      </c>
      <c r="C184" t="s">
        <v>56</v>
      </c>
      <c r="D184" t="s">
        <v>137</v>
      </c>
      <c r="E184" t="s">
        <v>424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405</v>
      </c>
      <c r="AC184" t="s">
        <v>424</v>
      </c>
      <c r="AD184" t="s">
        <v>405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432</v>
      </c>
      <c r="C185" t="s">
        <v>56</v>
      </c>
      <c r="D185" t="s">
        <v>404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405</v>
      </c>
      <c r="AC185" t="s">
        <v>424</v>
      </c>
      <c r="AD185" t="s">
        <v>405</v>
      </c>
      <c r="AE185" t="s">
        <v>564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432</v>
      </c>
      <c r="C186" t="s">
        <v>56</v>
      </c>
      <c r="D186" t="s">
        <v>404</v>
      </c>
      <c r="E186" t="s">
        <v>404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405</v>
      </c>
      <c r="AC186" t="s">
        <v>564</v>
      </c>
      <c r="AD186" t="s">
        <v>403</v>
      </c>
      <c r="AE186" t="s">
        <v>564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432</v>
      </c>
      <c r="C187" t="s">
        <v>56</v>
      </c>
      <c r="D187" t="s">
        <v>405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405</v>
      </c>
      <c r="AC187" t="s">
        <v>564</v>
      </c>
      <c r="AD187" t="s">
        <v>137</v>
      </c>
      <c r="AE187" t="s">
        <v>564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432</v>
      </c>
      <c r="C188" t="s">
        <v>56</v>
      </c>
      <c r="D188" t="s">
        <v>405</v>
      </c>
      <c r="E188" t="s">
        <v>405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405</v>
      </c>
      <c r="AC188" t="s">
        <v>564</v>
      </c>
      <c r="AD188" t="s">
        <v>405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432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405</v>
      </c>
      <c r="AC189" t="s">
        <v>564</v>
      </c>
      <c r="AD189" t="s">
        <v>405</v>
      </c>
      <c r="AE189" t="s">
        <v>564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432</v>
      </c>
      <c r="C190" t="s">
        <v>58</v>
      </c>
      <c r="D190" t="s">
        <v>137</v>
      </c>
      <c r="E190" t="s">
        <v>402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405</v>
      </c>
      <c r="AC190" t="s">
        <v>479</v>
      </c>
      <c r="AD190" t="s">
        <v>405</v>
      </c>
      <c r="AE190" t="s">
        <v>564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432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405</v>
      </c>
      <c r="AC191" t="s">
        <v>431</v>
      </c>
      <c r="AD191" t="s">
        <v>405</v>
      </c>
      <c r="AE191" t="s">
        <v>564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432</v>
      </c>
      <c r="C192" t="s">
        <v>58</v>
      </c>
      <c r="D192" t="s">
        <v>137</v>
      </c>
      <c r="E192" t="s">
        <v>405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405</v>
      </c>
      <c r="AC192" t="s">
        <v>427</v>
      </c>
      <c r="AD192" t="s">
        <v>405</v>
      </c>
      <c r="AE192" t="s">
        <v>564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432</v>
      </c>
      <c r="C193" t="s">
        <v>58</v>
      </c>
      <c r="D193" t="s">
        <v>404</v>
      </c>
      <c r="E193" t="s">
        <v>404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424</v>
      </c>
      <c r="AC193" t="s">
        <v>564</v>
      </c>
      <c r="AD193" t="s">
        <v>424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432</v>
      </c>
      <c r="C194" t="s">
        <v>58</v>
      </c>
      <c r="D194" t="s">
        <v>405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406</v>
      </c>
      <c r="AC194" t="s">
        <v>137</v>
      </c>
      <c r="AD194" t="s">
        <v>406</v>
      </c>
      <c r="AE194" t="s">
        <v>564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432</v>
      </c>
      <c r="C195" t="s">
        <v>58</v>
      </c>
      <c r="D195" t="s">
        <v>405</v>
      </c>
      <c r="E195" t="s">
        <v>405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406</v>
      </c>
      <c r="AC195" t="s">
        <v>405</v>
      </c>
      <c r="AD195" t="s">
        <v>406</v>
      </c>
      <c r="AE195" t="s">
        <v>564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432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406</v>
      </c>
      <c r="AC196" t="s">
        <v>564</v>
      </c>
      <c r="AD196" t="s">
        <v>405</v>
      </c>
      <c r="AE196" t="s">
        <v>564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432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406</v>
      </c>
      <c r="AC197" t="s">
        <v>564</v>
      </c>
      <c r="AD197" t="s">
        <v>406</v>
      </c>
      <c r="AE197" t="s">
        <v>564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432</v>
      </c>
      <c r="C198" t="s">
        <v>60</v>
      </c>
      <c r="D198" t="s">
        <v>137</v>
      </c>
      <c r="E198" t="s">
        <v>554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564</v>
      </c>
      <c r="AE198" t="s">
        <v>564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432</v>
      </c>
      <c r="C199" t="s">
        <v>60</v>
      </c>
      <c r="D199" t="s">
        <v>404</v>
      </c>
      <c r="E199" s="223" t="s">
        <v>404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401</v>
      </c>
      <c r="AC199" t="s">
        <v>137</v>
      </c>
      <c r="AD199" t="s">
        <v>137</v>
      </c>
      <c r="AE199" t="s">
        <v>564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432</v>
      </c>
      <c r="C200" t="s">
        <v>60</v>
      </c>
      <c r="D200" t="s">
        <v>405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423</v>
      </c>
      <c r="AC200" t="s">
        <v>575</v>
      </c>
      <c r="AD200" t="s">
        <v>423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432</v>
      </c>
      <c r="C201" t="s">
        <v>60</v>
      </c>
      <c r="D201" t="s">
        <v>405</v>
      </c>
      <c r="E201" t="s">
        <v>405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423</v>
      </c>
      <c r="AC201" t="s">
        <v>423</v>
      </c>
      <c r="AD201" t="s">
        <v>423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432</v>
      </c>
      <c r="C202" t="s">
        <v>60</v>
      </c>
      <c r="D202" t="s">
        <v>554</v>
      </c>
      <c r="E202" t="s">
        <v>554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423</v>
      </c>
      <c r="AC202" t="s">
        <v>423</v>
      </c>
      <c r="AD202" t="s">
        <v>423</v>
      </c>
      <c r="AE202" t="s">
        <v>564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432</v>
      </c>
      <c r="C203" t="s">
        <v>60</v>
      </c>
      <c r="D203" t="s">
        <v>424</v>
      </c>
      <c r="E203" t="s">
        <v>424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423</v>
      </c>
      <c r="AC203" t="s">
        <v>137</v>
      </c>
      <c r="AD203" t="s">
        <v>423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432</v>
      </c>
      <c r="C204" t="s">
        <v>60</v>
      </c>
      <c r="D204" t="s">
        <v>431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423</v>
      </c>
      <c r="AC204" t="s">
        <v>137</v>
      </c>
      <c r="AD204" t="s">
        <v>423</v>
      </c>
      <c r="AE204" t="s">
        <v>564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432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423</v>
      </c>
      <c r="AC205" t="s">
        <v>425</v>
      </c>
      <c r="AD205" t="s">
        <v>423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432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423</v>
      </c>
      <c r="AC206" t="s">
        <v>576</v>
      </c>
      <c r="AD206" t="s">
        <v>403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432</v>
      </c>
      <c r="C207" t="s">
        <v>62</v>
      </c>
      <c r="D207" t="s">
        <v>404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423</v>
      </c>
      <c r="AC207" t="s">
        <v>424</v>
      </c>
      <c r="AD207" t="s">
        <v>423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432</v>
      </c>
      <c r="C208" t="s">
        <v>62</v>
      </c>
      <c r="D208" t="s">
        <v>404</v>
      </c>
      <c r="E208" t="s">
        <v>404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423</v>
      </c>
      <c r="AC208" t="s">
        <v>424</v>
      </c>
      <c r="AD208" t="s">
        <v>423</v>
      </c>
      <c r="AE208" t="s">
        <v>564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432</v>
      </c>
      <c r="C209" t="s">
        <v>62</v>
      </c>
      <c r="D209" t="s">
        <v>405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423</v>
      </c>
      <c r="AC209" t="s">
        <v>564</v>
      </c>
      <c r="AD209" t="s">
        <v>423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432</v>
      </c>
      <c r="C210" t="s">
        <v>62</v>
      </c>
      <c r="D210" t="s">
        <v>405</v>
      </c>
      <c r="E210" t="s">
        <v>405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423</v>
      </c>
      <c r="AC210" t="s">
        <v>564</v>
      </c>
      <c r="AD210" t="s">
        <v>423</v>
      </c>
      <c r="AE210" t="s">
        <v>564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432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423</v>
      </c>
      <c r="AC211" t="s">
        <v>564</v>
      </c>
      <c r="AD211" t="s">
        <v>405</v>
      </c>
      <c r="AE211" t="s">
        <v>564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432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403</v>
      </c>
      <c r="AC212" t="s">
        <v>423</v>
      </c>
      <c r="AD212" t="s">
        <v>403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432</v>
      </c>
      <c r="C213" t="s">
        <v>64</v>
      </c>
      <c r="D213" t="s">
        <v>404</v>
      </c>
      <c r="E213" t="s">
        <v>404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403</v>
      </c>
      <c r="AC213" t="s">
        <v>423</v>
      </c>
      <c r="AD213" t="s">
        <v>403</v>
      </c>
      <c r="AE213" t="s">
        <v>564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432</v>
      </c>
      <c r="C214" t="s">
        <v>64</v>
      </c>
      <c r="D214" t="s">
        <v>405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403</v>
      </c>
      <c r="AC214" t="s">
        <v>403</v>
      </c>
      <c r="AD214" t="s">
        <v>423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432</v>
      </c>
      <c r="C215" t="s">
        <v>64</v>
      </c>
      <c r="D215" t="s">
        <v>405</v>
      </c>
      <c r="E215" t="s">
        <v>405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403</v>
      </c>
      <c r="AC215" t="s">
        <v>403</v>
      </c>
      <c r="AD215" t="s">
        <v>403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432</v>
      </c>
      <c r="C216" t="s">
        <v>64</v>
      </c>
      <c r="D216" t="s">
        <v>554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403</v>
      </c>
      <c r="AC216" t="s">
        <v>403</v>
      </c>
      <c r="AD216" t="s">
        <v>403</v>
      </c>
      <c r="AE216" t="s">
        <v>564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432</v>
      </c>
      <c r="C217" t="s">
        <v>64</v>
      </c>
      <c r="D217" t="s">
        <v>554</v>
      </c>
      <c r="E217" t="s">
        <v>554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403</v>
      </c>
      <c r="AC217" t="s">
        <v>403</v>
      </c>
      <c r="AD217" t="s">
        <v>137</v>
      </c>
      <c r="AE217" t="s">
        <v>564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432</v>
      </c>
      <c r="C218" t="s">
        <v>64</v>
      </c>
      <c r="D218" t="s">
        <v>424</v>
      </c>
      <c r="E218" t="s">
        <v>424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403</v>
      </c>
      <c r="AC218" t="s">
        <v>137</v>
      </c>
      <c r="AD218" t="s">
        <v>403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433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403</v>
      </c>
      <c r="AC219" t="s">
        <v>137</v>
      </c>
      <c r="AD219" t="s">
        <v>403</v>
      </c>
      <c r="AE219" t="s">
        <v>564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433</v>
      </c>
      <c r="C220" t="s">
        <v>48</v>
      </c>
      <c r="D220" t="s">
        <v>404</v>
      </c>
      <c r="E220" t="s">
        <v>404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403</v>
      </c>
      <c r="AC220" t="s">
        <v>425</v>
      </c>
      <c r="AD220" t="s">
        <v>403</v>
      </c>
      <c r="AE220" t="s">
        <v>564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433</v>
      </c>
      <c r="C221" t="s">
        <v>48</v>
      </c>
      <c r="D221" t="s">
        <v>405</v>
      </c>
      <c r="E221" t="s">
        <v>405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403</v>
      </c>
      <c r="AC221" t="s">
        <v>576</v>
      </c>
      <c r="AD221" t="s">
        <v>403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433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403</v>
      </c>
      <c r="AC222" t="s">
        <v>576</v>
      </c>
      <c r="AD222" t="s">
        <v>403</v>
      </c>
      <c r="AE222" t="s">
        <v>564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433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403</v>
      </c>
      <c r="AC223" t="s">
        <v>576</v>
      </c>
      <c r="AD223" t="s">
        <v>137</v>
      </c>
      <c r="AE223" t="s">
        <v>564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433</v>
      </c>
      <c r="C224" t="s">
        <v>50</v>
      </c>
      <c r="D224" t="s">
        <v>404</v>
      </c>
      <c r="E224" t="s">
        <v>404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403</v>
      </c>
      <c r="AC224" t="s">
        <v>426</v>
      </c>
      <c r="AD224" t="s">
        <v>403</v>
      </c>
      <c r="AE224" t="s">
        <v>564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433</v>
      </c>
      <c r="C225" t="s">
        <v>50</v>
      </c>
      <c r="D225" t="s">
        <v>405</v>
      </c>
      <c r="E225" t="s">
        <v>405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403</v>
      </c>
      <c r="AC225" t="s">
        <v>424</v>
      </c>
      <c r="AD225" t="s">
        <v>403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433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403</v>
      </c>
      <c r="AC226" t="s">
        <v>424</v>
      </c>
      <c r="AD226" t="s">
        <v>403</v>
      </c>
      <c r="AE226" t="s">
        <v>564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433</v>
      </c>
      <c r="C227" t="s">
        <v>52</v>
      </c>
      <c r="D227" t="s">
        <v>423</v>
      </c>
      <c r="E227" t="s">
        <v>423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403</v>
      </c>
      <c r="AC227" t="s">
        <v>564</v>
      </c>
      <c r="AD227" t="s">
        <v>423</v>
      </c>
      <c r="AE227" t="s">
        <v>564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433</v>
      </c>
      <c r="C228" t="s">
        <v>52</v>
      </c>
      <c r="D228" t="s">
        <v>403</v>
      </c>
      <c r="E228" t="s">
        <v>403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403</v>
      </c>
      <c r="AC228" t="s">
        <v>564</v>
      </c>
      <c r="AD228" t="s">
        <v>403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433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403</v>
      </c>
      <c r="AC229" t="s">
        <v>564</v>
      </c>
      <c r="AD229" t="s">
        <v>403</v>
      </c>
      <c r="AE229" t="s">
        <v>564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433</v>
      </c>
      <c r="C230" t="s">
        <v>52</v>
      </c>
      <c r="D230" t="s">
        <v>404</v>
      </c>
      <c r="E230" t="s">
        <v>404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403</v>
      </c>
      <c r="AC230" t="s">
        <v>564</v>
      </c>
      <c r="AD230" t="s">
        <v>137</v>
      </c>
      <c r="AE230" t="s">
        <v>564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433</v>
      </c>
      <c r="C231" t="s">
        <v>52</v>
      </c>
      <c r="D231" t="s">
        <v>405</v>
      </c>
      <c r="E231" t="s">
        <v>405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403</v>
      </c>
      <c r="AC231" t="s">
        <v>431</v>
      </c>
      <c r="AD231" t="s">
        <v>403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433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403</v>
      </c>
      <c r="AC232" t="s">
        <v>431</v>
      </c>
      <c r="AD232" t="s">
        <v>403</v>
      </c>
      <c r="AE232" t="s">
        <v>564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433</v>
      </c>
      <c r="C233" t="s">
        <v>54</v>
      </c>
      <c r="D233" t="s">
        <v>403</v>
      </c>
      <c r="E233" t="s">
        <v>403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423</v>
      </c>
      <c r="AD233" t="s">
        <v>137</v>
      </c>
      <c r="AE233" t="s">
        <v>564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433</v>
      </c>
      <c r="C234" t="s">
        <v>54</v>
      </c>
      <c r="D234" t="s">
        <v>403</v>
      </c>
      <c r="E234" t="s">
        <v>405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403</v>
      </c>
      <c r="AD234" t="s">
        <v>137</v>
      </c>
      <c r="AE234" t="s">
        <v>564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433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401</v>
      </c>
      <c r="AE235" t="s">
        <v>564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433</v>
      </c>
      <c r="C236" t="s">
        <v>54</v>
      </c>
      <c r="D236" t="s">
        <v>404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403</v>
      </c>
      <c r="AE236" t="s">
        <v>564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433</v>
      </c>
      <c r="C237" t="s">
        <v>54</v>
      </c>
      <c r="D237" t="s">
        <v>404</v>
      </c>
      <c r="E237" t="s">
        <v>404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433</v>
      </c>
      <c r="C238" t="s">
        <v>54</v>
      </c>
      <c r="D238" t="s">
        <v>405</v>
      </c>
      <c r="E238" t="s">
        <v>405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564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433</v>
      </c>
      <c r="C239" t="s">
        <v>54</v>
      </c>
      <c r="D239" t="s">
        <v>424</v>
      </c>
      <c r="E239" t="s">
        <v>424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405</v>
      </c>
      <c r="AE239" t="s">
        <v>564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433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424</v>
      </c>
      <c r="AE240" t="s">
        <v>564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433</v>
      </c>
      <c r="C241" t="s">
        <v>56</v>
      </c>
      <c r="D241" t="s">
        <v>423</v>
      </c>
      <c r="E241" s="223" t="s">
        <v>423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425</v>
      </c>
      <c r="AD241" t="s">
        <v>137</v>
      </c>
      <c r="AE241" t="s">
        <v>564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433</v>
      </c>
      <c r="C242" t="s">
        <v>56</v>
      </c>
      <c r="D242" t="s">
        <v>403</v>
      </c>
      <c r="E242" t="s">
        <v>423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405</v>
      </c>
      <c r="AD242" t="s">
        <v>137</v>
      </c>
      <c r="AE242" t="s">
        <v>564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433</v>
      </c>
      <c r="C243" t="s">
        <v>56</v>
      </c>
      <c r="D243" t="s">
        <v>403</v>
      </c>
      <c r="E243" t="s">
        <v>403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405</v>
      </c>
      <c r="AD243" t="s">
        <v>405</v>
      </c>
      <c r="AE243" t="s">
        <v>564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433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576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433</v>
      </c>
      <c r="C245" t="s">
        <v>56</v>
      </c>
      <c r="D245" t="s">
        <v>137</v>
      </c>
      <c r="E245" t="s">
        <v>405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576</v>
      </c>
      <c r="AD245" t="s">
        <v>137</v>
      </c>
      <c r="AE245" t="s">
        <v>564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433</v>
      </c>
      <c r="C246" t="s">
        <v>56</v>
      </c>
      <c r="D246" t="s">
        <v>404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576</v>
      </c>
      <c r="AD246" t="s">
        <v>576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433</v>
      </c>
      <c r="C247" t="s">
        <v>56</v>
      </c>
      <c r="D247" t="s">
        <v>404</v>
      </c>
      <c r="E247" t="s">
        <v>404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426</v>
      </c>
      <c r="AD247" t="s">
        <v>137</v>
      </c>
      <c r="AE247" t="s">
        <v>564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433</v>
      </c>
      <c r="C248" t="s">
        <v>56</v>
      </c>
      <c r="D248" t="s">
        <v>405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429</v>
      </c>
      <c r="AD248" t="s">
        <v>137</v>
      </c>
      <c r="AE248" t="s">
        <v>564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433</v>
      </c>
      <c r="C249" t="s">
        <v>56</v>
      </c>
      <c r="D249" t="s">
        <v>405</v>
      </c>
      <c r="E249" t="s">
        <v>405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424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433</v>
      </c>
      <c r="C250" t="s">
        <v>56</v>
      </c>
      <c r="D250" t="s">
        <v>406</v>
      </c>
      <c r="E250" s="223" t="s">
        <v>406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424</v>
      </c>
      <c r="AD250" t="s">
        <v>137</v>
      </c>
      <c r="AE250" t="s">
        <v>564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433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564</v>
      </c>
      <c r="AD251" t="s">
        <v>423</v>
      </c>
      <c r="AE251" t="s">
        <v>564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433</v>
      </c>
      <c r="C252" t="s">
        <v>58</v>
      </c>
      <c r="D252" t="s">
        <v>423</v>
      </c>
      <c r="E252" t="s">
        <v>423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564</v>
      </c>
      <c r="AD252" t="s">
        <v>403</v>
      </c>
      <c r="AE252" t="s">
        <v>564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433</v>
      </c>
      <c r="C253" t="s">
        <v>58</v>
      </c>
      <c r="D253" t="s">
        <v>403</v>
      </c>
      <c r="E253" t="s">
        <v>403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564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433</v>
      </c>
      <c r="C254" t="s">
        <v>58</v>
      </c>
      <c r="D254" t="s">
        <v>137</v>
      </c>
      <c r="E254" t="s">
        <v>401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564</v>
      </c>
      <c r="AD254" t="s">
        <v>137</v>
      </c>
      <c r="AE254" t="s">
        <v>564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433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564</v>
      </c>
      <c r="AD255" t="s">
        <v>404</v>
      </c>
      <c r="AE255" t="s">
        <v>564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433</v>
      </c>
      <c r="C256" t="s">
        <v>58</v>
      </c>
      <c r="D256" t="s">
        <v>404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564</v>
      </c>
      <c r="AD256" t="s">
        <v>405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433</v>
      </c>
      <c r="C257" t="s">
        <v>58</v>
      </c>
      <c r="D257" t="s">
        <v>404</v>
      </c>
      <c r="E257" t="s">
        <v>404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564</v>
      </c>
      <c r="AD257" t="s">
        <v>405</v>
      </c>
      <c r="AE257" t="s">
        <v>564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433</v>
      </c>
      <c r="C258" t="s">
        <v>58</v>
      </c>
      <c r="D258" t="s">
        <v>405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564</v>
      </c>
      <c r="AD258" t="s">
        <v>424</v>
      </c>
      <c r="AE258" t="s">
        <v>564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433</v>
      </c>
      <c r="C259" t="s">
        <v>58</v>
      </c>
      <c r="D259" t="s">
        <v>405</v>
      </c>
      <c r="E259" s="223" t="s">
        <v>405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479</v>
      </c>
      <c r="AD259" t="s">
        <v>137</v>
      </c>
      <c r="AE259" t="s">
        <v>564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433</v>
      </c>
      <c r="C260" t="s">
        <v>58</v>
      </c>
      <c r="D260" t="s">
        <v>405</v>
      </c>
      <c r="E260" t="s">
        <v>431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431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433</v>
      </c>
      <c r="C261" t="s">
        <v>58</v>
      </c>
      <c r="D261" t="s">
        <v>424</v>
      </c>
      <c r="E261" t="s">
        <v>424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431</v>
      </c>
      <c r="AD261" t="s">
        <v>137</v>
      </c>
      <c r="AE261" t="s">
        <v>564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433</v>
      </c>
      <c r="C262" t="s">
        <v>58</v>
      </c>
      <c r="D262" t="s">
        <v>431</v>
      </c>
      <c r="E262" s="223" t="s">
        <v>431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428</v>
      </c>
      <c r="AC262" t="s">
        <v>137</v>
      </c>
      <c r="AD262" t="s">
        <v>137</v>
      </c>
      <c r="AE262" t="s">
        <v>564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433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404</v>
      </c>
      <c r="AC263" t="s">
        <v>575</v>
      </c>
      <c r="AD263" t="s">
        <v>404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433</v>
      </c>
      <c r="C264" t="s">
        <v>60</v>
      </c>
      <c r="D264" t="s">
        <v>403</v>
      </c>
      <c r="E264" t="s">
        <v>403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404</v>
      </c>
      <c r="AC264" t="s">
        <v>423</v>
      </c>
      <c r="AD264" t="s">
        <v>404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433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404</v>
      </c>
      <c r="AC265" t="s">
        <v>423</v>
      </c>
      <c r="AD265" t="s">
        <v>404</v>
      </c>
      <c r="AE265" t="s">
        <v>564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433</v>
      </c>
      <c r="C266" t="s">
        <v>60</v>
      </c>
      <c r="D266" t="s">
        <v>137</v>
      </c>
      <c r="E266" s="223" t="s">
        <v>425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404</v>
      </c>
      <c r="AC266" t="s">
        <v>403</v>
      </c>
      <c r="AD266" t="s">
        <v>404</v>
      </c>
      <c r="AE266" t="s">
        <v>564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433</v>
      </c>
      <c r="C267" t="s">
        <v>60</v>
      </c>
      <c r="D267" t="s">
        <v>137</v>
      </c>
      <c r="E267" t="s">
        <v>405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404</v>
      </c>
      <c r="AC267" t="s">
        <v>137</v>
      </c>
      <c r="AD267" t="s">
        <v>137</v>
      </c>
      <c r="AE267" t="s">
        <v>564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433</v>
      </c>
      <c r="C268" t="s">
        <v>60</v>
      </c>
      <c r="D268" t="s">
        <v>404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404</v>
      </c>
      <c r="AC268" t="s">
        <v>137</v>
      </c>
      <c r="AD268" t="s">
        <v>404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433</v>
      </c>
      <c r="C269" t="s">
        <v>60</v>
      </c>
      <c r="D269" t="s">
        <v>404</v>
      </c>
      <c r="E269" t="s">
        <v>404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404</v>
      </c>
      <c r="AC269" t="s">
        <v>137</v>
      </c>
      <c r="AD269" t="s">
        <v>404</v>
      </c>
      <c r="AE269" t="s">
        <v>564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433</v>
      </c>
      <c r="C270" t="s">
        <v>60</v>
      </c>
      <c r="D270" t="s">
        <v>425</v>
      </c>
      <c r="E270" t="s">
        <v>425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404</v>
      </c>
      <c r="AC270" t="s">
        <v>577</v>
      </c>
      <c r="AD270" t="s">
        <v>404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433</v>
      </c>
      <c r="C271" t="s">
        <v>60</v>
      </c>
      <c r="D271" t="s">
        <v>405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404</v>
      </c>
      <c r="AC271" t="s">
        <v>577</v>
      </c>
      <c r="AD271" t="s">
        <v>404</v>
      </c>
      <c r="AE271" t="s">
        <v>564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433</v>
      </c>
      <c r="C272" t="s">
        <v>60</v>
      </c>
      <c r="D272" t="s">
        <v>405</v>
      </c>
      <c r="E272" t="s">
        <v>405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404</v>
      </c>
      <c r="AC272" s="82" t="s">
        <v>577</v>
      </c>
      <c r="AD272" t="s">
        <v>576</v>
      </c>
      <c r="AE272" t="s">
        <v>564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433</v>
      </c>
      <c r="C273" t="s">
        <v>60</v>
      </c>
      <c r="D273" t="s">
        <v>424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404</v>
      </c>
      <c r="AC273" t="s">
        <v>425</v>
      </c>
      <c r="AD273" t="s">
        <v>137</v>
      </c>
      <c r="AE273" t="s">
        <v>564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433</v>
      </c>
      <c r="C274" t="s">
        <v>60</v>
      </c>
      <c r="D274" t="s">
        <v>424</v>
      </c>
      <c r="E274" t="s">
        <v>424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404</v>
      </c>
      <c r="AC274" t="s">
        <v>425</v>
      </c>
      <c r="AD274" t="s">
        <v>404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433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404</v>
      </c>
      <c r="AC275" t="s">
        <v>425</v>
      </c>
      <c r="AD275" t="s">
        <v>404</v>
      </c>
      <c r="AE275" t="s">
        <v>564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433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404</v>
      </c>
      <c r="AC276" t="s">
        <v>405</v>
      </c>
      <c r="AD276" t="s">
        <v>404</v>
      </c>
      <c r="AE276" t="s">
        <v>564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433</v>
      </c>
      <c r="C277" t="s">
        <v>62</v>
      </c>
      <c r="D277" t="s">
        <v>404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404</v>
      </c>
      <c r="AC277" t="s">
        <v>576</v>
      </c>
      <c r="AD277" t="s">
        <v>137</v>
      </c>
      <c r="AE277" t="s">
        <v>564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433</v>
      </c>
      <c r="C278" t="s">
        <v>62</v>
      </c>
      <c r="D278" t="s">
        <v>404</v>
      </c>
      <c r="E278" t="s">
        <v>404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404</v>
      </c>
      <c r="AC278" t="s">
        <v>576</v>
      </c>
      <c r="AD278" t="s">
        <v>404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433</v>
      </c>
      <c r="C279" t="s">
        <v>62</v>
      </c>
      <c r="D279" t="s">
        <v>405</v>
      </c>
      <c r="E279" t="s">
        <v>405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404</v>
      </c>
      <c r="AC279" t="s">
        <v>576</v>
      </c>
      <c r="AD279" t="s">
        <v>404</v>
      </c>
      <c r="AE279" t="s">
        <v>564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433</v>
      </c>
      <c r="C280" t="s">
        <v>62</v>
      </c>
      <c r="D280" t="s">
        <v>424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404</v>
      </c>
      <c r="AC280" t="s">
        <v>426</v>
      </c>
      <c r="AD280" t="s">
        <v>404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433</v>
      </c>
      <c r="C281" t="s">
        <v>62</v>
      </c>
      <c r="D281" t="s">
        <v>424</v>
      </c>
      <c r="E281" t="s">
        <v>424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404</v>
      </c>
      <c r="AC281" t="s">
        <v>426</v>
      </c>
      <c r="AD281" t="s">
        <v>405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433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404</v>
      </c>
      <c r="AC282" t="s">
        <v>429</v>
      </c>
      <c r="AD282" t="s">
        <v>404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433</v>
      </c>
      <c r="C283" t="s">
        <v>64</v>
      </c>
      <c r="D283" t="s">
        <v>403</v>
      </c>
      <c r="E283" t="s">
        <v>403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404</v>
      </c>
      <c r="AC283" t="s">
        <v>429</v>
      </c>
      <c r="AD283" t="s">
        <v>425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433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404</v>
      </c>
      <c r="AC284" t="s">
        <v>424</v>
      </c>
      <c r="AD284" t="s">
        <v>137</v>
      </c>
      <c r="AE284" t="s">
        <v>564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433</v>
      </c>
      <c r="C285" t="s">
        <v>64</v>
      </c>
      <c r="D285" t="s">
        <v>137</v>
      </c>
      <c r="E285" t="s">
        <v>424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404</v>
      </c>
      <c r="AC285" t="s">
        <v>424</v>
      </c>
      <c r="AD285" t="s">
        <v>404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433</v>
      </c>
      <c r="C286" t="s">
        <v>64</v>
      </c>
      <c r="D286" t="s">
        <v>404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404</v>
      </c>
      <c r="AC286" t="s">
        <v>424</v>
      </c>
      <c r="AD286" t="s">
        <v>404</v>
      </c>
      <c r="AE286" t="s">
        <v>564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433</v>
      </c>
      <c r="C287" t="s">
        <v>64</v>
      </c>
      <c r="D287" t="s">
        <v>404</v>
      </c>
      <c r="E287" t="s">
        <v>404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404</v>
      </c>
      <c r="AC287" t="s">
        <v>424</v>
      </c>
      <c r="AD287" t="s">
        <v>424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433</v>
      </c>
      <c r="C288" t="s">
        <v>64</v>
      </c>
      <c r="D288" t="s">
        <v>404</v>
      </c>
      <c r="E288" s="223" t="s">
        <v>424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404</v>
      </c>
      <c r="AC288" t="s">
        <v>564</v>
      </c>
      <c r="AD288" t="s">
        <v>137</v>
      </c>
      <c r="AE288" t="s">
        <v>564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433</v>
      </c>
      <c r="C289" t="s">
        <v>64</v>
      </c>
      <c r="D289" t="s">
        <v>425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404</v>
      </c>
      <c r="AC289" t="s">
        <v>564</v>
      </c>
      <c r="AD289" t="s">
        <v>404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433</v>
      </c>
      <c r="C290" t="s">
        <v>64</v>
      </c>
      <c r="D290" t="s">
        <v>425</v>
      </c>
      <c r="E290" t="s">
        <v>425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404</v>
      </c>
      <c r="AC290" t="s">
        <v>564</v>
      </c>
      <c r="AD290" t="s">
        <v>404</v>
      </c>
      <c r="AE290" t="s">
        <v>564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433</v>
      </c>
      <c r="C291" t="s">
        <v>64</v>
      </c>
      <c r="D291" t="s">
        <v>405</v>
      </c>
      <c r="E291" t="s">
        <v>405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404</v>
      </c>
      <c r="AC291" t="s">
        <v>479</v>
      </c>
      <c r="AD291" t="s">
        <v>404</v>
      </c>
      <c r="AE291" t="s">
        <v>564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433</v>
      </c>
      <c r="C292" t="s">
        <v>64</v>
      </c>
      <c r="D292" t="s">
        <v>554</v>
      </c>
      <c r="E292" t="s">
        <v>554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404</v>
      </c>
      <c r="AC292" t="s">
        <v>431</v>
      </c>
      <c r="AD292" t="s">
        <v>404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433</v>
      </c>
      <c r="C293" t="s">
        <v>64</v>
      </c>
      <c r="D293" t="s">
        <v>424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404</v>
      </c>
      <c r="AC293" t="s">
        <v>431</v>
      </c>
      <c r="AD293" t="s">
        <v>404</v>
      </c>
      <c r="AE293" t="s">
        <v>564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433</v>
      </c>
      <c r="C294" t="s">
        <v>64</v>
      </c>
      <c r="D294" t="s">
        <v>424</v>
      </c>
      <c r="E294" s="223" t="s">
        <v>424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404</v>
      </c>
      <c r="AC294" t="s">
        <v>427</v>
      </c>
      <c r="AD294" t="s">
        <v>404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433</v>
      </c>
      <c r="C295" t="s">
        <v>64</v>
      </c>
      <c r="D295" t="s">
        <v>406</v>
      </c>
      <c r="E295" t="s">
        <v>406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404</v>
      </c>
      <c r="AC295" t="s">
        <v>427</v>
      </c>
      <c r="AD295" t="s">
        <v>404</v>
      </c>
      <c r="AE295" t="s">
        <v>564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434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405</v>
      </c>
      <c r="AC296" t="s">
        <v>575</v>
      </c>
      <c r="AD296" t="s">
        <v>405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434</v>
      </c>
      <c r="C297" t="s">
        <v>48</v>
      </c>
      <c r="D297" t="s">
        <v>403</v>
      </c>
      <c r="E297" t="s">
        <v>403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405</v>
      </c>
      <c r="AC297" t="s">
        <v>575</v>
      </c>
      <c r="AD297" t="s">
        <v>405</v>
      </c>
      <c r="AE297" t="s">
        <v>564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434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405</v>
      </c>
      <c r="AC298" t="s">
        <v>423</v>
      </c>
      <c r="AD298" t="s">
        <v>405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434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405</v>
      </c>
      <c r="AC299" t="s">
        <v>423</v>
      </c>
      <c r="AD299" t="s">
        <v>405</v>
      </c>
      <c r="AE299" t="s">
        <v>564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434</v>
      </c>
      <c r="C300" t="s">
        <v>50</v>
      </c>
      <c r="D300" t="s">
        <v>403</v>
      </c>
      <c r="E300" t="s">
        <v>403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405</v>
      </c>
      <c r="AC300" t="s">
        <v>403</v>
      </c>
      <c r="AD300" t="s">
        <v>405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434</v>
      </c>
      <c r="C301" t="s">
        <v>50</v>
      </c>
      <c r="D301" t="s">
        <v>404</v>
      </c>
      <c r="E301" s="223" t="s">
        <v>404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405</v>
      </c>
      <c r="AC301" t="s">
        <v>137</v>
      </c>
      <c r="AD301" t="s">
        <v>403</v>
      </c>
      <c r="AE301" t="s">
        <v>564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434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405</v>
      </c>
      <c r="AC302" t="s">
        <v>137</v>
      </c>
      <c r="AD302" t="s">
        <v>137</v>
      </c>
      <c r="AE302" t="s">
        <v>564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434</v>
      </c>
      <c r="C303" t="s">
        <v>52</v>
      </c>
      <c r="D303" t="s">
        <v>403</v>
      </c>
      <c r="E303" t="s">
        <v>403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405</v>
      </c>
      <c r="AC303" t="s">
        <v>137</v>
      </c>
      <c r="AD303" t="s">
        <v>405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434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405</v>
      </c>
      <c r="AC304" t="s">
        <v>137</v>
      </c>
      <c r="AD304" t="s">
        <v>405</v>
      </c>
      <c r="AE304" t="s">
        <v>564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434</v>
      </c>
      <c r="C305" t="s">
        <v>52</v>
      </c>
      <c r="D305" t="s">
        <v>404</v>
      </c>
      <c r="E305" t="s">
        <v>404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405</v>
      </c>
      <c r="AC305" t="s">
        <v>577</v>
      </c>
      <c r="AD305" t="s">
        <v>405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434</v>
      </c>
      <c r="C306" t="s">
        <v>52</v>
      </c>
      <c r="D306" t="s">
        <v>405</v>
      </c>
      <c r="E306" t="s">
        <v>405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405</v>
      </c>
      <c r="AC306" t="s">
        <v>425</v>
      </c>
      <c r="AD306" t="s">
        <v>405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434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405</v>
      </c>
      <c r="AC307" t="s">
        <v>425</v>
      </c>
      <c r="AD307" t="s">
        <v>405</v>
      </c>
      <c r="AE307" t="s">
        <v>564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434</v>
      </c>
      <c r="C308" t="s">
        <v>54</v>
      </c>
      <c r="D308" t="s">
        <v>423</v>
      </c>
      <c r="E308" t="s">
        <v>423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405</v>
      </c>
      <c r="AC308" t="s">
        <v>405</v>
      </c>
      <c r="AD308" t="s">
        <v>403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434</v>
      </c>
      <c r="C309" t="s">
        <v>54</v>
      </c>
      <c r="D309" t="s">
        <v>403</v>
      </c>
      <c r="E309" s="223" t="s">
        <v>403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405</v>
      </c>
      <c r="AC309" t="s">
        <v>405</v>
      </c>
      <c r="AD309" t="s">
        <v>403</v>
      </c>
      <c r="AE309" t="s">
        <v>564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434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405</v>
      </c>
      <c r="AC310" t="s">
        <v>405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434</v>
      </c>
      <c r="C311" t="s">
        <v>54</v>
      </c>
      <c r="D311" t="s">
        <v>404</v>
      </c>
      <c r="E311" t="s">
        <v>404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405</v>
      </c>
      <c r="AC311" t="s">
        <v>405</v>
      </c>
      <c r="AD311" t="s">
        <v>137</v>
      </c>
      <c r="AE311" t="s">
        <v>564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434</v>
      </c>
      <c r="C312" t="s">
        <v>54</v>
      </c>
      <c r="D312" t="s">
        <v>405</v>
      </c>
      <c r="E312" t="s">
        <v>405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405</v>
      </c>
      <c r="AC312" t="s">
        <v>405</v>
      </c>
      <c r="AD312" t="s">
        <v>405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434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405</v>
      </c>
      <c r="AC313" t="s">
        <v>405</v>
      </c>
      <c r="AD313" t="s">
        <v>405</v>
      </c>
      <c r="AE313" t="s">
        <v>564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434</v>
      </c>
      <c r="C314" t="s">
        <v>56</v>
      </c>
      <c r="D314" t="s">
        <v>423</v>
      </c>
      <c r="E314" t="s">
        <v>423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405</v>
      </c>
      <c r="AC314" t="s">
        <v>405</v>
      </c>
      <c r="AD314" t="s">
        <v>576</v>
      </c>
      <c r="AE314" t="s">
        <v>564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434</v>
      </c>
      <c r="C315" t="s">
        <v>56</v>
      </c>
      <c r="D315" t="s">
        <v>403</v>
      </c>
      <c r="E315" t="s">
        <v>403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405</v>
      </c>
      <c r="AC315" t="s">
        <v>576</v>
      </c>
      <c r="AD315" t="s">
        <v>403</v>
      </c>
      <c r="AE315" t="s">
        <v>564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434</v>
      </c>
      <c r="C316" t="s">
        <v>56</v>
      </c>
      <c r="D316" t="s">
        <v>403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405</v>
      </c>
      <c r="AC316" t="s">
        <v>576</v>
      </c>
      <c r="AD316" t="s">
        <v>405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434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405</v>
      </c>
      <c r="AC317" t="s">
        <v>576</v>
      </c>
      <c r="AD317" t="s">
        <v>405</v>
      </c>
      <c r="AE317" t="s">
        <v>564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434</v>
      </c>
      <c r="C318" t="s">
        <v>56</v>
      </c>
      <c r="D318" t="s">
        <v>404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405</v>
      </c>
      <c r="AC318" t="s">
        <v>426</v>
      </c>
      <c r="AD318" t="s">
        <v>405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434</v>
      </c>
      <c r="C319" t="s">
        <v>56</v>
      </c>
      <c r="D319" t="s">
        <v>404</v>
      </c>
      <c r="E319" s="223" t="s">
        <v>404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405</v>
      </c>
      <c r="AC319" t="s">
        <v>426</v>
      </c>
      <c r="AD319" t="s">
        <v>405</v>
      </c>
      <c r="AE319" t="s">
        <v>564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434</v>
      </c>
      <c r="C320" t="s">
        <v>56</v>
      </c>
      <c r="D320" t="s">
        <v>405</v>
      </c>
      <c r="E320" t="s">
        <v>405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405</v>
      </c>
      <c r="AC320" t="s">
        <v>429</v>
      </c>
      <c r="AD320" t="s">
        <v>405</v>
      </c>
      <c r="AE320" t="s">
        <v>564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434</v>
      </c>
      <c r="C321" t="s">
        <v>56</v>
      </c>
      <c r="D321" t="s">
        <v>554</v>
      </c>
      <c r="E321" t="s">
        <v>554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405</v>
      </c>
      <c r="AC321" t="s">
        <v>424</v>
      </c>
      <c r="AD321" t="s">
        <v>405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434</v>
      </c>
      <c r="C322" t="s">
        <v>56</v>
      </c>
      <c r="D322" t="s">
        <v>424</v>
      </c>
      <c r="E322" t="s">
        <v>424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405</v>
      </c>
      <c r="AC322" t="s">
        <v>424</v>
      </c>
      <c r="AD322" t="s">
        <v>405</v>
      </c>
      <c r="AE322" t="s">
        <v>564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434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405</v>
      </c>
      <c r="AC323" t="s">
        <v>564</v>
      </c>
      <c r="AD323" t="s">
        <v>423</v>
      </c>
      <c r="AE323" t="s">
        <v>564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434</v>
      </c>
      <c r="C324" t="s">
        <v>58</v>
      </c>
      <c r="D324" t="s">
        <v>423</v>
      </c>
      <c r="E324" t="s">
        <v>403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405</v>
      </c>
      <c r="AC324" t="s">
        <v>564</v>
      </c>
      <c r="AD324" t="s">
        <v>403</v>
      </c>
      <c r="AE324" t="s">
        <v>564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434</v>
      </c>
      <c r="C325" t="s">
        <v>58</v>
      </c>
      <c r="D325" t="s">
        <v>403</v>
      </c>
      <c r="E325" t="s">
        <v>403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405</v>
      </c>
      <c r="AC325" t="s">
        <v>564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434</v>
      </c>
      <c r="C326" t="s">
        <v>58</v>
      </c>
      <c r="D326" t="s">
        <v>403</v>
      </c>
      <c r="E326" t="s">
        <v>404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405</v>
      </c>
      <c r="AC326" t="s">
        <v>564</v>
      </c>
      <c r="AD326" t="s">
        <v>137</v>
      </c>
      <c r="AE326" t="s">
        <v>564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434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405</v>
      </c>
      <c r="AC327" t="s">
        <v>564</v>
      </c>
      <c r="AD327" t="s">
        <v>405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434</v>
      </c>
      <c r="C328" t="s">
        <v>58</v>
      </c>
      <c r="D328" t="s">
        <v>404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405</v>
      </c>
      <c r="AC328" t="s">
        <v>564</v>
      </c>
      <c r="AD328" t="s">
        <v>405</v>
      </c>
      <c r="AE328" t="s">
        <v>564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434</v>
      </c>
      <c r="C329" t="s">
        <v>58</v>
      </c>
      <c r="D329" t="s">
        <v>404</v>
      </c>
      <c r="E329" t="s">
        <v>404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405</v>
      </c>
      <c r="AC329" t="s">
        <v>564</v>
      </c>
      <c r="AD329" t="s">
        <v>424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434</v>
      </c>
      <c r="C330" t="s">
        <v>58</v>
      </c>
      <c r="D330" t="s">
        <v>405</v>
      </c>
      <c r="E330" t="s">
        <v>405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405</v>
      </c>
      <c r="AC330" t="s">
        <v>479</v>
      </c>
      <c r="AD330" t="s">
        <v>405</v>
      </c>
      <c r="AE330" t="s">
        <v>564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434</v>
      </c>
      <c r="C331" t="s">
        <v>58</v>
      </c>
      <c r="D331" t="s">
        <v>424</v>
      </c>
      <c r="E331" t="s">
        <v>424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405</v>
      </c>
      <c r="AC331" t="s">
        <v>431</v>
      </c>
      <c r="AD331" t="s">
        <v>405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434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405</v>
      </c>
      <c r="AC332" t="s">
        <v>431</v>
      </c>
      <c r="AD332" t="s">
        <v>405</v>
      </c>
      <c r="AE332" t="s">
        <v>564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434</v>
      </c>
      <c r="C333" t="s">
        <v>60</v>
      </c>
      <c r="D333" t="s">
        <v>403</v>
      </c>
      <c r="E333" t="s">
        <v>403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405</v>
      </c>
      <c r="AC333" t="s">
        <v>427</v>
      </c>
      <c r="AD333" t="s">
        <v>405</v>
      </c>
      <c r="AE333" t="s">
        <v>564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434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576</v>
      </c>
      <c r="AC334" t="s">
        <v>564</v>
      </c>
      <c r="AD334" t="s">
        <v>576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434</v>
      </c>
      <c r="C335" t="s">
        <v>60</v>
      </c>
      <c r="D335" t="s">
        <v>404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429</v>
      </c>
      <c r="AC335" t="s">
        <v>564</v>
      </c>
      <c r="AD335" t="s">
        <v>429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434</v>
      </c>
      <c r="C336" t="s">
        <v>60</v>
      </c>
      <c r="D336" t="s">
        <v>404</v>
      </c>
      <c r="E336" t="s">
        <v>404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424</v>
      </c>
      <c r="AC336" t="s">
        <v>137</v>
      </c>
      <c r="AD336" t="s">
        <v>137</v>
      </c>
      <c r="AE336" t="s">
        <v>564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434</v>
      </c>
      <c r="C337" t="s">
        <v>60</v>
      </c>
      <c r="D337" t="s">
        <v>405</v>
      </c>
      <c r="E337" t="s">
        <v>405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424</v>
      </c>
      <c r="AC337" t="s">
        <v>137</v>
      </c>
      <c r="AD337" t="s">
        <v>424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434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424</v>
      </c>
      <c r="AC338" t="s">
        <v>577</v>
      </c>
      <c r="AD338" t="s">
        <v>424</v>
      </c>
      <c r="AE338" t="s">
        <v>564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434</v>
      </c>
      <c r="C339" t="s">
        <v>62</v>
      </c>
      <c r="D339" t="s">
        <v>403</v>
      </c>
      <c r="E339" t="s">
        <v>403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424</v>
      </c>
      <c r="AC339" t="s">
        <v>564</v>
      </c>
      <c r="AD339" t="s">
        <v>137</v>
      </c>
      <c r="AE339" t="s">
        <v>564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434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424</v>
      </c>
      <c r="AC340" t="s">
        <v>564</v>
      </c>
      <c r="AD340" t="s">
        <v>424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434</v>
      </c>
      <c r="C341" t="s">
        <v>62</v>
      </c>
      <c r="D341" t="s">
        <v>404</v>
      </c>
      <c r="E341" t="s">
        <v>404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406</v>
      </c>
      <c r="AC341" t="s">
        <v>425</v>
      </c>
      <c r="AD341" t="s">
        <v>137</v>
      </c>
      <c r="AE341" t="s">
        <v>564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434</v>
      </c>
      <c r="C342" t="s">
        <v>62</v>
      </c>
      <c r="D342" t="s">
        <v>425</v>
      </c>
      <c r="E342" t="s">
        <v>425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406</v>
      </c>
      <c r="AC342" t="s">
        <v>405</v>
      </c>
      <c r="AD342" t="s">
        <v>406</v>
      </c>
      <c r="AE342" t="s">
        <v>564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434</v>
      </c>
      <c r="C343" t="s">
        <v>62</v>
      </c>
      <c r="D343" t="s">
        <v>554</v>
      </c>
      <c r="E343" t="s">
        <v>554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406</v>
      </c>
      <c r="AC343" t="s">
        <v>576</v>
      </c>
      <c r="AD343" t="s">
        <v>406</v>
      </c>
      <c r="AE343" t="s">
        <v>564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434</v>
      </c>
      <c r="C344" t="s">
        <v>62</v>
      </c>
      <c r="D344" t="s">
        <v>424</v>
      </c>
      <c r="E344" s="223" t="s">
        <v>424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406</v>
      </c>
      <c r="AC344" t="s">
        <v>564</v>
      </c>
      <c r="AD344" t="s">
        <v>137</v>
      </c>
      <c r="AE344" t="s">
        <v>564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434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406</v>
      </c>
      <c r="AC345" t="s">
        <v>564</v>
      </c>
      <c r="AD345" t="s">
        <v>406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434</v>
      </c>
      <c r="C346" t="s">
        <v>64</v>
      </c>
      <c r="D346" t="s">
        <v>403</v>
      </c>
      <c r="E346" t="s">
        <v>403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406</v>
      </c>
      <c r="AC346" t="s">
        <v>564</v>
      </c>
      <c r="AD346" t="s">
        <v>406</v>
      </c>
      <c r="AE346" t="s">
        <v>564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434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564</v>
      </c>
      <c r="AE347" t="s">
        <v>564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434</v>
      </c>
      <c r="C348" t="s">
        <v>64</v>
      </c>
      <c r="D348" t="s">
        <v>137</v>
      </c>
      <c r="E348" s="223" t="s">
        <v>424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401</v>
      </c>
      <c r="AC348" t="s">
        <v>137</v>
      </c>
      <c r="AD348" t="s">
        <v>137</v>
      </c>
      <c r="AE348" t="s">
        <v>564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434</v>
      </c>
      <c r="C349" t="s">
        <v>64</v>
      </c>
      <c r="D349" t="s">
        <v>404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423</v>
      </c>
      <c r="AC349" t="s">
        <v>423</v>
      </c>
      <c r="AD349" t="s">
        <v>423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434</v>
      </c>
      <c r="C350" t="s">
        <v>64</v>
      </c>
      <c r="D350" t="s">
        <v>404</v>
      </c>
      <c r="E350" s="223" t="s">
        <v>404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423</v>
      </c>
      <c r="AC350" t="s">
        <v>403</v>
      </c>
      <c r="AD350" t="s">
        <v>403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434</v>
      </c>
      <c r="C351" t="s">
        <v>64</v>
      </c>
      <c r="D351" t="s">
        <v>425</v>
      </c>
      <c r="E351" t="s">
        <v>425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423</v>
      </c>
      <c r="AC351" t="s">
        <v>137</v>
      </c>
      <c r="AD351" t="s">
        <v>423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434</v>
      </c>
      <c r="C352" t="s">
        <v>64</v>
      </c>
      <c r="D352" t="s">
        <v>405</v>
      </c>
      <c r="E352" t="s">
        <v>405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423</v>
      </c>
      <c r="AC352" t="s">
        <v>137</v>
      </c>
      <c r="AD352" t="s">
        <v>423</v>
      </c>
      <c r="AE352" t="s">
        <v>564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434</v>
      </c>
      <c r="C353" t="s">
        <v>64</v>
      </c>
      <c r="D353" t="s">
        <v>554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423</v>
      </c>
      <c r="AC353" t="s">
        <v>425</v>
      </c>
      <c r="AD353" t="s">
        <v>423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434</v>
      </c>
      <c r="C354" t="s">
        <v>64</v>
      </c>
      <c r="D354" t="s">
        <v>554</v>
      </c>
      <c r="E354" t="s">
        <v>554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423</v>
      </c>
      <c r="AC354" t="s">
        <v>576</v>
      </c>
      <c r="AD354" t="s">
        <v>404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434</v>
      </c>
      <c r="C355" t="s">
        <v>64</v>
      </c>
      <c r="D355" t="s">
        <v>424</v>
      </c>
      <c r="E355" t="s">
        <v>424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423</v>
      </c>
      <c r="AC355" t="s">
        <v>424</v>
      </c>
      <c r="AD355" t="s">
        <v>423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435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423</v>
      </c>
      <c r="AC356" t="s">
        <v>424</v>
      </c>
      <c r="AD356" t="s">
        <v>423</v>
      </c>
      <c r="AE356" t="s">
        <v>564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435</v>
      </c>
      <c r="C357" t="s">
        <v>48</v>
      </c>
      <c r="D357" t="s">
        <v>405</v>
      </c>
      <c r="E357" t="s">
        <v>405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423</v>
      </c>
      <c r="AC357" t="s">
        <v>424</v>
      </c>
      <c r="AD357" t="s">
        <v>137</v>
      </c>
      <c r="AE357" t="s">
        <v>564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435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423</v>
      </c>
      <c r="AC358" t="s">
        <v>424</v>
      </c>
      <c r="AD358" t="s">
        <v>404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435</v>
      </c>
      <c r="C359" t="s">
        <v>50</v>
      </c>
      <c r="D359" t="s">
        <v>405</v>
      </c>
      <c r="E359" s="223" t="s">
        <v>405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423</v>
      </c>
      <c r="AC359" t="s">
        <v>564</v>
      </c>
      <c r="AD359" t="s">
        <v>423</v>
      </c>
      <c r="AE359" t="s">
        <v>564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435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403</v>
      </c>
      <c r="AC360" t="s">
        <v>403</v>
      </c>
      <c r="AD360" t="s">
        <v>403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435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403</v>
      </c>
      <c r="AC361" t="s">
        <v>403</v>
      </c>
      <c r="AD361" t="s">
        <v>403</v>
      </c>
      <c r="AE361" t="s">
        <v>564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435</v>
      </c>
      <c r="C362" t="s">
        <v>52</v>
      </c>
      <c r="D362" t="s">
        <v>137</v>
      </c>
      <c r="E362" t="s">
        <v>424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403</v>
      </c>
      <c r="AC362" t="s">
        <v>137</v>
      </c>
      <c r="AD362" t="s">
        <v>403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435</v>
      </c>
      <c r="C363" t="s">
        <v>52</v>
      </c>
      <c r="D363" t="s">
        <v>405</v>
      </c>
      <c r="E363" t="s">
        <v>405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403</v>
      </c>
      <c r="AC363" t="s">
        <v>137</v>
      </c>
      <c r="AD363" t="s">
        <v>403</v>
      </c>
      <c r="AE363" t="s">
        <v>564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435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403</v>
      </c>
      <c r="AC364" t="s">
        <v>425</v>
      </c>
      <c r="AD364" t="s">
        <v>403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435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403</v>
      </c>
      <c r="AC365" t="s">
        <v>425</v>
      </c>
      <c r="AD365" t="s">
        <v>403</v>
      </c>
      <c r="AE365" t="s">
        <v>564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435</v>
      </c>
      <c r="C366" t="s">
        <v>54</v>
      </c>
      <c r="D366" t="s">
        <v>405</v>
      </c>
      <c r="E366" t="s">
        <v>405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403</v>
      </c>
      <c r="AC366" t="s">
        <v>576</v>
      </c>
      <c r="AD366" t="s">
        <v>403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435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403</v>
      </c>
      <c r="AC367" t="s">
        <v>576</v>
      </c>
      <c r="AD367" t="s">
        <v>403</v>
      </c>
      <c r="AE367" t="s">
        <v>564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435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403</v>
      </c>
      <c r="AC368" t="s">
        <v>576</v>
      </c>
      <c r="AD368" t="s">
        <v>404</v>
      </c>
      <c r="AE368" t="s">
        <v>564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435</v>
      </c>
      <c r="C369" t="s">
        <v>56</v>
      </c>
      <c r="D369" t="s">
        <v>405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403</v>
      </c>
      <c r="AC369" t="s">
        <v>424</v>
      </c>
      <c r="AD369" t="s">
        <v>403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435</v>
      </c>
      <c r="C370" t="s">
        <v>56</v>
      </c>
      <c r="D370" t="s">
        <v>405</v>
      </c>
      <c r="E370" t="s">
        <v>405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403</v>
      </c>
      <c r="AC370" t="s">
        <v>424</v>
      </c>
      <c r="AD370" t="s">
        <v>403</v>
      </c>
      <c r="AE370" t="s">
        <v>564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435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403</v>
      </c>
      <c r="AC371" t="s">
        <v>564</v>
      </c>
      <c r="AD371" t="s">
        <v>403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435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403</v>
      </c>
      <c r="AC372" t="s">
        <v>564</v>
      </c>
      <c r="AD372" t="s">
        <v>403</v>
      </c>
      <c r="AE372" t="s">
        <v>564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435</v>
      </c>
      <c r="C373" t="s">
        <v>58</v>
      </c>
      <c r="D373" t="s">
        <v>405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575</v>
      </c>
      <c r="AD373" t="s">
        <v>137</v>
      </c>
      <c r="AE373" t="s">
        <v>564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435</v>
      </c>
      <c r="C374" t="s">
        <v>58</v>
      </c>
      <c r="D374" t="s">
        <v>405</v>
      </c>
      <c r="E374" t="s">
        <v>405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423</v>
      </c>
      <c r="AD374" t="s">
        <v>137</v>
      </c>
      <c r="AE374" t="s">
        <v>564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435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403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435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403</v>
      </c>
      <c r="AD376" t="s">
        <v>137</v>
      </c>
      <c r="AE376" t="s">
        <v>564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435</v>
      </c>
      <c r="C377" t="s">
        <v>60</v>
      </c>
      <c r="D377" t="s">
        <v>404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401</v>
      </c>
      <c r="AE377" t="s">
        <v>564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435</v>
      </c>
      <c r="C378" t="s">
        <v>60</v>
      </c>
      <c r="D378" t="s">
        <v>404</v>
      </c>
      <c r="E378" t="s">
        <v>404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402</v>
      </c>
      <c r="AE378" t="s">
        <v>564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435</v>
      </c>
      <c r="C379" t="s">
        <v>60</v>
      </c>
      <c r="D379" t="s">
        <v>405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435</v>
      </c>
      <c r="C380" t="s">
        <v>60</v>
      </c>
      <c r="D380" t="s">
        <v>405</v>
      </c>
      <c r="E380" t="s">
        <v>405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564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435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405</v>
      </c>
      <c r="AE381" t="s">
        <v>564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435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424</v>
      </c>
      <c r="AE382" t="s">
        <v>564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435</v>
      </c>
      <c r="C383" t="s">
        <v>62</v>
      </c>
      <c r="D383" t="s">
        <v>137</v>
      </c>
      <c r="E383" t="s">
        <v>405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577</v>
      </c>
      <c r="AD383" t="s">
        <v>137</v>
      </c>
      <c r="AE383" t="s">
        <v>564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435</v>
      </c>
      <c r="C384" t="s">
        <v>62</v>
      </c>
      <c r="D384" t="s">
        <v>404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425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435</v>
      </c>
      <c r="C385" t="s">
        <v>62</v>
      </c>
      <c r="D385" t="s">
        <v>405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425</v>
      </c>
      <c r="AD385" t="s">
        <v>137</v>
      </c>
      <c r="AE385" t="s">
        <v>564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435</v>
      </c>
      <c r="C386" t="s">
        <v>62</v>
      </c>
      <c r="D386" t="s">
        <v>405</v>
      </c>
      <c r="E386" s="223" t="s">
        <v>405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405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435</v>
      </c>
      <c r="C387" t="s">
        <v>62</v>
      </c>
      <c r="D387" t="s">
        <v>554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405</v>
      </c>
      <c r="AD387" t="s">
        <v>137</v>
      </c>
      <c r="AE387" t="s">
        <v>564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435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405</v>
      </c>
      <c r="AD388" t="s">
        <v>405</v>
      </c>
      <c r="AE388" t="s">
        <v>564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435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576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435</v>
      </c>
      <c r="C390" t="s">
        <v>64</v>
      </c>
      <c r="D390" t="s">
        <v>404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576</v>
      </c>
      <c r="AD390" t="s">
        <v>137</v>
      </c>
      <c r="AE390" t="s">
        <v>564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435</v>
      </c>
      <c r="C391" t="s">
        <v>64</v>
      </c>
      <c r="D391" t="s">
        <v>404</v>
      </c>
      <c r="E391" t="s">
        <v>404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576</v>
      </c>
      <c r="AD391" t="s">
        <v>576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435</v>
      </c>
      <c r="C392" t="s">
        <v>64</v>
      </c>
      <c r="D392" t="s">
        <v>405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426</v>
      </c>
      <c r="AD392" t="s">
        <v>137</v>
      </c>
      <c r="AE392" t="s">
        <v>564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435</v>
      </c>
      <c r="C393" t="s">
        <v>64</v>
      </c>
      <c r="D393" t="s">
        <v>405</v>
      </c>
      <c r="E393" t="s">
        <v>405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424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435</v>
      </c>
      <c r="C394" t="s">
        <v>64</v>
      </c>
      <c r="D394" t="s">
        <v>554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424</v>
      </c>
      <c r="AD394" t="s">
        <v>137</v>
      </c>
      <c r="AE394" t="s">
        <v>564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436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424</v>
      </c>
      <c r="AD395" t="s">
        <v>405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436</v>
      </c>
      <c r="C396" t="s">
        <v>48</v>
      </c>
      <c r="D396" t="s">
        <v>402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424</v>
      </c>
      <c r="AD396" t="s">
        <v>424</v>
      </c>
      <c r="AE396" t="s">
        <v>564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436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564</v>
      </c>
      <c r="AD397" t="s">
        <v>401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436</v>
      </c>
      <c r="C398" t="s">
        <v>48</v>
      </c>
      <c r="D398" t="s">
        <v>405</v>
      </c>
      <c r="E398" t="s">
        <v>405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564</v>
      </c>
      <c r="AD398" t="s">
        <v>402</v>
      </c>
      <c r="AE398" t="s">
        <v>564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436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564</v>
      </c>
      <c r="AD399" t="s">
        <v>423</v>
      </c>
      <c r="AE399" t="s">
        <v>564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436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564</v>
      </c>
      <c r="AD400" t="s">
        <v>403</v>
      </c>
      <c r="AE400" t="s">
        <v>564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436</v>
      </c>
      <c r="C401" t="s">
        <v>50</v>
      </c>
      <c r="D401" t="s">
        <v>405</v>
      </c>
      <c r="E401" t="s">
        <v>405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564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436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564</v>
      </c>
      <c r="AD402" t="s">
        <v>137</v>
      </c>
      <c r="AE402" t="s">
        <v>564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436</v>
      </c>
      <c r="C403" t="s">
        <v>52</v>
      </c>
      <c r="D403" t="s">
        <v>423</v>
      </c>
      <c r="E403" t="s">
        <v>405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564</v>
      </c>
      <c r="AD403" t="s">
        <v>404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436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564</v>
      </c>
      <c r="AD404" t="s">
        <v>404</v>
      </c>
      <c r="AE404" t="s">
        <v>564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436</v>
      </c>
      <c r="C405" t="s">
        <v>52</v>
      </c>
      <c r="D405" t="s">
        <v>405</v>
      </c>
      <c r="E405" t="s">
        <v>405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564</v>
      </c>
      <c r="AD405" t="s">
        <v>405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436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564</v>
      </c>
      <c r="AD406" t="s">
        <v>405</v>
      </c>
      <c r="AE406" t="s">
        <v>564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436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564</v>
      </c>
      <c r="AD407" t="s">
        <v>424</v>
      </c>
      <c r="AE407" t="s">
        <v>564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436</v>
      </c>
      <c r="C408" t="s">
        <v>54</v>
      </c>
      <c r="D408" t="s">
        <v>405</v>
      </c>
      <c r="E408" t="s">
        <v>405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431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436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431</v>
      </c>
      <c r="AD409" t="s">
        <v>137</v>
      </c>
      <c r="AE409" t="s">
        <v>564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436</v>
      </c>
      <c r="C410" t="s">
        <v>56</v>
      </c>
      <c r="D410" t="s">
        <v>423</v>
      </c>
      <c r="E410" t="s">
        <v>405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427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436</v>
      </c>
      <c r="C411" t="s">
        <v>56</v>
      </c>
      <c r="D411" t="s">
        <v>137</v>
      </c>
      <c r="E411" t="s">
        <v>401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427</v>
      </c>
      <c r="AD411" t="s">
        <v>137</v>
      </c>
      <c r="AE411" t="s">
        <v>564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436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404</v>
      </c>
      <c r="AC412" t="s">
        <v>575</v>
      </c>
      <c r="AD412" t="s">
        <v>404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436</v>
      </c>
      <c r="C413" t="s">
        <v>56</v>
      </c>
      <c r="D413" t="s">
        <v>404</v>
      </c>
      <c r="E413" t="s">
        <v>404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404</v>
      </c>
      <c r="AC413" t="s">
        <v>423</v>
      </c>
      <c r="AD413" t="s">
        <v>404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436</v>
      </c>
      <c r="C414" t="s">
        <v>56</v>
      </c>
      <c r="D414" t="s">
        <v>405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404</v>
      </c>
      <c r="AC414" t="s">
        <v>423</v>
      </c>
      <c r="AD414" t="s">
        <v>404</v>
      </c>
      <c r="AE414" t="s">
        <v>564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436</v>
      </c>
      <c r="C415" t="s">
        <v>56</v>
      </c>
      <c r="D415" t="s">
        <v>405</v>
      </c>
      <c r="E415" t="s">
        <v>405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404</v>
      </c>
      <c r="AC415" t="s">
        <v>403</v>
      </c>
      <c r="AD415" t="s">
        <v>404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436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404</v>
      </c>
      <c r="AC416" t="s">
        <v>137</v>
      </c>
      <c r="AD416" t="s">
        <v>137</v>
      </c>
      <c r="AE416" t="s">
        <v>564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436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404</v>
      </c>
      <c r="AC417" t="s">
        <v>137</v>
      </c>
      <c r="AD417" t="s">
        <v>404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436</v>
      </c>
      <c r="C418" t="s">
        <v>58</v>
      </c>
      <c r="D418" t="s">
        <v>405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404</v>
      </c>
      <c r="AC418" t="s">
        <v>137</v>
      </c>
      <c r="AD418" t="s">
        <v>404</v>
      </c>
      <c r="AE418" t="s">
        <v>564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436</v>
      </c>
      <c r="C419" t="s">
        <v>58</v>
      </c>
      <c r="D419" t="s">
        <v>405</v>
      </c>
      <c r="E419" s="223" t="s">
        <v>405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404</v>
      </c>
      <c r="AC419" t="s">
        <v>577</v>
      </c>
      <c r="AD419" t="s">
        <v>404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436</v>
      </c>
      <c r="C420" t="s">
        <v>58</v>
      </c>
      <c r="D420" t="s">
        <v>554</v>
      </c>
      <c r="E420" t="s">
        <v>554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404</v>
      </c>
      <c r="AC420" t="s">
        <v>577</v>
      </c>
      <c r="AD420" t="s">
        <v>404</v>
      </c>
      <c r="AE420" t="s">
        <v>564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436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404</v>
      </c>
      <c r="AC421" t="s">
        <v>425</v>
      </c>
      <c r="AD421" t="s">
        <v>404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436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404</v>
      </c>
      <c r="AC422" t="s">
        <v>425</v>
      </c>
      <c r="AD422" t="s">
        <v>404</v>
      </c>
      <c r="AE422" t="s">
        <v>564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436</v>
      </c>
      <c r="C423" t="s">
        <v>60</v>
      </c>
      <c r="D423" t="s">
        <v>137</v>
      </c>
      <c r="E423" t="s">
        <v>405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404</v>
      </c>
      <c r="AC423" t="s">
        <v>405</v>
      </c>
      <c r="AD423" t="s">
        <v>404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436</v>
      </c>
      <c r="C424" t="s">
        <v>60</v>
      </c>
      <c r="D424" t="s">
        <v>137</v>
      </c>
      <c r="E424" t="s">
        <v>424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404</v>
      </c>
      <c r="AC424" t="s">
        <v>405</v>
      </c>
      <c r="AD424" t="s">
        <v>404</v>
      </c>
      <c r="AE424" t="s">
        <v>564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436</v>
      </c>
      <c r="C425" t="s">
        <v>60</v>
      </c>
      <c r="D425" t="s">
        <v>405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404</v>
      </c>
      <c r="AC425" t="s">
        <v>576</v>
      </c>
      <c r="AD425" t="s">
        <v>137</v>
      </c>
      <c r="AE425" t="s">
        <v>564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436</v>
      </c>
      <c r="C426" t="s">
        <v>60</v>
      </c>
      <c r="D426" t="s">
        <v>405</v>
      </c>
      <c r="E426" t="s">
        <v>405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404</v>
      </c>
      <c r="AC426" t="s">
        <v>576</v>
      </c>
      <c r="AD426" t="s">
        <v>404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436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404</v>
      </c>
      <c r="AC427" t="s">
        <v>576</v>
      </c>
      <c r="AD427" t="s">
        <v>404</v>
      </c>
      <c r="AE427" t="s">
        <v>564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436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404</v>
      </c>
      <c r="AC428" t="s">
        <v>426</v>
      </c>
      <c r="AD428" t="s">
        <v>404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436</v>
      </c>
      <c r="C429" t="s">
        <v>62</v>
      </c>
      <c r="D429" t="s">
        <v>405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404</v>
      </c>
      <c r="AC429" t="s">
        <v>426</v>
      </c>
      <c r="AD429" t="s">
        <v>404</v>
      </c>
      <c r="AE429" t="s">
        <v>564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436</v>
      </c>
      <c r="C430" t="s">
        <v>62</v>
      </c>
      <c r="D430" t="s">
        <v>405</v>
      </c>
      <c r="E430" t="s">
        <v>405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404</v>
      </c>
      <c r="AC430" t="s">
        <v>429</v>
      </c>
      <c r="AD430" t="s">
        <v>404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436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404</v>
      </c>
      <c r="AC431" t="s">
        <v>429</v>
      </c>
      <c r="AD431" t="s">
        <v>404</v>
      </c>
      <c r="AE431" t="s">
        <v>564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436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404</v>
      </c>
      <c r="AC432" t="s">
        <v>424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436</v>
      </c>
      <c r="C433" t="s">
        <v>64</v>
      </c>
      <c r="D433" t="s">
        <v>405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404</v>
      </c>
      <c r="AC433" t="s">
        <v>424</v>
      </c>
      <c r="AD433" t="s">
        <v>137</v>
      </c>
      <c r="AE433" t="s">
        <v>564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436</v>
      </c>
      <c r="C434" t="s">
        <v>64</v>
      </c>
      <c r="D434" t="s">
        <v>405</v>
      </c>
      <c r="E434" t="s">
        <v>405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404</v>
      </c>
      <c r="AC434" t="s">
        <v>424</v>
      </c>
      <c r="AD434" t="s">
        <v>404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437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404</v>
      </c>
      <c r="AC435" t="s">
        <v>424</v>
      </c>
      <c r="AD435" t="s">
        <v>404</v>
      </c>
      <c r="AE435" t="s">
        <v>564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437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404</v>
      </c>
      <c r="AC436" t="s">
        <v>424</v>
      </c>
      <c r="AD436" t="s">
        <v>425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437</v>
      </c>
      <c r="C437" t="s">
        <v>48</v>
      </c>
      <c r="D437" t="s">
        <v>137</v>
      </c>
      <c r="E437" t="s">
        <v>405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404</v>
      </c>
      <c r="AC437" t="s">
        <v>424</v>
      </c>
      <c r="AD437" t="s">
        <v>424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437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404</v>
      </c>
      <c r="AC438" t="s">
        <v>564</v>
      </c>
      <c r="AD438" t="s">
        <v>137</v>
      </c>
      <c r="AE438" t="s">
        <v>564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437</v>
      </c>
      <c r="C439" t="s">
        <v>50</v>
      </c>
      <c r="D439" t="s">
        <v>405</v>
      </c>
      <c r="E439" t="s">
        <v>405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404</v>
      </c>
      <c r="AC439" t="s">
        <v>564</v>
      </c>
      <c r="AD439" t="s">
        <v>404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437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404</v>
      </c>
      <c r="AC440" t="s">
        <v>564</v>
      </c>
      <c r="AD440" t="s">
        <v>404</v>
      </c>
      <c r="AE440" t="s">
        <v>564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437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404</v>
      </c>
      <c r="AC441" t="s">
        <v>479</v>
      </c>
      <c r="AD441" t="s">
        <v>404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437</v>
      </c>
      <c r="C442" t="s">
        <v>52</v>
      </c>
      <c r="D442" t="s">
        <v>405</v>
      </c>
      <c r="E442" t="s">
        <v>405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404</v>
      </c>
      <c r="AC442" t="s">
        <v>479</v>
      </c>
      <c r="AD442" t="s">
        <v>404</v>
      </c>
      <c r="AE442" t="s">
        <v>564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437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404</v>
      </c>
      <c r="AC443" t="s">
        <v>431</v>
      </c>
      <c r="AD443" t="s">
        <v>404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437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404</v>
      </c>
      <c r="AC444" t="s">
        <v>431</v>
      </c>
      <c r="AD444" t="s">
        <v>404</v>
      </c>
      <c r="AE444" t="s">
        <v>564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437</v>
      </c>
      <c r="C445" t="s">
        <v>54</v>
      </c>
      <c r="D445" t="s">
        <v>405</v>
      </c>
      <c r="E445" t="s">
        <v>405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404</v>
      </c>
      <c r="AC445" t="s">
        <v>427</v>
      </c>
      <c r="AD445" t="s">
        <v>404</v>
      </c>
      <c r="AE445" t="s">
        <v>564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437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425</v>
      </c>
      <c r="AC446" t="s">
        <v>137</v>
      </c>
      <c r="AD446" t="s">
        <v>137</v>
      </c>
      <c r="AE446" t="s">
        <v>564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437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425</v>
      </c>
      <c r="AC447" t="s">
        <v>137</v>
      </c>
      <c r="AD447" t="s">
        <v>425</v>
      </c>
      <c r="AE447" t="s">
        <v>564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437</v>
      </c>
      <c r="C448" t="s">
        <v>56</v>
      </c>
      <c r="D448" t="s">
        <v>137</v>
      </c>
      <c r="E448" t="s">
        <v>405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425</v>
      </c>
      <c r="AC448" t="s">
        <v>425</v>
      </c>
      <c r="AD448" t="s">
        <v>425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437</v>
      </c>
      <c r="C449" t="s">
        <v>56</v>
      </c>
      <c r="D449" t="s">
        <v>137</v>
      </c>
      <c r="E449" t="s">
        <v>424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425</v>
      </c>
      <c r="AC449" t="s">
        <v>429</v>
      </c>
      <c r="AD449" t="s">
        <v>425</v>
      </c>
      <c r="AE449" t="s">
        <v>564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437</v>
      </c>
      <c r="C450" t="s">
        <v>56</v>
      </c>
      <c r="D450" t="s">
        <v>404</v>
      </c>
      <c r="E450" t="s">
        <v>404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405</v>
      </c>
      <c r="AC450" t="s">
        <v>423</v>
      </c>
      <c r="AD450" t="s">
        <v>405</v>
      </c>
      <c r="AE450" t="s">
        <v>564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437</v>
      </c>
      <c r="C451" t="s">
        <v>56</v>
      </c>
      <c r="D451" t="s">
        <v>405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405</v>
      </c>
      <c r="AC451" t="s">
        <v>137</v>
      </c>
      <c r="AD451" t="s">
        <v>137</v>
      </c>
      <c r="AE451" t="s">
        <v>564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437</v>
      </c>
      <c r="C452" t="s">
        <v>56</v>
      </c>
      <c r="D452" t="s">
        <v>405</v>
      </c>
      <c r="E452" t="s">
        <v>405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405</v>
      </c>
      <c r="AC452" t="s">
        <v>137</v>
      </c>
      <c r="AD452" t="s">
        <v>405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437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405</v>
      </c>
      <c r="AC453" t="s">
        <v>137</v>
      </c>
      <c r="AD453" t="s">
        <v>405</v>
      </c>
      <c r="AE453" t="s">
        <v>564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437</v>
      </c>
      <c r="C454" t="s">
        <v>58</v>
      </c>
      <c r="D454" t="s">
        <v>403</v>
      </c>
      <c r="E454" t="s">
        <v>403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405</v>
      </c>
      <c r="AC454" t="s">
        <v>577</v>
      </c>
      <c r="AD454" t="s">
        <v>405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437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405</v>
      </c>
      <c r="AC455" t="s">
        <v>425</v>
      </c>
      <c r="AD455" t="s">
        <v>137</v>
      </c>
      <c r="AE455" t="s">
        <v>564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437</v>
      </c>
      <c r="C456" t="s">
        <v>58</v>
      </c>
      <c r="D456" t="s">
        <v>137</v>
      </c>
      <c r="E456" t="s">
        <v>405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405</v>
      </c>
      <c r="AC456" t="s">
        <v>425</v>
      </c>
      <c r="AD456" t="s">
        <v>405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437</v>
      </c>
      <c r="C457" t="s">
        <v>58</v>
      </c>
      <c r="D457" t="s">
        <v>404</v>
      </c>
      <c r="E457" t="s">
        <v>404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405</v>
      </c>
      <c r="AC457" t="s">
        <v>425</v>
      </c>
      <c r="AD457" t="s">
        <v>405</v>
      </c>
      <c r="AE457" t="s">
        <v>564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437</v>
      </c>
      <c r="C458" t="s">
        <v>58</v>
      </c>
      <c r="D458" t="s">
        <v>405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405</v>
      </c>
      <c r="AC458" t="s">
        <v>405</v>
      </c>
      <c r="AD458" t="s">
        <v>403</v>
      </c>
      <c r="AE458" t="s">
        <v>564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437</v>
      </c>
      <c r="C459" t="s">
        <v>58</v>
      </c>
      <c r="D459" t="s">
        <v>405</v>
      </c>
      <c r="E459" t="s">
        <v>405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405</v>
      </c>
      <c r="AC459" t="s">
        <v>405</v>
      </c>
      <c r="AD459" t="s">
        <v>137</v>
      </c>
      <c r="AE459" t="s">
        <v>564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437</v>
      </c>
      <c r="C460" t="s">
        <v>58</v>
      </c>
      <c r="D460" t="s">
        <v>554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405</v>
      </c>
      <c r="AC460" t="s">
        <v>405</v>
      </c>
      <c r="AD460" t="s">
        <v>405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437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405</v>
      </c>
      <c r="AC461" t="s">
        <v>405</v>
      </c>
      <c r="AD461" t="s">
        <v>405</v>
      </c>
      <c r="AE461" t="s">
        <v>564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437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405</v>
      </c>
      <c r="AC462" t="s">
        <v>576</v>
      </c>
      <c r="AD462" t="s">
        <v>137</v>
      </c>
      <c r="AE462" t="s">
        <v>564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437</v>
      </c>
      <c r="C463" t="s">
        <v>60</v>
      </c>
      <c r="D463" t="s">
        <v>404</v>
      </c>
      <c r="E463" t="s">
        <v>404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405</v>
      </c>
      <c r="AC463" t="s">
        <v>576</v>
      </c>
      <c r="AD463" t="s">
        <v>405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437</v>
      </c>
      <c r="C464" t="s">
        <v>60</v>
      </c>
      <c r="D464" t="s">
        <v>405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405</v>
      </c>
      <c r="AC464" t="s">
        <v>576</v>
      </c>
      <c r="AD464" t="s">
        <v>405</v>
      </c>
      <c r="AE464" t="s">
        <v>564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437</v>
      </c>
      <c r="C465" t="s">
        <v>60</v>
      </c>
      <c r="D465" t="s">
        <v>405</v>
      </c>
      <c r="E465" s="223" t="s">
        <v>405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405</v>
      </c>
      <c r="AC465" t="s">
        <v>576</v>
      </c>
      <c r="AD465" t="s">
        <v>576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437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405</v>
      </c>
      <c r="AC466" t="s">
        <v>426</v>
      </c>
      <c r="AD466" t="s">
        <v>405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437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405</v>
      </c>
      <c r="AC467" t="s">
        <v>426</v>
      </c>
      <c r="AD467" t="s">
        <v>405</v>
      </c>
      <c r="AE467" t="s">
        <v>564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437</v>
      </c>
      <c r="C468" t="s">
        <v>62</v>
      </c>
      <c r="D468" t="s">
        <v>404</v>
      </c>
      <c r="E468" s="223" t="s">
        <v>404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405</v>
      </c>
      <c r="AC468" t="s">
        <v>424</v>
      </c>
      <c r="AD468" t="s">
        <v>137</v>
      </c>
      <c r="AE468" t="s">
        <v>564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437</v>
      </c>
      <c r="C469" t="s">
        <v>62</v>
      </c>
      <c r="D469" t="s">
        <v>405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405</v>
      </c>
      <c r="AC469" t="s">
        <v>424</v>
      </c>
      <c r="AD469" t="s">
        <v>405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437</v>
      </c>
      <c r="C470" t="s">
        <v>62</v>
      </c>
      <c r="D470" t="s">
        <v>405</v>
      </c>
      <c r="E470" t="s">
        <v>405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405</v>
      </c>
      <c r="AC470" t="s">
        <v>424</v>
      </c>
      <c r="AD470" t="s">
        <v>405</v>
      </c>
      <c r="AE470" t="s">
        <v>564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437</v>
      </c>
      <c r="C471" t="s">
        <v>62</v>
      </c>
      <c r="D471" t="s">
        <v>424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405</v>
      </c>
      <c r="AC471" t="s">
        <v>564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437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405</v>
      </c>
      <c r="AC472" t="s">
        <v>564</v>
      </c>
      <c r="AD472" t="s">
        <v>137</v>
      </c>
      <c r="AE472" t="s">
        <v>564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437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405</v>
      </c>
      <c r="AC473" t="s">
        <v>564</v>
      </c>
      <c r="AD473" t="s">
        <v>405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437</v>
      </c>
      <c r="C474" t="s">
        <v>64</v>
      </c>
      <c r="D474" t="s">
        <v>405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405</v>
      </c>
      <c r="AC474" t="s">
        <v>564</v>
      </c>
      <c r="AD474" t="s">
        <v>405</v>
      </c>
      <c r="AE474" t="s">
        <v>564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437</v>
      </c>
      <c r="C475" t="s">
        <v>64</v>
      </c>
      <c r="D475" t="s">
        <v>405</v>
      </c>
      <c r="E475" t="s">
        <v>405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405</v>
      </c>
      <c r="AC475" t="s">
        <v>431</v>
      </c>
      <c r="AD475" t="s">
        <v>405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437</v>
      </c>
      <c r="C476" t="s">
        <v>64</v>
      </c>
      <c r="D476" t="s">
        <v>554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405</v>
      </c>
      <c r="AC476" t="s">
        <v>431</v>
      </c>
      <c r="AD476" t="s">
        <v>405</v>
      </c>
      <c r="AE476" t="s">
        <v>564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437</v>
      </c>
      <c r="C477" t="s">
        <v>64</v>
      </c>
      <c r="D477" t="s">
        <v>424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405</v>
      </c>
      <c r="AC477" t="s">
        <v>431</v>
      </c>
      <c r="AD477" t="s">
        <v>431</v>
      </c>
      <c r="AE477" t="s">
        <v>564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438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576</v>
      </c>
      <c r="AC478" t="s">
        <v>137</v>
      </c>
      <c r="AD478" t="s">
        <v>137</v>
      </c>
      <c r="AE478" t="s">
        <v>564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438</v>
      </c>
      <c r="C479" t="s">
        <v>48</v>
      </c>
      <c r="D479" t="s">
        <v>405</v>
      </c>
      <c r="E479" t="s">
        <v>405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576</v>
      </c>
      <c r="AC479" t="s">
        <v>137</v>
      </c>
      <c r="AD479" t="s">
        <v>576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438</v>
      </c>
      <c r="C480" t="s">
        <v>50</v>
      </c>
      <c r="D480" t="s">
        <v>405</v>
      </c>
      <c r="E480" t="s">
        <v>405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576</v>
      </c>
      <c r="AC480" t="s">
        <v>137</v>
      </c>
      <c r="AD480" t="s">
        <v>576</v>
      </c>
      <c r="AE480" t="s">
        <v>564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438</v>
      </c>
      <c r="C481" t="s">
        <v>50</v>
      </c>
      <c r="D481" t="s">
        <v>406</v>
      </c>
      <c r="E481" t="s">
        <v>406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576</v>
      </c>
      <c r="AC481" t="s">
        <v>576</v>
      </c>
      <c r="AD481" t="s">
        <v>576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438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576</v>
      </c>
      <c r="AC482" t="s">
        <v>564</v>
      </c>
      <c r="AD482" t="s">
        <v>576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438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426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438</v>
      </c>
      <c r="C484" t="s">
        <v>52</v>
      </c>
      <c r="D484" t="s">
        <v>405</v>
      </c>
      <c r="E484" t="s">
        <v>405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426</v>
      </c>
      <c r="AC484" t="s">
        <v>564</v>
      </c>
      <c r="AD484" t="s">
        <v>137</v>
      </c>
      <c r="AE484" t="s">
        <v>564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438</v>
      </c>
      <c r="C485" t="s">
        <v>52</v>
      </c>
      <c r="D485" t="s">
        <v>406</v>
      </c>
      <c r="E485" t="s">
        <v>406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424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438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424</v>
      </c>
      <c r="AC486" t="s">
        <v>137</v>
      </c>
      <c r="AD486" t="s">
        <v>137</v>
      </c>
      <c r="AE486" t="s">
        <v>564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438</v>
      </c>
      <c r="C487" t="s">
        <v>54</v>
      </c>
      <c r="D487" t="s">
        <v>423</v>
      </c>
      <c r="E487" t="s">
        <v>405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424</v>
      </c>
      <c r="AC487" t="s">
        <v>137</v>
      </c>
      <c r="AD487" t="s">
        <v>424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438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424</v>
      </c>
      <c r="AC488" t="s">
        <v>137</v>
      </c>
      <c r="AD488" t="s">
        <v>424</v>
      </c>
      <c r="AE488" t="s">
        <v>564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438</v>
      </c>
      <c r="C489" t="s">
        <v>54</v>
      </c>
      <c r="D489" t="s">
        <v>404</v>
      </c>
      <c r="E489" t="s">
        <v>404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424</v>
      </c>
      <c r="AC489" t="s">
        <v>577</v>
      </c>
      <c r="AD489" t="s">
        <v>424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438</v>
      </c>
      <c r="C490" t="s">
        <v>54</v>
      </c>
      <c r="D490" t="s">
        <v>405</v>
      </c>
      <c r="E490" t="s">
        <v>405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424</v>
      </c>
      <c r="AC490" t="s">
        <v>424</v>
      </c>
      <c r="AD490" t="s">
        <v>424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438</v>
      </c>
      <c r="C491" t="s">
        <v>54</v>
      </c>
      <c r="D491" t="s">
        <v>405</v>
      </c>
      <c r="E491" t="s">
        <v>427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424</v>
      </c>
      <c r="AC491" t="s">
        <v>424</v>
      </c>
      <c r="AD491" t="s">
        <v>424</v>
      </c>
      <c r="AE491" t="s">
        <v>564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438</v>
      </c>
      <c r="C492" t="s">
        <v>54</v>
      </c>
      <c r="D492" t="s">
        <v>406</v>
      </c>
      <c r="E492" t="s">
        <v>405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424</v>
      </c>
      <c r="AC492" t="s">
        <v>564</v>
      </c>
      <c r="AD492" t="s">
        <v>424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438</v>
      </c>
      <c r="C493" t="s">
        <v>54</v>
      </c>
      <c r="D493" t="s">
        <v>406</v>
      </c>
      <c r="E493" t="s">
        <v>406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424</v>
      </c>
      <c r="AC493" t="s">
        <v>564</v>
      </c>
      <c r="AD493" t="s">
        <v>424</v>
      </c>
      <c r="AE493" t="s">
        <v>564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438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431</v>
      </c>
      <c r="AC494" t="s">
        <v>137</v>
      </c>
      <c r="AD494" t="s">
        <v>431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438</v>
      </c>
      <c r="C495" t="s">
        <v>56</v>
      </c>
      <c r="D495" t="s">
        <v>423</v>
      </c>
      <c r="E495" t="s">
        <v>405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406</v>
      </c>
      <c r="AC495" t="s">
        <v>577</v>
      </c>
      <c r="AD495" t="s">
        <v>406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438</v>
      </c>
      <c r="C496" t="s">
        <v>56</v>
      </c>
      <c r="D496" t="s">
        <v>403</v>
      </c>
      <c r="E496" t="s">
        <v>403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406</v>
      </c>
      <c r="AC496" t="s">
        <v>424</v>
      </c>
      <c r="AD496" t="s">
        <v>137</v>
      </c>
      <c r="AE496" t="s">
        <v>564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438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406</v>
      </c>
      <c r="AC497" t="s">
        <v>431</v>
      </c>
      <c r="AD497" t="s">
        <v>137</v>
      </c>
      <c r="AE497" t="s">
        <v>564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438</v>
      </c>
      <c r="C498" t="s">
        <v>56</v>
      </c>
      <c r="D498" t="s">
        <v>404</v>
      </c>
      <c r="E498" t="s">
        <v>404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406</v>
      </c>
      <c r="AC498" t="s">
        <v>431</v>
      </c>
      <c r="AD498" t="s">
        <v>406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438</v>
      </c>
      <c r="C499" t="s">
        <v>56</v>
      </c>
      <c r="D499" t="s">
        <v>405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564</v>
      </c>
      <c r="AE499" t="s">
        <v>564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438</v>
      </c>
      <c r="C500" t="s">
        <v>56</v>
      </c>
      <c r="D500" t="s">
        <v>405</v>
      </c>
      <c r="E500" t="s">
        <v>405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575</v>
      </c>
      <c r="AC500" t="s">
        <v>137</v>
      </c>
      <c r="AD500" t="s">
        <v>137</v>
      </c>
      <c r="AE500" t="s">
        <v>564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438</v>
      </c>
      <c r="C501" t="s">
        <v>56</v>
      </c>
      <c r="D501" t="s">
        <v>405</v>
      </c>
      <c r="E501" t="s">
        <v>424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423</v>
      </c>
      <c r="AC501" t="s">
        <v>423</v>
      </c>
      <c r="AD501" t="s">
        <v>423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438</v>
      </c>
      <c r="C502" t="s">
        <v>56</v>
      </c>
      <c r="D502" t="s">
        <v>406</v>
      </c>
      <c r="E502" t="s">
        <v>406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423</v>
      </c>
      <c r="AC502" t="s">
        <v>425</v>
      </c>
      <c r="AD502" t="s">
        <v>423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438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423</v>
      </c>
      <c r="AC503" t="s">
        <v>425</v>
      </c>
      <c r="AD503" t="s">
        <v>404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438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423</v>
      </c>
      <c r="AC504" t="s">
        <v>576</v>
      </c>
      <c r="AD504" t="s">
        <v>423</v>
      </c>
      <c r="AE504" t="s">
        <v>564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438</v>
      </c>
      <c r="C505" t="s">
        <v>58</v>
      </c>
      <c r="D505" t="s">
        <v>137</v>
      </c>
      <c r="E505" t="s">
        <v>405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423</v>
      </c>
      <c r="AC505" t="s">
        <v>424</v>
      </c>
      <c r="AD505" t="s">
        <v>423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438</v>
      </c>
      <c r="C506" t="s">
        <v>58</v>
      </c>
      <c r="D506" t="s">
        <v>404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423</v>
      </c>
      <c r="AC506" t="s">
        <v>424</v>
      </c>
      <c r="AD506" t="s">
        <v>423</v>
      </c>
      <c r="AE506" t="s">
        <v>564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438</v>
      </c>
      <c r="C507" t="s">
        <v>58</v>
      </c>
      <c r="D507" t="s">
        <v>404</v>
      </c>
      <c r="E507" t="s">
        <v>404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423</v>
      </c>
      <c r="AC507" t="s">
        <v>564</v>
      </c>
      <c r="AD507" t="s">
        <v>423</v>
      </c>
      <c r="AE507" t="s">
        <v>564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438</v>
      </c>
      <c r="C508" t="s">
        <v>58</v>
      </c>
      <c r="D508" t="s">
        <v>405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423</v>
      </c>
      <c r="AC508" t="s">
        <v>564</v>
      </c>
      <c r="AD508" t="s">
        <v>403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438</v>
      </c>
      <c r="C509" t="s">
        <v>58</v>
      </c>
      <c r="D509" t="s">
        <v>405</v>
      </c>
      <c r="E509" t="s">
        <v>405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403</v>
      </c>
      <c r="AC509" t="s">
        <v>425</v>
      </c>
      <c r="AD509" t="s">
        <v>137</v>
      </c>
      <c r="AE509" t="s">
        <v>564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438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403</v>
      </c>
      <c r="AC510" t="s">
        <v>576</v>
      </c>
      <c r="AD510" t="s">
        <v>403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438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403</v>
      </c>
      <c r="AC511" t="s">
        <v>576</v>
      </c>
      <c r="AD511" t="s">
        <v>403</v>
      </c>
      <c r="AE511" t="s">
        <v>564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438</v>
      </c>
      <c r="C512" t="s">
        <v>60</v>
      </c>
      <c r="D512" t="s">
        <v>137</v>
      </c>
      <c r="E512" t="s">
        <v>405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403</v>
      </c>
      <c r="AC512" t="s">
        <v>424</v>
      </c>
      <c r="AD512" t="s">
        <v>403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438</v>
      </c>
      <c r="C513" t="s">
        <v>60</v>
      </c>
      <c r="D513" t="s">
        <v>404</v>
      </c>
      <c r="E513" t="s">
        <v>404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403</v>
      </c>
      <c r="AC513" t="s">
        <v>424</v>
      </c>
      <c r="AD513" t="s">
        <v>403</v>
      </c>
      <c r="AE513" t="s">
        <v>564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438</v>
      </c>
      <c r="C514" t="s">
        <v>60</v>
      </c>
      <c r="D514" t="s">
        <v>405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403</v>
      </c>
      <c r="AC514" t="s">
        <v>564</v>
      </c>
      <c r="AD514" t="s">
        <v>403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438</v>
      </c>
      <c r="C515" t="s">
        <v>60</v>
      </c>
      <c r="D515" t="s">
        <v>405</v>
      </c>
      <c r="E515" t="s">
        <v>405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403</v>
      </c>
      <c r="AC515" t="s">
        <v>564</v>
      </c>
      <c r="AD515" t="s">
        <v>403</v>
      </c>
      <c r="AE515" t="s">
        <v>564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438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575</v>
      </c>
      <c r="AD516" t="s">
        <v>137</v>
      </c>
      <c r="AE516" t="s">
        <v>564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438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423</v>
      </c>
      <c r="AD517" t="s">
        <v>423</v>
      </c>
      <c r="AE517" t="s">
        <v>564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438</v>
      </c>
      <c r="C518" t="s">
        <v>62</v>
      </c>
      <c r="D518" t="s">
        <v>404</v>
      </c>
      <c r="E518" t="s">
        <v>404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423</v>
      </c>
      <c r="AD518" t="s">
        <v>137</v>
      </c>
      <c r="AE518" t="s">
        <v>564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438</v>
      </c>
      <c r="C519" t="s">
        <v>62</v>
      </c>
      <c r="D519" t="s">
        <v>405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403</v>
      </c>
      <c r="AD519" t="s">
        <v>137</v>
      </c>
      <c r="AE519" t="s">
        <v>564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438</v>
      </c>
      <c r="C520" t="s">
        <v>62</v>
      </c>
      <c r="D520" t="s">
        <v>405</v>
      </c>
      <c r="E520" t="s">
        <v>405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438</v>
      </c>
      <c r="C521" t="s">
        <v>62</v>
      </c>
      <c r="D521" t="s">
        <v>554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564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438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405</v>
      </c>
      <c r="AE522" t="s">
        <v>564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438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424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438</v>
      </c>
      <c r="C524" t="s">
        <v>64</v>
      </c>
      <c r="D524" t="s">
        <v>425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577</v>
      </c>
      <c r="AD524" t="s">
        <v>137</v>
      </c>
      <c r="AE524" t="s">
        <v>564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438</v>
      </c>
      <c r="C525" t="s">
        <v>64</v>
      </c>
      <c r="D525" t="s">
        <v>405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425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438</v>
      </c>
      <c r="C526" t="s">
        <v>64</v>
      </c>
      <c r="D526" t="s">
        <v>405</v>
      </c>
      <c r="E526" t="s">
        <v>405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425</v>
      </c>
      <c r="AD526" t="s">
        <v>137</v>
      </c>
      <c r="AE526" t="s">
        <v>564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438</v>
      </c>
      <c r="C527" t="s">
        <v>64</v>
      </c>
      <c r="D527" t="s">
        <v>424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425</v>
      </c>
      <c r="AD527" t="s">
        <v>425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439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405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439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405</v>
      </c>
      <c r="AD529" t="s">
        <v>137</v>
      </c>
      <c r="AE529" t="s">
        <v>564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439</v>
      </c>
      <c r="C530" t="s">
        <v>48</v>
      </c>
      <c r="D530" t="s">
        <v>405</v>
      </c>
      <c r="E530" t="s">
        <v>405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405</v>
      </c>
      <c r="AD530" t="s">
        <v>405</v>
      </c>
      <c r="AE530" t="s">
        <v>564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439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576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439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576</v>
      </c>
      <c r="AD532" t="s">
        <v>137</v>
      </c>
      <c r="AE532" t="s">
        <v>564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439</v>
      </c>
      <c r="C533" t="s">
        <v>50</v>
      </c>
      <c r="D533" t="s">
        <v>405</v>
      </c>
      <c r="E533" t="s">
        <v>405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576</v>
      </c>
      <c r="AD533" t="s">
        <v>405</v>
      </c>
      <c r="AE533" t="s">
        <v>564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439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576</v>
      </c>
      <c r="AD534" t="s">
        <v>576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439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426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439</v>
      </c>
      <c r="C536" t="s">
        <v>52</v>
      </c>
      <c r="D536" t="s">
        <v>405</v>
      </c>
      <c r="E536" t="s">
        <v>405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426</v>
      </c>
      <c r="AD536" t="s">
        <v>137</v>
      </c>
      <c r="AE536" t="s">
        <v>564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439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424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439</v>
      </c>
      <c r="C538" t="s">
        <v>54</v>
      </c>
      <c r="D538" t="s">
        <v>403</v>
      </c>
      <c r="E538" t="s">
        <v>403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424</v>
      </c>
      <c r="AD538" t="s">
        <v>137</v>
      </c>
      <c r="AE538" t="s">
        <v>564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439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424</v>
      </c>
      <c r="AD539" t="s">
        <v>424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439</v>
      </c>
      <c r="C540" t="s">
        <v>54</v>
      </c>
      <c r="D540" t="s">
        <v>405</v>
      </c>
      <c r="E540" t="s">
        <v>405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424</v>
      </c>
      <c r="AD540" t="s">
        <v>424</v>
      </c>
      <c r="AE540" t="s">
        <v>564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439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564</v>
      </c>
      <c r="AD541" t="s">
        <v>403</v>
      </c>
      <c r="AE541" t="s">
        <v>564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439</v>
      </c>
      <c r="C542" t="s">
        <v>56</v>
      </c>
      <c r="D542" t="s">
        <v>403</v>
      </c>
      <c r="E542" t="s">
        <v>403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564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439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564</v>
      </c>
      <c r="AD543" t="s">
        <v>137</v>
      </c>
      <c r="AE543" t="s">
        <v>564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439</v>
      </c>
      <c r="C544" t="s">
        <v>56</v>
      </c>
      <c r="D544" t="s">
        <v>404</v>
      </c>
      <c r="E544" t="s">
        <v>404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564</v>
      </c>
      <c r="AD544" t="s">
        <v>404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439</v>
      </c>
      <c r="C545" t="s">
        <v>56</v>
      </c>
      <c r="D545" t="s">
        <v>405</v>
      </c>
      <c r="E545" t="s">
        <v>405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564</v>
      </c>
      <c r="AD545" t="s">
        <v>405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439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564</v>
      </c>
      <c r="AD546" t="s">
        <v>405</v>
      </c>
      <c r="AE546" t="s">
        <v>564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439</v>
      </c>
      <c r="C547" t="s">
        <v>58</v>
      </c>
      <c r="D547" t="s">
        <v>403</v>
      </c>
      <c r="E547" t="s">
        <v>403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564</v>
      </c>
      <c r="AD547" t="s">
        <v>424</v>
      </c>
      <c r="AE547" t="s">
        <v>564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439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431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439</v>
      </c>
      <c r="C549" t="s">
        <v>58</v>
      </c>
      <c r="D549" t="s">
        <v>404</v>
      </c>
      <c r="E549" t="s">
        <v>404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431</v>
      </c>
      <c r="AD549" t="s">
        <v>137</v>
      </c>
      <c r="AE549" t="s">
        <v>564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439</v>
      </c>
      <c r="C550" t="s">
        <v>58</v>
      </c>
      <c r="D550" t="s">
        <v>405</v>
      </c>
      <c r="E550" t="s">
        <v>405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427</v>
      </c>
      <c r="AD550" t="s">
        <v>137</v>
      </c>
      <c r="AE550" t="s">
        <v>564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439</v>
      </c>
      <c r="C551" t="s">
        <v>58</v>
      </c>
      <c r="D551" t="s">
        <v>424</v>
      </c>
      <c r="E551" t="s">
        <v>424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404</v>
      </c>
      <c r="AC551" t="s">
        <v>423</v>
      </c>
      <c r="AD551" t="s">
        <v>137</v>
      </c>
      <c r="AE551" t="s">
        <v>564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439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404</v>
      </c>
      <c r="AC552" t="s">
        <v>423</v>
      </c>
      <c r="AD552" t="s">
        <v>404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439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404</v>
      </c>
      <c r="AC553" t="s">
        <v>423</v>
      </c>
      <c r="AD553" t="s">
        <v>404</v>
      </c>
      <c r="AE553" t="s">
        <v>564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439</v>
      </c>
      <c r="C554" t="s">
        <v>60</v>
      </c>
      <c r="D554" t="s">
        <v>404</v>
      </c>
      <c r="E554" t="s">
        <v>404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404</v>
      </c>
      <c r="AC554" t="s">
        <v>137</v>
      </c>
      <c r="AD554" t="s">
        <v>137</v>
      </c>
      <c r="AE554" t="s">
        <v>564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439</v>
      </c>
      <c r="C555" t="s">
        <v>60</v>
      </c>
      <c r="D555" t="s">
        <v>405</v>
      </c>
      <c r="E555" t="s">
        <v>405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404</v>
      </c>
      <c r="AC555" t="s">
        <v>137</v>
      </c>
      <c r="AD555" t="s">
        <v>404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439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404</v>
      </c>
      <c r="AC556" t="s">
        <v>137</v>
      </c>
      <c r="AD556" t="s">
        <v>404</v>
      </c>
      <c r="AE556" t="s">
        <v>564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439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404</v>
      </c>
      <c r="AC557" t="s">
        <v>577</v>
      </c>
      <c r="AD557" t="s">
        <v>404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439</v>
      </c>
      <c r="C558" t="s">
        <v>62</v>
      </c>
      <c r="D558" t="s">
        <v>404</v>
      </c>
      <c r="E558" t="s">
        <v>404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404</v>
      </c>
      <c r="AC558" t="s">
        <v>577</v>
      </c>
      <c r="AD558" t="s">
        <v>404</v>
      </c>
      <c r="AE558" t="s">
        <v>564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439</v>
      </c>
      <c r="C559" t="s">
        <v>62</v>
      </c>
      <c r="D559" t="s">
        <v>405</v>
      </c>
      <c r="E559" t="s">
        <v>405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404</v>
      </c>
      <c r="AC559" t="s">
        <v>425</v>
      </c>
      <c r="AD559" t="s">
        <v>403</v>
      </c>
      <c r="AE559" t="s">
        <v>564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439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404</v>
      </c>
      <c r="AC560" t="s">
        <v>425</v>
      </c>
      <c r="AD560" t="s">
        <v>137</v>
      </c>
      <c r="AE560" t="s">
        <v>564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439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404</v>
      </c>
      <c r="AC561" t="s">
        <v>425</v>
      </c>
      <c r="AD561" t="s">
        <v>404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439</v>
      </c>
      <c r="C562" t="s">
        <v>64</v>
      </c>
      <c r="D562" t="s">
        <v>425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404</v>
      </c>
      <c r="AC562" t="s">
        <v>425</v>
      </c>
      <c r="AD562" t="s">
        <v>404</v>
      </c>
      <c r="AE562" t="s">
        <v>564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439</v>
      </c>
      <c r="C563" t="s">
        <v>64</v>
      </c>
      <c r="D563" t="s">
        <v>405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404</v>
      </c>
      <c r="AC563" t="s">
        <v>405</v>
      </c>
      <c r="AD563" t="s">
        <v>404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439</v>
      </c>
      <c r="C564" t="s">
        <v>64</v>
      </c>
      <c r="D564" t="s">
        <v>405</v>
      </c>
      <c r="E564" t="s">
        <v>405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404</v>
      </c>
      <c r="AC564" t="s">
        <v>576</v>
      </c>
      <c r="AD564" t="s">
        <v>137</v>
      </c>
      <c r="AE564" t="s">
        <v>564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439</v>
      </c>
      <c r="C565" t="s">
        <v>64</v>
      </c>
      <c r="D565" t="s">
        <v>424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404</v>
      </c>
      <c r="AC565" t="s">
        <v>576</v>
      </c>
      <c r="AD565" t="s">
        <v>404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440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404</v>
      </c>
      <c r="AC566" t="s">
        <v>576</v>
      </c>
      <c r="AD566" t="s">
        <v>404</v>
      </c>
      <c r="AE566" t="s">
        <v>564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440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404</v>
      </c>
      <c r="AC567" t="s">
        <v>426</v>
      </c>
      <c r="AD567" t="s">
        <v>404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440</v>
      </c>
      <c r="C568" t="s">
        <v>48</v>
      </c>
      <c r="D568" t="s">
        <v>405</v>
      </c>
      <c r="E568" t="s">
        <v>405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404</v>
      </c>
      <c r="AC568" t="s">
        <v>426</v>
      </c>
      <c r="AD568" t="s">
        <v>404</v>
      </c>
      <c r="AE568" t="s">
        <v>564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440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404</v>
      </c>
      <c r="AC569" t="s">
        <v>429</v>
      </c>
      <c r="AD569" t="s">
        <v>404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440</v>
      </c>
      <c r="C570" t="s">
        <v>50</v>
      </c>
      <c r="D570" t="s">
        <v>405</v>
      </c>
      <c r="E570" t="s">
        <v>405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404</v>
      </c>
      <c r="AC570" t="s">
        <v>424</v>
      </c>
      <c r="AD570" t="s">
        <v>137</v>
      </c>
      <c r="AE570" t="s">
        <v>564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440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404</v>
      </c>
      <c r="AC571" t="s">
        <v>424</v>
      </c>
      <c r="AD571" t="s">
        <v>404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440</v>
      </c>
      <c r="C572" t="s">
        <v>52</v>
      </c>
      <c r="D572" t="s">
        <v>423</v>
      </c>
      <c r="E572" t="s">
        <v>405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404</v>
      </c>
      <c r="AC572" t="s">
        <v>424</v>
      </c>
      <c r="AD572" t="s">
        <v>404</v>
      </c>
      <c r="AE572" t="s">
        <v>564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440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404</v>
      </c>
      <c r="AC573" t="s">
        <v>424</v>
      </c>
      <c r="AD573" t="s">
        <v>424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440</v>
      </c>
      <c r="C574" t="s">
        <v>52</v>
      </c>
      <c r="D574" t="s">
        <v>405</v>
      </c>
      <c r="E574" t="s">
        <v>405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404</v>
      </c>
      <c r="AC574" t="s">
        <v>564</v>
      </c>
      <c r="AD574" t="s">
        <v>137</v>
      </c>
      <c r="AE574" t="s">
        <v>564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440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404</v>
      </c>
      <c r="AC575" t="s">
        <v>564</v>
      </c>
      <c r="AD575" t="s">
        <v>404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440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404</v>
      </c>
      <c r="AC576" t="s">
        <v>564</v>
      </c>
      <c r="AD576" t="s">
        <v>404</v>
      </c>
      <c r="AE576" t="s">
        <v>564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440</v>
      </c>
      <c r="C577" t="s">
        <v>54</v>
      </c>
      <c r="D577" t="s">
        <v>405</v>
      </c>
      <c r="E577" t="s">
        <v>405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404</v>
      </c>
      <c r="AC577" t="s">
        <v>564</v>
      </c>
      <c r="AD577" t="s">
        <v>405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440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404</v>
      </c>
      <c r="AC578" t="s">
        <v>431</v>
      </c>
      <c r="AD578" t="s">
        <v>137</v>
      </c>
      <c r="AE578" t="s">
        <v>564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440</v>
      </c>
      <c r="C579" t="s">
        <v>56</v>
      </c>
      <c r="D579" t="s">
        <v>403</v>
      </c>
      <c r="E579" t="s">
        <v>403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404</v>
      </c>
      <c r="AC579" t="s">
        <v>431</v>
      </c>
      <c r="AD579" t="s">
        <v>404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440</v>
      </c>
      <c r="C580" t="s">
        <v>56</v>
      </c>
      <c r="D580" t="s">
        <v>137</v>
      </c>
      <c r="E580" t="s">
        <v>401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404</v>
      </c>
      <c r="AC580" t="s">
        <v>431</v>
      </c>
      <c r="AD580" t="s">
        <v>404</v>
      </c>
      <c r="AE580" t="s">
        <v>564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440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425</v>
      </c>
      <c r="AC581" t="s">
        <v>137</v>
      </c>
      <c r="AD581" t="s">
        <v>137</v>
      </c>
      <c r="AE581" t="s">
        <v>564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440</v>
      </c>
      <c r="C582" t="s">
        <v>56</v>
      </c>
      <c r="D582" t="s">
        <v>404</v>
      </c>
      <c r="E582" s="223" t="s">
        <v>404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425</v>
      </c>
      <c r="AC582" t="s">
        <v>137</v>
      </c>
      <c r="AD582" t="s">
        <v>425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440</v>
      </c>
      <c r="C583" t="s">
        <v>56</v>
      </c>
      <c r="D583" t="s">
        <v>405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425</v>
      </c>
      <c r="AC583" t="s">
        <v>425</v>
      </c>
      <c r="AD583" t="s">
        <v>425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440</v>
      </c>
      <c r="C584" t="s">
        <v>56</v>
      </c>
      <c r="D584" t="s">
        <v>405</v>
      </c>
      <c r="E584" s="223" t="s">
        <v>405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425</v>
      </c>
      <c r="AC584" t="s">
        <v>564</v>
      </c>
      <c r="AD584" t="s">
        <v>425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440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405</v>
      </c>
      <c r="AC585" t="s">
        <v>137</v>
      </c>
      <c r="AD585" t="s">
        <v>137</v>
      </c>
      <c r="AE585" t="s">
        <v>564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440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405</v>
      </c>
      <c r="AC586" t="s">
        <v>137</v>
      </c>
      <c r="AD586" t="s">
        <v>404</v>
      </c>
      <c r="AE586" t="s">
        <v>564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440</v>
      </c>
      <c r="C587" t="s">
        <v>58</v>
      </c>
      <c r="D587" t="s">
        <v>404</v>
      </c>
      <c r="E587" s="223" t="s">
        <v>404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405</v>
      </c>
      <c r="AC587" t="s">
        <v>137</v>
      </c>
      <c r="AD587" t="s">
        <v>405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440</v>
      </c>
      <c r="C588" t="s">
        <v>58</v>
      </c>
      <c r="D588" t="s">
        <v>405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405</v>
      </c>
      <c r="AC588" t="s">
        <v>137</v>
      </c>
      <c r="AD588" t="s">
        <v>405</v>
      </c>
      <c r="AE588" t="s">
        <v>564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440</v>
      </c>
      <c r="C589" t="s">
        <v>58</v>
      </c>
      <c r="D589" t="s">
        <v>405</v>
      </c>
      <c r="E589" t="s">
        <v>405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405</v>
      </c>
      <c r="AC589" t="s">
        <v>577</v>
      </c>
      <c r="AD589" t="s">
        <v>405</v>
      </c>
      <c r="AE589" t="s">
        <v>564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440</v>
      </c>
      <c r="C590" t="s">
        <v>58</v>
      </c>
      <c r="D590" t="s">
        <v>424</v>
      </c>
      <c r="E590" t="s">
        <v>424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405</v>
      </c>
      <c r="AC590" t="s">
        <v>425</v>
      </c>
      <c r="AD590" t="s">
        <v>137</v>
      </c>
      <c r="AE590" t="s">
        <v>564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440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405</v>
      </c>
      <c r="AC591" t="s">
        <v>425</v>
      </c>
      <c r="AD591" t="s">
        <v>405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440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405</v>
      </c>
      <c r="AC592" t="s">
        <v>425</v>
      </c>
      <c r="AD592" t="s">
        <v>405</v>
      </c>
      <c r="AE592" t="s">
        <v>564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440</v>
      </c>
      <c r="C593" t="s">
        <v>60</v>
      </c>
      <c r="D593" t="s">
        <v>137</v>
      </c>
      <c r="E593" t="s">
        <v>424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405</v>
      </c>
      <c r="AC593" t="s">
        <v>405</v>
      </c>
      <c r="AD593" t="s">
        <v>137</v>
      </c>
      <c r="AE593" t="s">
        <v>564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440</v>
      </c>
      <c r="C594" t="s">
        <v>60</v>
      </c>
      <c r="D594" t="s">
        <v>404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405</v>
      </c>
      <c r="AC594" t="s">
        <v>405</v>
      </c>
      <c r="AD594" t="s">
        <v>405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440</v>
      </c>
      <c r="C595" t="s">
        <v>60</v>
      </c>
      <c r="D595" t="s">
        <v>404</v>
      </c>
      <c r="E595" t="s">
        <v>404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405</v>
      </c>
      <c r="AC595" t="s">
        <v>405</v>
      </c>
      <c r="AD595" t="s">
        <v>405</v>
      </c>
      <c r="AE595" t="s">
        <v>564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440</v>
      </c>
      <c r="C596" t="s">
        <v>60</v>
      </c>
      <c r="D596" t="s">
        <v>425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405</v>
      </c>
      <c r="AC596" t="s">
        <v>576</v>
      </c>
      <c r="AD596" t="s">
        <v>137</v>
      </c>
      <c r="AE596" t="s">
        <v>564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440</v>
      </c>
      <c r="C597" t="s">
        <v>60</v>
      </c>
      <c r="D597" t="s">
        <v>405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405</v>
      </c>
      <c r="AC597" t="s">
        <v>576</v>
      </c>
      <c r="AD597" t="s">
        <v>405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440</v>
      </c>
      <c r="C598" t="s">
        <v>60</v>
      </c>
      <c r="D598" t="s">
        <v>405</v>
      </c>
      <c r="E598" t="s">
        <v>405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405</v>
      </c>
      <c r="AC598" t="s">
        <v>576</v>
      </c>
      <c r="AD598" t="s">
        <v>405</v>
      </c>
      <c r="AE598" t="s">
        <v>564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440</v>
      </c>
      <c r="C599" t="s">
        <v>60</v>
      </c>
      <c r="D599" t="s">
        <v>554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405</v>
      </c>
      <c r="AC599" t="s">
        <v>426</v>
      </c>
      <c r="AD599" t="s">
        <v>405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440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405</v>
      </c>
      <c r="AC600" t="s">
        <v>426</v>
      </c>
      <c r="AD600" t="s">
        <v>405</v>
      </c>
      <c r="AE600" t="s">
        <v>564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440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405</v>
      </c>
      <c r="AC601" t="s">
        <v>424</v>
      </c>
      <c r="AD601" t="s">
        <v>137</v>
      </c>
      <c r="AE601" t="s">
        <v>564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440</v>
      </c>
      <c r="C602" t="s">
        <v>62</v>
      </c>
      <c r="D602" t="s">
        <v>404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405</v>
      </c>
      <c r="AC602" t="s">
        <v>424</v>
      </c>
      <c r="AD602" t="s">
        <v>405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440</v>
      </c>
      <c r="C603" t="s">
        <v>62</v>
      </c>
      <c r="D603" t="s">
        <v>404</v>
      </c>
      <c r="E603" t="s">
        <v>404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405</v>
      </c>
      <c r="AC603" t="s">
        <v>424</v>
      </c>
      <c r="AD603" t="s">
        <v>405</v>
      </c>
      <c r="AE603" t="s">
        <v>564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440</v>
      </c>
      <c r="C604" t="s">
        <v>62</v>
      </c>
      <c r="D604" t="s">
        <v>405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405</v>
      </c>
      <c r="AC604" t="s">
        <v>564</v>
      </c>
      <c r="AD604" t="s">
        <v>137</v>
      </c>
      <c r="AE604" t="s">
        <v>564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440</v>
      </c>
      <c r="C605" t="s">
        <v>62</v>
      </c>
      <c r="D605" t="s">
        <v>405</v>
      </c>
      <c r="E605" t="s">
        <v>405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405</v>
      </c>
      <c r="AC605" t="s">
        <v>564</v>
      </c>
      <c r="AD605" t="s">
        <v>405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440</v>
      </c>
      <c r="C606" t="s">
        <v>62</v>
      </c>
      <c r="D606" t="s">
        <v>554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405</v>
      </c>
      <c r="AC606" t="s">
        <v>564</v>
      </c>
      <c r="AD606" t="s">
        <v>405</v>
      </c>
      <c r="AE606" t="s">
        <v>564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440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405</v>
      </c>
      <c r="AC607" t="s">
        <v>431</v>
      </c>
      <c r="AD607" t="s">
        <v>405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440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405</v>
      </c>
      <c r="AC608" t="s">
        <v>431</v>
      </c>
      <c r="AD608" t="s">
        <v>405</v>
      </c>
      <c r="AE608" t="s">
        <v>564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440</v>
      </c>
      <c r="C609" t="s">
        <v>64</v>
      </c>
      <c r="D609" t="s">
        <v>404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576</v>
      </c>
      <c r="AC609" t="s">
        <v>137</v>
      </c>
      <c r="AD609" t="s">
        <v>137</v>
      </c>
      <c r="AE609" t="s">
        <v>564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440</v>
      </c>
      <c r="C610" t="s">
        <v>64</v>
      </c>
      <c r="D610" t="s">
        <v>404</v>
      </c>
      <c r="E610" t="s">
        <v>404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576</v>
      </c>
      <c r="AC610" t="s">
        <v>137</v>
      </c>
      <c r="AD610" t="s">
        <v>576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440</v>
      </c>
      <c r="C611" t="s">
        <v>64</v>
      </c>
      <c r="D611" t="s">
        <v>405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576</v>
      </c>
      <c r="AC611" t="s">
        <v>137</v>
      </c>
      <c r="AD611" t="s">
        <v>576</v>
      </c>
      <c r="AE611" t="s">
        <v>564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440</v>
      </c>
      <c r="C612" t="s">
        <v>64</v>
      </c>
      <c r="D612" t="s">
        <v>405</v>
      </c>
      <c r="E612" t="s">
        <v>405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576</v>
      </c>
      <c r="AC612" t="s">
        <v>576</v>
      </c>
      <c r="AD612" t="s">
        <v>576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440</v>
      </c>
      <c r="C613" t="s">
        <v>64</v>
      </c>
      <c r="D613" t="s">
        <v>554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576</v>
      </c>
      <c r="AC613" t="s">
        <v>564</v>
      </c>
      <c r="AD613" t="s">
        <v>137</v>
      </c>
      <c r="AE613" t="s">
        <v>564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441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576</v>
      </c>
      <c r="AC614" t="s">
        <v>564</v>
      </c>
      <c r="AD614" t="s">
        <v>576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441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426</v>
      </c>
      <c r="AC615" t="s">
        <v>564</v>
      </c>
      <c r="AD615" t="s">
        <v>426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441</v>
      </c>
      <c r="C616" t="s">
        <v>48</v>
      </c>
      <c r="D616" t="s">
        <v>405</v>
      </c>
      <c r="E616" t="s">
        <v>405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429</v>
      </c>
      <c r="AC616" t="s">
        <v>429</v>
      </c>
      <c r="AD616" t="s">
        <v>429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441</v>
      </c>
      <c r="C617" t="s">
        <v>50</v>
      </c>
      <c r="D617" t="s">
        <v>405</v>
      </c>
      <c r="E617" t="s">
        <v>405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424</v>
      </c>
      <c r="AC617" t="s">
        <v>137</v>
      </c>
      <c r="AD617" t="s">
        <v>137</v>
      </c>
      <c r="AE617" t="s">
        <v>564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441</v>
      </c>
      <c r="C618" t="s">
        <v>52</v>
      </c>
      <c r="D618" t="s">
        <v>405</v>
      </c>
      <c r="E618" t="s">
        <v>405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424</v>
      </c>
      <c r="AC618" t="s">
        <v>137</v>
      </c>
      <c r="AD618" t="s">
        <v>424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441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424</v>
      </c>
      <c r="AC619" t="s">
        <v>137</v>
      </c>
      <c r="AD619" t="s">
        <v>424</v>
      </c>
      <c r="AE619" t="s">
        <v>564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441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424</v>
      </c>
      <c r="AC620" t="s">
        <v>577</v>
      </c>
      <c r="AD620" t="s">
        <v>424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441</v>
      </c>
      <c r="C621" t="s">
        <v>54</v>
      </c>
      <c r="D621" t="s">
        <v>405</v>
      </c>
      <c r="E621" t="s">
        <v>405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424</v>
      </c>
      <c r="AC621" t="s">
        <v>424</v>
      </c>
      <c r="AD621" t="s">
        <v>137</v>
      </c>
      <c r="AE621" t="s">
        <v>564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441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424</v>
      </c>
      <c r="AC622" t="s">
        <v>424</v>
      </c>
      <c r="AD622" t="s">
        <v>424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441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424</v>
      </c>
      <c r="AC623" t="s">
        <v>564</v>
      </c>
      <c r="AD623" t="s">
        <v>137</v>
      </c>
      <c r="AE623" t="s">
        <v>564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441</v>
      </c>
      <c r="C624" t="s">
        <v>56</v>
      </c>
      <c r="D624" t="s">
        <v>404</v>
      </c>
      <c r="E624" t="s">
        <v>404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424</v>
      </c>
      <c r="AC624" t="s">
        <v>564</v>
      </c>
      <c r="AD624" t="s">
        <v>424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441</v>
      </c>
      <c r="C625" t="s">
        <v>56</v>
      </c>
      <c r="D625" t="s">
        <v>405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424</v>
      </c>
      <c r="AC625" t="s">
        <v>564</v>
      </c>
      <c r="AD625" t="s">
        <v>424</v>
      </c>
      <c r="AE625" t="s">
        <v>564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441</v>
      </c>
      <c r="C626" t="s">
        <v>56</v>
      </c>
      <c r="D626" t="s">
        <v>405</v>
      </c>
      <c r="E626" t="s">
        <v>405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431</v>
      </c>
      <c r="AC626" t="s">
        <v>137</v>
      </c>
      <c r="AD626" t="s">
        <v>137</v>
      </c>
      <c r="AE626" t="s">
        <v>564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441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431</v>
      </c>
      <c r="AC627" t="s">
        <v>576</v>
      </c>
      <c r="AD627" t="s">
        <v>137</v>
      </c>
      <c r="AE627" t="s">
        <v>564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441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431</v>
      </c>
      <c r="AC628" t="s">
        <v>431</v>
      </c>
      <c r="AD628" t="s">
        <v>137</v>
      </c>
      <c r="AE628" t="s">
        <v>564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441</v>
      </c>
      <c r="C629" t="s">
        <v>58</v>
      </c>
      <c r="D629" t="s">
        <v>404</v>
      </c>
      <c r="E629" t="s">
        <v>404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564</v>
      </c>
      <c r="AE629" t="s">
        <v>564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441</v>
      </c>
      <c r="C630" t="s">
        <v>58</v>
      </c>
      <c r="D630" t="s">
        <v>405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423</v>
      </c>
      <c r="AC630" t="s">
        <v>424</v>
      </c>
      <c r="AD630" t="s">
        <v>423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441</v>
      </c>
      <c r="C631" t="s">
        <v>58</v>
      </c>
      <c r="D631" t="s">
        <v>405</v>
      </c>
      <c r="E631" t="s">
        <v>405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403</v>
      </c>
      <c r="AC631" t="s">
        <v>403</v>
      </c>
      <c r="AD631" t="s">
        <v>403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441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403</v>
      </c>
      <c r="AC632" t="s">
        <v>403</v>
      </c>
      <c r="AD632" t="s">
        <v>403</v>
      </c>
      <c r="AE632" t="s">
        <v>564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441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403</v>
      </c>
      <c r="AC633" t="s">
        <v>137</v>
      </c>
      <c r="AD633" t="s">
        <v>403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441</v>
      </c>
      <c r="C634" t="s">
        <v>60</v>
      </c>
      <c r="D634" t="s">
        <v>404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403</v>
      </c>
      <c r="AC634" t="s">
        <v>425</v>
      </c>
      <c r="AD634" t="s">
        <v>137</v>
      </c>
      <c r="AE634" t="s">
        <v>564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441</v>
      </c>
      <c r="C635" t="s">
        <v>60</v>
      </c>
      <c r="D635" t="s">
        <v>404</v>
      </c>
      <c r="E635" t="s">
        <v>404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403</v>
      </c>
      <c r="AC635" t="s">
        <v>576</v>
      </c>
      <c r="AD635" t="s">
        <v>403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441</v>
      </c>
      <c r="C636" t="s">
        <v>60</v>
      </c>
      <c r="D636" t="s">
        <v>405</v>
      </c>
      <c r="E636" t="s">
        <v>405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403</v>
      </c>
      <c r="AC636" t="s">
        <v>424</v>
      </c>
      <c r="AD636" t="s">
        <v>403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441</v>
      </c>
      <c r="C637" t="s">
        <v>60</v>
      </c>
      <c r="D637" t="s">
        <v>554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403</v>
      </c>
      <c r="AC637" t="s">
        <v>564</v>
      </c>
      <c r="AD637" t="s">
        <v>403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441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403</v>
      </c>
      <c r="AC638" t="s">
        <v>564</v>
      </c>
      <c r="AD638" t="s">
        <v>403</v>
      </c>
      <c r="AE638" t="s">
        <v>564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441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423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441</v>
      </c>
      <c r="C640" t="s">
        <v>62</v>
      </c>
      <c r="D640" t="s">
        <v>404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423</v>
      </c>
      <c r="AD640" t="s">
        <v>137</v>
      </c>
      <c r="AE640" t="s">
        <v>564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441</v>
      </c>
      <c r="C641" t="s">
        <v>62</v>
      </c>
      <c r="D641" t="s">
        <v>404</v>
      </c>
      <c r="E641" t="s">
        <v>404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402</v>
      </c>
      <c r="AE641" t="s">
        <v>564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441</v>
      </c>
      <c r="C642" t="s">
        <v>62</v>
      </c>
      <c r="D642" t="s">
        <v>405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441</v>
      </c>
      <c r="C643" t="s">
        <v>62</v>
      </c>
      <c r="D643" t="s">
        <v>405</v>
      </c>
      <c r="E643" t="s">
        <v>405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564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441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577</v>
      </c>
      <c r="AD644" t="s">
        <v>137</v>
      </c>
      <c r="AE644" t="s">
        <v>564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441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425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441</v>
      </c>
      <c r="C646" t="s">
        <v>64</v>
      </c>
      <c r="D646" t="s">
        <v>404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425</v>
      </c>
      <c r="AD646" t="s">
        <v>137</v>
      </c>
      <c r="AE646" t="s">
        <v>564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441</v>
      </c>
      <c r="C647" t="s">
        <v>64</v>
      </c>
      <c r="D647" t="s">
        <v>405</v>
      </c>
      <c r="E647" t="s">
        <v>405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405</v>
      </c>
      <c r="AD647" t="s">
        <v>137</v>
      </c>
      <c r="AE647" t="s">
        <v>564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441</v>
      </c>
      <c r="C648" t="s">
        <v>64</v>
      </c>
      <c r="D648" t="s">
        <v>554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405</v>
      </c>
      <c r="AD648" t="s">
        <v>405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441</v>
      </c>
      <c r="C649" t="s">
        <v>64</v>
      </c>
      <c r="D649" t="s">
        <v>554</v>
      </c>
      <c r="E649" t="s">
        <v>554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576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441</v>
      </c>
      <c r="C650" t="s">
        <v>64</v>
      </c>
      <c r="D650" t="s">
        <v>424</v>
      </c>
      <c r="E650" t="s">
        <v>424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576</v>
      </c>
      <c r="AD650" t="s">
        <v>137</v>
      </c>
      <c r="AE650" t="s">
        <v>564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442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426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442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426</v>
      </c>
      <c r="AD652" t="s">
        <v>137</v>
      </c>
      <c r="AE652" t="s">
        <v>564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442</v>
      </c>
      <c r="C653" t="s">
        <v>48</v>
      </c>
      <c r="D653" t="s">
        <v>405</v>
      </c>
      <c r="E653" t="s">
        <v>405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424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442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424</v>
      </c>
      <c r="AD654" t="s">
        <v>137</v>
      </c>
      <c r="AE654" t="s">
        <v>564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442</v>
      </c>
      <c r="C655" t="s">
        <v>50</v>
      </c>
      <c r="D655" t="s">
        <v>405</v>
      </c>
      <c r="E655" t="s">
        <v>405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424</v>
      </c>
      <c r="AD655" t="s">
        <v>424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442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564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442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564</v>
      </c>
      <c r="AD657" t="s">
        <v>137</v>
      </c>
      <c r="AE657" t="s">
        <v>564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442</v>
      </c>
      <c r="C658" t="s">
        <v>52</v>
      </c>
      <c r="D658" t="s">
        <v>405</v>
      </c>
      <c r="E658" t="s">
        <v>405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564</v>
      </c>
      <c r="AD658" t="s">
        <v>404</v>
      </c>
      <c r="AE658" t="s">
        <v>564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442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564</v>
      </c>
      <c r="AD659" t="s">
        <v>405</v>
      </c>
      <c r="AE659" t="s">
        <v>564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442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431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442</v>
      </c>
      <c r="C661" t="s">
        <v>54</v>
      </c>
      <c r="D661" t="s">
        <v>405</v>
      </c>
      <c r="E661" t="s">
        <v>405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431</v>
      </c>
      <c r="AD661" t="s">
        <v>137</v>
      </c>
      <c r="AE661" t="s">
        <v>564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442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427</v>
      </c>
      <c r="AD662" t="s">
        <v>137</v>
      </c>
      <c r="AE662" t="s">
        <v>564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442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404</v>
      </c>
      <c r="AC663" t="s">
        <v>423</v>
      </c>
      <c r="AD663" t="s">
        <v>404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442</v>
      </c>
      <c r="C664" t="s">
        <v>56</v>
      </c>
      <c r="D664" t="s">
        <v>404</v>
      </c>
      <c r="E664" t="s">
        <v>404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404</v>
      </c>
      <c r="AC664" t="s">
        <v>403</v>
      </c>
      <c r="AD664" t="s">
        <v>404</v>
      </c>
      <c r="AE664" t="s">
        <v>564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442</v>
      </c>
      <c r="C665" t="s">
        <v>56</v>
      </c>
      <c r="D665" t="s">
        <v>405</v>
      </c>
      <c r="E665" t="s">
        <v>423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404</v>
      </c>
      <c r="AC665" t="s">
        <v>137</v>
      </c>
      <c r="AD665" t="s">
        <v>137</v>
      </c>
      <c r="AE665" t="s">
        <v>564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442</v>
      </c>
      <c r="C666" t="s">
        <v>56</v>
      </c>
      <c r="D666" t="s">
        <v>405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404</v>
      </c>
      <c r="AC666" t="s">
        <v>137</v>
      </c>
      <c r="AD666" t="s">
        <v>404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442</v>
      </c>
      <c r="C667" t="s">
        <v>56</v>
      </c>
      <c r="D667" t="s">
        <v>405</v>
      </c>
      <c r="E667" t="s">
        <v>405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404</v>
      </c>
      <c r="AC667" t="s">
        <v>137</v>
      </c>
      <c r="AD667" t="s">
        <v>404</v>
      </c>
      <c r="AE667" t="s">
        <v>564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442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404</v>
      </c>
      <c r="AC668" t="s">
        <v>577</v>
      </c>
      <c r="AD668" t="s">
        <v>404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442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404</v>
      </c>
      <c r="AC669" t="s">
        <v>425</v>
      </c>
      <c r="AD669" t="s">
        <v>137</v>
      </c>
      <c r="AE669" t="s">
        <v>564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442</v>
      </c>
      <c r="C670" t="s">
        <v>58</v>
      </c>
      <c r="D670" t="s">
        <v>404</v>
      </c>
      <c r="E670" t="s">
        <v>404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404</v>
      </c>
      <c r="AC670" t="s">
        <v>425</v>
      </c>
      <c r="AD670" t="s">
        <v>404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442</v>
      </c>
      <c r="C671" t="s">
        <v>58</v>
      </c>
      <c r="D671" t="s">
        <v>405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404</v>
      </c>
      <c r="AC671" t="s">
        <v>425</v>
      </c>
      <c r="AD671" t="s">
        <v>404</v>
      </c>
      <c r="AE671" t="s">
        <v>564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442</v>
      </c>
      <c r="C672" t="s">
        <v>58</v>
      </c>
      <c r="D672" t="s">
        <v>405</v>
      </c>
      <c r="E672" t="s">
        <v>405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404</v>
      </c>
      <c r="AC672" t="s">
        <v>405</v>
      </c>
      <c r="AD672" t="s">
        <v>404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442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404</v>
      </c>
      <c r="AC673" t="s">
        <v>576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442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404</v>
      </c>
      <c r="AC674" t="s">
        <v>576</v>
      </c>
      <c r="AD674" t="s">
        <v>137</v>
      </c>
      <c r="AE674" t="s">
        <v>564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442</v>
      </c>
      <c r="C675" t="s">
        <v>60</v>
      </c>
      <c r="D675" t="s">
        <v>404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404</v>
      </c>
      <c r="AC675" t="s">
        <v>576</v>
      </c>
      <c r="AD675" t="s">
        <v>404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442</v>
      </c>
      <c r="C676" t="s">
        <v>60</v>
      </c>
      <c r="D676" t="s">
        <v>404</v>
      </c>
      <c r="E676" t="s">
        <v>404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404</v>
      </c>
      <c r="AC676" t="s">
        <v>576</v>
      </c>
      <c r="AD676" t="s">
        <v>404</v>
      </c>
      <c r="AE676" t="s">
        <v>564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442</v>
      </c>
      <c r="C677" t="s">
        <v>60</v>
      </c>
      <c r="D677" t="s">
        <v>405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404</v>
      </c>
      <c r="AC677" t="s">
        <v>429</v>
      </c>
      <c r="AD677" t="s">
        <v>404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442</v>
      </c>
      <c r="C678" t="s">
        <v>60</v>
      </c>
      <c r="D678" t="s">
        <v>405</v>
      </c>
      <c r="E678" t="s">
        <v>405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404</v>
      </c>
      <c r="AC678" t="s">
        <v>424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442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404</v>
      </c>
      <c r="AC679" t="s">
        <v>424</v>
      </c>
      <c r="AD679" t="s">
        <v>137</v>
      </c>
      <c r="AE679" t="s">
        <v>564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442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404</v>
      </c>
      <c r="AC680" t="s">
        <v>424</v>
      </c>
      <c r="AD680" t="s">
        <v>404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442</v>
      </c>
      <c r="C681" t="s">
        <v>62</v>
      </c>
      <c r="D681" t="s">
        <v>404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404</v>
      </c>
      <c r="AC681" t="s">
        <v>424</v>
      </c>
      <c r="AD681" t="s">
        <v>404</v>
      </c>
      <c r="AE681" t="s">
        <v>564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442</v>
      </c>
      <c r="C682" t="s">
        <v>62</v>
      </c>
      <c r="D682" t="s">
        <v>404</v>
      </c>
      <c r="E682" t="s">
        <v>404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404</v>
      </c>
      <c r="AC682" t="s">
        <v>564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442</v>
      </c>
      <c r="C683" t="s">
        <v>62</v>
      </c>
      <c r="D683" t="s">
        <v>405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404</v>
      </c>
      <c r="AC683" t="s">
        <v>564</v>
      </c>
      <c r="AD683" t="s">
        <v>137</v>
      </c>
      <c r="AE683" t="s">
        <v>564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442</v>
      </c>
      <c r="C684" t="s">
        <v>62</v>
      </c>
      <c r="D684" t="s">
        <v>405</v>
      </c>
      <c r="E684" t="s">
        <v>405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404</v>
      </c>
      <c r="AC684" t="s">
        <v>564</v>
      </c>
      <c r="AD684" t="s">
        <v>404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442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404</v>
      </c>
      <c r="AC685" t="s">
        <v>564</v>
      </c>
      <c r="AD685" t="s">
        <v>404</v>
      </c>
      <c r="AE685" t="s">
        <v>564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442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404</v>
      </c>
      <c r="AC686" t="s">
        <v>431</v>
      </c>
      <c r="AD686" t="s">
        <v>404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442</v>
      </c>
      <c r="C687" t="s">
        <v>64</v>
      </c>
      <c r="D687" t="s">
        <v>404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404</v>
      </c>
      <c r="AC687" t="s">
        <v>431</v>
      </c>
      <c r="AD687" t="s">
        <v>404</v>
      </c>
      <c r="AE687" t="s">
        <v>564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442</v>
      </c>
      <c r="C688" t="s">
        <v>64</v>
      </c>
      <c r="D688" t="s">
        <v>404</v>
      </c>
      <c r="E688" t="s">
        <v>404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425</v>
      </c>
      <c r="AC688" t="s">
        <v>137</v>
      </c>
      <c r="AD688" t="s">
        <v>137</v>
      </c>
      <c r="AE688" t="s">
        <v>564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442</v>
      </c>
      <c r="C689" t="s">
        <v>64</v>
      </c>
      <c r="D689" t="s">
        <v>425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425</v>
      </c>
      <c r="AC689" t="s">
        <v>137</v>
      </c>
      <c r="AD689" t="s">
        <v>425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442</v>
      </c>
      <c r="C690" t="s">
        <v>64</v>
      </c>
      <c r="D690" t="s">
        <v>405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425</v>
      </c>
      <c r="AC690" t="s">
        <v>425</v>
      </c>
      <c r="AD690" t="s">
        <v>404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442</v>
      </c>
      <c r="C691" t="s">
        <v>64</v>
      </c>
      <c r="D691" t="s">
        <v>405</v>
      </c>
      <c r="E691" t="s">
        <v>405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425</v>
      </c>
      <c r="AC691" t="s">
        <v>425</v>
      </c>
      <c r="AD691" t="s">
        <v>425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442</v>
      </c>
      <c r="C692" t="s">
        <v>64</v>
      </c>
      <c r="D692" t="s">
        <v>554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425</v>
      </c>
      <c r="AC692" t="s">
        <v>425</v>
      </c>
      <c r="AD692" t="s">
        <v>425</v>
      </c>
      <c r="AE692" t="s">
        <v>564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442</v>
      </c>
      <c r="C693" t="s">
        <v>64</v>
      </c>
      <c r="D693" t="s">
        <v>424</v>
      </c>
      <c r="E693" t="s">
        <v>424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425</v>
      </c>
      <c r="AC693" t="s">
        <v>564</v>
      </c>
      <c r="AD693" t="s">
        <v>425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443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405</v>
      </c>
      <c r="AC694" t="s">
        <v>137</v>
      </c>
      <c r="AD694" t="s">
        <v>137</v>
      </c>
      <c r="AE694" t="s">
        <v>564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443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405</v>
      </c>
      <c r="AC695" t="s">
        <v>137</v>
      </c>
      <c r="AD695" t="s">
        <v>405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443</v>
      </c>
      <c r="C696" t="s">
        <v>48</v>
      </c>
      <c r="D696" t="s">
        <v>405</v>
      </c>
      <c r="E696" t="s">
        <v>405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405</v>
      </c>
      <c r="AC696" t="s">
        <v>137</v>
      </c>
      <c r="AD696" t="s">
        <v>405</v>
      </c>
      <c r="AE696" t="s">
        <v>564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443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405</v>
      </c>
      <c r="AC697" t="s">
        <v>425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443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405</v>
      </c>
      <c r="AC698" t="s">
        <v>425</v>
      </c>
      <c r="AD698" t="s">
        <v>137</v>
      </c>
      <c r="AE698" t="s">
        <v>564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443</v>
      </c>
      <c r="C699" t="s">
        <v>50</v>
      </c>
      <c r="D699" t="s">
        <v>405</v>
      </c>
      <c r="E699" t="s">
        <v>405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405</v>
      </c>
      <c r="AC699" t="s">
        <v>425</v>
      </c>
      <c r="AD699" t="s">
        <v>405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443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405</v>
      </c>
      <c r="AC700" t="s">
        <v>425</v>
      </c>
      <c r="AD700" t="s">
        <v>405</v>
      </c>
      <c r="AE700" t="s">
        <v>564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443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405</v>
      </c>
      <c r="AC701" t="s">
        <v>405</v>
      </c>
      <c r="AD701" t="s">
        <v>137</v>
      </c>
      <c r="AE701" t="s">
        <v>564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443</v>
      </c>
      <c r="C702" t="s">
        <v>52</v>
      </c>
      <c r="D702" t="s">
        <v>405</v>
      </c>
      <c r="E702" t="s">
        <v>405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405</v>
      </c>
      <c r="AC702" t="s">
        <v>405</v>
      </c>
      <c r="AD702" t="s">
        <v>405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443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405</v>
      </c>
      <c r="AC703" t="s">
        <v>405</v>
      </c>
      <c r="AD703" t="s">
        <v>405</v>
      </c>
      <c r="AE703" t="s">
        <v>564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443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405</v>
      </c>
      <c r="AC704" t="s">
        <v>576</v>
      </c>
      <c r="AD704" t="s">
        <v>137</v>
      </c>
      <c r="AE704" t="s">
        <v>564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443</v>
      </c>
      <c r="C705" t="s">
        <v>54</v>
      </c>
      <c r="D705" t="s">
        <v>405</v>
      </c>
      <c r="E705" t="s">
        <v>405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405</v>
      </c>
      <c r="AC705" t="s">
        <v>576</v>
      </c>
      <c r="AD705" t="s">
        <v>405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443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405</v>
      </c>
      <c r="AC706" t="s">
        <v>576</v>
      </c>
      <c r="AD706" t="s">
        <v>405</v>
      </c>
      <c r="AE706" t="s">
        <v>564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443</v>
      </c>
      <c r="C707" t="s">
        <v>56</v>
      </c>
      <c r="D707" t="s">
        <v>401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405</v>
      </c>
      <c r="AC707" t="s">
        <v>424</v>
      </c>
      <c r="AD707" t="s">
        <v>137</v>
      </c>
      <c r="AE707" t="s">
        <v>564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443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405</v>
      </c>
      <c r="AC708" t="s">
        <v>424</v>
      </c>
      <c r="AD708" t="s">
        <v>405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443</v>
      </c>
      <c r="C709" t="s">
        <v>56</v>
      </c>
      <c r="D709" t="s">
        <v>137</v>
      </c>
      <c r="E709" t="s">
        <v>405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405</v>
      </c>
      <c r="AC709" t="s">
        <v>424</v>
      </c>
      <c r="AD709" t="s">
        <v>405</v>
      </c>
      <c r="AE709" t="s">
        <v>564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443</v>
      </c>
      <c r="C710" t="s">
        <v>56</v>
      </c>
      <c r="D710" t="s">
        <v>404</v>
      </c>
      <c r="E710" t="s">
        <v>405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405</v>
      </c>
      <c r="AC710" t="s">
        <v>564</v>
      </c>
      <c r="AD710" t="s">
        <v>137</v>
      </c>
      <c r="AE710" t="s">
        <v>564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443</v>
      </c>
      <c r="C711" t="s">
        <v>56</v>
      </c>
      <c r="D711" t="s">
        <v>405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405</v>
      </c>
      <c r="AC711" t="s">
        <v>564</v>
      </c>
      <c r="AD711" t="s">
        <v>405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443</v>
      </c>
      <c r="C712" t="s">
        <v>56</v>
      </c>
      <c r="D712" t="s">
        <v>405</v>
      </c>
      <c r="E712" t="s">
        <v>405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405</v>
      </c>
      <c r="AC712" t="s">
        <v>564</v>
      </c>
      <c r="AD712" t="s">
        <v>405</v>
      </c>
      <c r="AE712" t="s">
        <v>564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443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576</v>
      </c>
      <c r="AC713" t="s">
        <v>137</v>
      </c>
      <c r="AD713" t="s">
        <v>137</v>
      </c>
      <c r="AE713" t="s">
        <v>564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443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576</v>
      </c>
      <c r="AC714" t="s">
        <v>137</v>
      </c>
      <c r="AD714" t="s">
        <v>576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443</v>
      </c>
      <c r="C715" t="s">
        <v>58</v>
      </c>
      <c r="D715" t="s">
        <v>405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576</v>
      </c>
      <c r="AC715" t="s">
        <v>137</v>
      </c>
      <c r="AD715" t="s">
        <v>576</v>
      </c>
      <c r="AE715" t="s">
        <v>564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443</v>
      </c>
      <c r="C716" t="s">
        <v>58</v>
      </c>
      <c r="D716" t="s">
        <v>405</v>
      </c>
      <c r="E716" t="s">
        <v>405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576</v>
      </c>
      <c r="AC716" t="s">
        <v>576</v>
      </c>
      <c r="AD716" t="s">
        <v>137</v>
      </c>
      <c r="AE716" t="s">
        <v>564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443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576</v>
      </c>
      <c r="AC717" t="s">
        <v>576</v>
      </c>
      <c r="AD717" t="s">
        <v>576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443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576</v>
      </c>
      <c r="AC718" t="s">
        <v>564</v>
      </c>
      <c r="AD718" t="s">
        <v>576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443</v>
      </c>
      <c r="C719" t="s">
        <v>60</v>
      </c>
      <c r="D719" t="s">
        <v>137</v>
      </c>
      <c r="E719" t="s">
        <v>405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429</v>
      </c>
      <c r="AC719" t="s">
        <v>429</v>
      </c>
      <c r="AD719" t="s">
        <v>429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443</v>
      </c>
      <c r="C720" t="s">
        <v>60</v>
      </c>
      <c r="D720" t="s">
        <v>405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424</v>
      </c>
      <c r="AC720" t="s">
        <v>137</v>
      </c>
      <c r="AD720" t="s">
        <v>137</v>
      </c>
      <c r="AE720" t="s">
        <v>564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443</v>
      </c>
      <c r="C721" t="s">
        <v>60</v>
      </c>
      <c r="D721" t="s">
        <v>405</v>
      </c>
      <c r="E721" t="s">
        <v>405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424</v>
      </c>
      <c r="AC721" t="s">
        <v>137</v>
      </c>
      <c r="AD721" t="s">
        <v>424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443</v>
      </c>
      <c r="C722" t="s">
        <v>60</v>
      </c>
      <c r="D722" t="s">
        <v>554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424</v>
      </c>
      <c r="AC722" t="s">
        <v>137</v>
      </c>
      <c r="AD722" t="s">
        <v>424</v>
      </c>
      <c r="AE722" t="s">
        <v>564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443</v>
      </c>
      <c r="C723" t="s">
        <v>60</v>
      </c>
      <c r="D723" t="s">
        <v>431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424</v>
      </c>
      <c r="AC723" t="s">
        <v>577</v>
      </c>
      <c r="AD723" t="s">
        <v>424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443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424</v>
      </c>
      <c r="AC724" t="s">
        <v>424</v>
      </c>
      <c r="AD724" t="s">
        <v>137</v>
      </c>
      <c r="AE724" t="s">
        <v>564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443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424</v>
      </c>
      <c r="AC725" t="s">
        <v>424</v>
      </c>
      <c r="AD725" t="s">
        <v>424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443</v>
      </c>
      <c r="C726" t="s">
        <v>62</v>
      </c>
      <c r="D726" t="s">
        <v>404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424</v>
      </c>
      <c r="AC726" t="s">
        <v>424</v>
      </c>
      <c r="AD726" t="s">
        <v>424</v>
      </c>
      <c r="AE726" t="s">
        <v>564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443</v>
      </c>
      <c r="C727" t="s">
        <v>62</v>
      </c>
      <c r="D727" t="s">
        <v>404</v>
      </c>
      <c r="E727" t="s">
        <v>404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424</v>
      </c>
      <c r="AC727" t="s">
        <v>564</v>
      </c>
      <c r="AD727" t="s">
        <v>137</v>
      </c>
      <c r="AE727" t="s">
        <v>564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443</v>
      </c>
      <c r="C728" t="s">
        <v>62</v>
      </c>
      <c r="D728" t="s">
        <v>405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424</v>
      </c>
      <c r="AC728" t="s">
        <v>564</v>
      </c>
      <c r="AD728" t="s">
        <v>424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443</v>
      </c>
      <c r="C729" t="s">
        <v>62</v>
      </c>
      <c r="D729" t="s">
        <v>405</v>
      </c>
      <c r="E729" t="s">
        <v>405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424</v>
      </c>
      <c r="AC729" t="s">
        <v>564</v>
      </c>
      <c r="AD729" t="s">
        <v>424</v>
      </c>
      <c r="AE729" t="s">
        <v>564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443</v>
      </c>
      <c r="C730" t="s">
        <v>62</v>
      </c>
      <c r="D730" t="s">
        <v>554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431</v>
      </c>
      <c r="AC730" t="s">
        <v>137</v>
      </c>
      <c r="AD730" t="s">
        <v>137</v>
      </c>
      <c r="AE730" t="s">
        <v>564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443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564</v>
      </c>
      <c r="AE731" t="s">
        <v>564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443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423</v>
      </c>
      <c r="AC732" t="s">
        <v>424</v>
      </c>
      <c r="AD732" t="s">
        <v>423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443</v>
      </c>
      <c r="C733" t="s">
        <v>64</v>
      </c>
      <c r="D733" t="s">
        <v>404</v>
      </c>
      <c r="E733" t="s">
        <v>404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443</v>
      </c>
      <c r="C734" t="s">
        <v>64</v>
      </c>
      <c r="D734" t="s">
        <v>405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403</v>
      </c>
      <c r="AC734" t="s">
        <v>403</v>
      </c>
      <c r="AD734" t="s">
        <v>403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443</v>
      </c>
      <c r="C735" t="s">
        <v>64</v>
      </c>
      <c r="D735" t="s">
        <v>405</v>
      </c>
      <c r="E735" t="s">
        <v>404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403</v>
      </c>
      <c r="AC735" t="s">
        <v>403</v>
      </c>
      <c r="AD735" t="s">
        <v>137</v>
      </c>
      <c r="AE735" t="s">
        <v>564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443</v>
      </c>
      <c r="C736" t="s">
        <v>64</v>
      </c>
      <c r="D736" t="s">
        <v>405</v>
      </c>
      <c r="E736" t="s">
        <v>405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403</v>
      </c>
      <c r="AC736" t="s">
        <v>137</v>
      </c>
      <c r="AD736" t="s">
        <v>403</v>
      </c>
      <c r="AE736" t="s">
        <v>564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443</v>
      </c>
      <c r="C737" t="s">
        <v>64</v>
      </c>
      <c r="D737" t="s">
        <v>554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403</v>
      </c>
      <c r="AC737" t="s">
        <v>577</v>
      </c>
      <c r="AD737" t="s">
        <v>403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444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403</v>
      </c>
      <c r="AC738" t="s">
        <v>576</v>
      </c>
      <c r="AD738" t="s">
        <v>403</v>
      </c>
      <c r="AE738" t="s">
        <v>564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444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403</v>
      </c>
      <c r="AC739" t="s">
        <v>429</v>
      </c>
      <c r="AD739" t="s">
        <v>429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444</v>
      </c>
      <c r="C740" t="s">
        <v>48</v>
      </c>
      <c r="D740" t="s">
        <v>405</v>
      </c>
      <c r="E740" t="s">
        <v>405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403</v>
      </c>
      <c r="AC740" t="s">
        <v>424</v>
      </c>
      <c r="AD740" t="s">
        <v>403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444</v>
      </c>
      <c r="C741" t="s">
        <v>50</v>
      </c>
      <c r="D741" t="s">
        <v>405</v>
      </c>
      <c r="E741" t="s">
        <v>405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403</v>
      </c>
      <c r="AC741" t="s">
        <v>424</v>
      </c>
      <c r="AD741" t="s">
        <v>403</v>
      </c>
      <c r="AE741" t="s">
        <v>564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444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403</v>
      </c>
      <c r="AC742" t="s">
        <v>564</v>
      </c>
      <c r="AD742" t="s">
        <v>403</v>
      </c>
      <c r="AE742" t="s">
        <v>564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444</v>
      </c>
      <c r="C743" t="s">
        <v>52</v>
      </c>
      <c r="D743" t="s">
        <v>405</v>
      </c>
      <c r="E743" t="s">
        <v>403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423</v>
      </c>
      <c r="AD743" t="s">
        <v>137</v>
      </c>
      <c r="AE743" t="s">
        <v>564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444</v>
      </c>
      <c r="C744" t="s">
        <v>52</v>
      </c>
      <c r="D744" t="s">
        <v>405</v>
      </c>
      <c r="E744" t="s">
        <v>405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444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564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444</v>
      </c>
      <c r="C746" t="s">
        <v>54</v>
      </c>
      <c r="D746" t="s">
        <v>405</v>
      </c>
      <c r="E746" t="s">
        <v>403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577</v>
      </c>
      <c r="AD746" t="s">
        <v>137</v>
      </c>
      <c r="AE746" t="s">
        <v>564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444</v>
      </c>
      <c r="C747" t="s">
        <v>54</v>
      </c>
      <c r="D747" t="s">
        <v>405</v>
      </c>
      <c r="E747" t="s">
        <v>405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577</v>
      </c>
      <c r="AD747" t="s">
        <v>404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444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425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444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425</v>
      </c>
      <c r="AD749" t="s">
        <v>137</v>
      </c>
      <c r="AE749" t="s">
        <v>564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444</v>
      </c>
      <c r="C750" t="s">
        <v>56</v>
      </c>
      <c r="D750" t="s">
        <v>404</v>
      </c>
      <c r="E750" t="s">
        <v>404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405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444</v>
      </c>
      <c r="C751" t="s">
        <v>56</v>
      </c>
      <c r="D751" t="s">
        <v>405</v>
      </c>
      <c r="E751" t="s">
        <v>403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405</v>
      </c>
      <c r="AD751" t="s">
        <v>137</v>
      </c>
      <c r="AE751" t="s">
        <v>564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444</v>
      </c>
      <c r="C752" t="s">
        <v>56</v>
      </c>
      <c r="D752" t="s">
        <v>405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576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444</v>
      </c>
      <c r="C753" t="s">
        <v>56</v>
      </c>
      <c r="D753" t="s">
        <v>405</v>
      </c>
      <c r="E753" t="s">
        <v>405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576</v>
      </c>
      <c r="AD753" t="s">
        <v>137</v>
      </c>
      <c r="AE753" t="s">
        <v>564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444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576</v>
      </c>
      <c r="AD754" t="s">
        <v>576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444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576</v>
      </c>
      <c r="AD755" t="s">
        <v>576</v>
      </c>
      <c r="AE755" t="s">
        <v>564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444</v>
      </c>
      <c r="C756" t="s">
        <v>58</v>
      </c>
      <c r="D756" t="s">
        <v>404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426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444</v>
      </c>
      <c r="C757" t="s">
        <v>58</v>
      </c>
      <c r="D757" t="s">
        <v>404</v>
      </c>
      <c r="E757" t="s">
        <v>404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426</v>
      </c>
      <c r="AD757" t="s">
        <v>137</v>
      </c>
      <c r="AE757" t="s">
        <v>564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444</v>
      </c>
      <c r="C758" t="s">
        <v>58</v>
      </c>
      <c r="D758" t="s">
        <v>405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429</v>
      </c>
      <c r="AD758" t="s">
        <v>137</v>
      </c>
      <c r="AE758" t="s">
        <v>564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444</v>
      </c>
      <c r="C759" t="s">
        <v>58</v>
      </c>
      <c r="D759" t="s">
        <v>405</v>
      </c>
      <c r="E759" t="s">
        <v>405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424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444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424</v>
      </c>
      <c r="AD760" t="s">
        <v>137</v>
      </c>
      <c r="AE760" t="s">
        <v>564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444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424</v>
      </c>
      <c r="AD761" t="s">
        <v>424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444</v>
      </c>
      <c r="C762" t="s">
        <v>60</v>
      </c>
      <c r="D762" t="s">
        <v>404</v>
      </c>
      <c r="E762" t="s">
        <v>404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564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444</v>
      </c>
      <c r="C763" t="s">
        <v>60</v>
      </c>
      <c r="D763" t="s">
        <v>405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564</v>
      </c>
      <c r="AD763" t="s">
        <v>137</v>
      </c>
      <c r="AE763" t="s">
        <v>564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444</v>
      </c>
      <c r="C764" t="s">
        <v>60</v>
      </c>
      <c r="D764" t="s">
        <v>405</v>
      </c>
      <c r="E764" t="s">
        <v>405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564</v>
      </c>
      <c r="AD764" t="s">
        <v>405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444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564</v>
      </c>
      <c r="AD765" t="s">
        <v>405</v>
      </c>
      <c r="AE765" t="s">
        <v>564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444</v>
      </c>
      <c r="C766" t="s">
        <v>62</v>
      </c>
      <c r="D766" t="s">
        <v>403</v>
      </c>
      <c r="E766" t="s">
        <v>403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431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444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431</v>
      </c>
      <c r="AD767" t="s">
        <v>137</v>
      </c>
      <c r="AE767" t="s">
        <v>564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444</v>
      </c>
      <c r="C768" t="s">
        <v>62</v>
      </c>
      <c r="D768" t="s">
        <v>404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427</v>
      </c>
      <c r="AD768" t="s">
        <v>137</v>
      </c>
      <c r="AE768" t="s">
        <v>564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444</v>
      </c>
      <c r="C769" t="s">
        <v>62</v>
      </c>
      <c r="D769" t="s">
        <v>404</v>
      </c>
      <c r="E769" t="s">
        <v>404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404</v>
      </c>
      <c r="AC769" t="s">
        <v>423</v>
      </c>
      <c r="AD769" t="s">
        <v>404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444</v>
      </c>
      <c r="C770" t="s">
        <v>62</v>
      </c>
      <c r="D770" t="s">
        <v>425</v>
      </c>
      <c r="E770" t="s">
        <v>425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404</v>
      </c>
      <c r="AC770" t="s">
        <v>137</v>
      </c>
      <c r="AD770" t="s">
        <v>137</v>
      </c>
      <c r="AE770" t="s">
        <v>564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444</v>
      </c>
      <c r="C771" t="s">
        <v>62</v>
      </c>
      <c r="D771" t="s">
        <v>405</v>
      </c>
      <c r="E771" t="s">
        <v>405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404</v>
      </c>
      <c r="AC771" t="s">
        <v>137</v>
      </c>
      <c r="AD771" t="s">
        <v>404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444</v>
      </c>
      <c r="C772" t="s">
        <v>62</v>
      </c>
      <c r="D772" t="s">
        <v>424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404</v>
      </c>
      <c r="AC772" t="s">
        <v>137</v>
      </c>
      <c r="AD772" t="s">
        <v>404</v>
      </c>
      <c r="AE772" t="s">
        <v>564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444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404</v>
      </c>
      <c r="AC773" t="s">
        <v>577</v>
      </c>
      <c r="AD773" t="s">
        <v>404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444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404</v>
      </c>
      <c r="AC774" t="s">
        <v>577</v>
      </c>
      <c r="AD774" t="s">
        <v>404</v>
      </c>
      <c r="AE774" t="s">
        <v>564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444</v>
      </c>
      <c r="C775" t="s">
        <v>64</v>
      </c>
      <c r="D775" t="s">
        <v>404</v>
      </c>
      <c r="E775" t="s">
        <v>404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404</v>
      </c>
      <c r="AC775" t="s">
        <v>577</v>
      </c>
      <c r="AD775" t="s">
        <v>424</v>
      </c>
      <c r="AE775" t="s">
        <v>564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444</v>
      </c>
      <c r="C776" t="s">
        <v>64</v>
      </c>
      <c r="D776" t="s">
        <v>405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404</v>
      </c>
      <c r="AC776" t="s">
        <v>425</v>
      </c>
      <c r="AD776" t="s">
        <v>404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444</v>
      </c>
      <c r="C777" t="s">
        <v>64</v>
      </c>
      <c r="D777" t="s">
        <v>405</v>
      </c>
      <c r="E777" t="s">
        <v>405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404</v>
      </c>
      <c r="AC777" t="s">
        <v>425</v>
      </c>
      <c r="AD777" t="s">
        <v>404</v>
      </c>
      <c r="AE777" t="s">
        <v>564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444</v>
      </c>
      <c r="C778" t="s">
        <v>64</v>
      </c>
      <c r="D778" t="s">
        <v>554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404</v>
      </c>
      <c r="AC778" t="s">
        <v>405</v>
      </c>
      <c r="AD778" t="s">
        <v>404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444</v>
      </c>
      <c r="C779" t="s">
        <v>64</v>
      </c>
      <c r="D779" t="s">
        <v>554</v>
      </c>
      <c r="E779" t="s">
        <v>554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404</v>
      </c>
      <c r="AC779" t="s">
        <v>576</v>
      </c>
      <c r="AD779" t="s">
        <v>137</v>
      </c>
      <c r="AE779" t="s">
        <v>564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444</v>
      </c>
      <c r="C780" t="s">
        <v>64</v>
      </c>
      <c r="D780" t="s">
        <v>424</v>
      </c>
      <c r="E780" t="s">
        <v>424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404</v>
      </c>
      <c r="AC780" t="s">
        <v>576</v>
      </c>
      <c r="AD780" t="s">
        <v>404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445</v>
      </c>
      <c r="C781" t="s">
        <v>50</v>
      </c>
      <c r="D781" t="s">
        <v>405</v>
      </c>
      <c r="E781" t="s">
        <v>405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404</v>
      </c>
      <c r="AC781" t="s">
        <v>576</v>
      </c>
      <c r="AD781" t="s">
        <v>404</v>
      </c>
      <c r="AE781" t="s">
        <v>564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445</v>
      </c>
      <c r="C782" t="s">
        <v>52</v>
      </c>
      <c r="D782" t="s">
        <v>405</v>
      </c>
      <c r="E782" t="s">
        <v>405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404</v>
      </c>
      <c r="AC782" t="s">
        <v>429</v>
      </c>
      <c r="AD782" t="s">
        <v>404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445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404</v>
      </c>
      <c r="AC783" t="s">
        <v>424</v>
      </c>
      <c r="AD783" t="s">
        <v>423</v>
      </c>
      <c r="AE783" t="s">
        <v>564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445</v>
      </c>
      <c r="C784" t="s">
        <v>54</v>
      </c>
      <c r="D784" t="s">
        <v>405</v>
      </c>
      <c r="E784" t="s">
        <v>405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404</v>
      </c>
      <c r="AC784" t="s">
        <v>424</v>
      </c>
      <c r="AD784" t="s">
        <v>137</v>
      </c>
      <c r="AE784" t="s">
        <v>564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445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404</v>
      </c>
      <c r="AC785" t="s">
        <v>424</v>
      </c>
      <c r="AD785" t="s">
        <v>404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445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404</v>
      </c>
      <c r="AC786" t="s">
        <v>424</v>
      </c>
      <c r="AD786" t="s">
        <v>404</v>
      </c>
      <c r="AE786" t="s">
        <v>564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445</v>
      </c>
      <c r="C787" t="s">
        <v>56</v>
      </c>
      <c r="D787" t="s">
        <v>405</v>
      </c>
      <c r="E787" t="s">
        <v>405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404</v>
      </c>
      <c r="AC787" t="s">
        <v>424</v>
      </c>
      <c r="AD787" t="s">
        <v>424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445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404</v>
      </c>
      <c r="AC788" t="s">
        <v>564</v>
      </c>
      <c r="AD788" t="s">
        <v>137</v>
      </c>
      <c r="AE788" t="s">
        <v>564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445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404</v>
      </c>
      <c r="AC789" t="s">
        <v>564</v>
      </c>
      <c r="AD789" t="s">
        <v>404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445</v>
      </c>
      <c r="C790" t="s">
        <v>58</v>
      </c>
      <c r="D790" t="s">
        <v>405</v>
      </c>
      <c r="E790" t="s">
        <v>405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404</v>
      </c>
      <c r="AC790" t="s">
        <v>564</v>
      </c>
      <c r="AD790" t="s">
        <v>404</v>
      </c>
      <c r="AE790" t="s">
        <v>564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445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404</v>
      </c>
      <c r="AC791" t="s">
        <v>479</v>
      </c>
      <c r="AD791" t="s">
        <v>404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445</v>
      </c>
      <c r="C792" t="s">
        <v>60</v>
      </c>
      <c r="D792" t="s">
        <v>405</v>
      </c>
      <c r="E792" t="s">
        <v>405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404</v>
      </c>
      <c r="AC792" t="s">
        <v>431</v>
      </c>
      <c r="AD792" t="s">
        <v>404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445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425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445</v>
      </c>
      <c r="C794" t="s">
        <v>62</v>
      </c>
      <c r="D794" t="s">
        <v>405</v>
      </c>
      <c r="E794" t="s">
        <v>405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425</v>
      </c>
      <c r="AC794" t="s">
        <v>137</v>
      </c>
      <c r="AD794" t="s">
        <v>137</v>
      </c>
      <c r="AE794" t="s">
        <v>564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445</v>
      </c>
      <c r="C795" t="s">
        <v>62</v>
      </c>
      <c r="D795" t="s">
        <v>554</v>
      </c>
      <c r="E795" t="s">
        <v>554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425</v>
      </c>
      <c r="AC795" t="s">
        <v>137</v>
      </c>
      <c r="AD795" t="s">
        <v>425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445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425</v>
      </c>
      <c r="AC796" t="s">
        <v>137</v>
      </c>
      <c r="AD796" t="s">
        <v>425</v>
      </c>
      <c r="AE796" t="s">
        <v>564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445</v>
      </c>
      <c r="C797" t="s">
        <v>64</v>
      </c>
      <c r="D797" t="s">
        <v>405</v>
      </c>
      <c r="E797" t="s">
        <v>405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425</v>
      </c>
      <c r="AC797" t="s">
        <v>425</v>
      </c>
      <c r="AD797" t="s">
        <v>137</v>
      </c>
      <c r="AE797" t="s">
        <v>564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446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425</v>
      </c>
      <c r="AC798" t="s">
        <v>425</v>
      </c>
      <c r="AD798" t="s">
        <v>425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446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425</v>
      </c>
      <c r="AC799" t="s">
        <v>425</v>
      </c>
      <c r="AD799" t="s">
        <v>425</v>
      </c>
      <c r="AE799" t="s">
        <v>564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446</v>
      </c>
      <c r="C800" t="s">
        <v>48</v>
      </c>
      <c r="D800" t="s">
        <v>405</v>
      </c>
      <c r="E800" t="s">
        <v>405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425</v>
      </c>
      <c r="AC800" t="s">
        <v>405</v>
      </c>
      <c r="AD800" t="s">
        <v>137</v>
      </c>
      <c r="AE800" t="s">
        <v>564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446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425</v>
      </c>
      <c r="AC801" t="s">
        <v>429</v>
      </c>
      <c r="AD801" t="s">
        <v>425</v>
      </c>
      <c r="AE801" t="s">
        <v>564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446</v>
      </c>
      <c r="C802" t="s">
        <v>50</v>
      </c>
      <c r="D802" t="s">
        <v>405</v>
      </c>
      <c r="E802" t="s">
        <v>405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425</v>
      </c>
      <c r="AC802" t="s">
        <v>564</v>
      </c>
      <c r="AD802" t="s">
        <v>137</v>
      </c>
      <c r="AE802" t="s">
        <v>564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446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425</v>
      </c>
      <c r="AC803" t="s">
        <v>564</v>
      </c>
      <c r="AD803" t="s">
        <v>425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446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425</v>
      </c>
      <c r="AC804" t="s">
        <v>564</v>
      </c>
      <c r="AD804" t="s">
        <v>425</v>
      </c>
      <c r="AE804" t="s">
        <v>564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446</v>
      </c>
      <c r="C805" t="s">
        <v>52</v>
      </c>
      <c r="D805" t="s">
        <v>404</v>
      </c>
      <c r="E805" t="s">
        <v>404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405</v>
      </c>
      <c r="AC805" t="s">
        <v>137</v>
      </c>
      <c r="AD805" t="s">
        <v>137</v>
      </c>
      <c r="AE805" t="s">
        <v>564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446</v>
      </c>
      <c r="C806" t="s">
        <v>52</v>
      </c>
      <c r="D806" t="s">
        <v>405</v>
      </c>
      <c r="E806" t="s">
        <v>405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405</v>
      </c>
      <c r="AC806" t="s">
        <v>137</v>
      </c>
      <c r="AD806" t="s">
        <v>405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446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405</v>
      </c>
      <c r="AC807" t="s">
        <v>137</v>
      </c>
      <c r="AD807" t="s">
        <v>405</v>
      </c>
      <c r="AE807" t="s">
        <v>564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446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405</v>
      </c>
      <c r="AC808" t="s">
        <v>425</v>
      </c>
      <c r="AD808" t="s">
        <v>137</v>
      </c>
      <c r="AE808" t="s">
        <v>564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446</v>
      </c>
      <c r="C809" t="s">
        <v>54</v>
      </c>
      <c r="D809" t="s">
        <v>405</v>
      </c>
      <c r="E809" t="s">
        <v>405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405</v>
      </c>
      <c r="AC809" t="s">
        <v>425</v>
      </c>
      <c r="AD809" t="s">
        <v>405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446</v>
      </c>
      <c r="C810" t="s">
        <v>54</v>
      </c>
      <c r="D810" t="s">
        <v>406</v>
      </c>
      <c r="E810" t="s">
        <v>406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405</v>
      </c>
      <c r="AC810" t="s">
        <v>425</v>
      </c>
      <c r="AD810" t="s">
        <v>405</v>
      </c>
      <c r="AE810" t="s">
        <v>564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446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405</v>
      </c>
      <c r="AC811" t="s">
        <v>405</v>
      </c>
      <c r="AD811" t="s">
        <v>137</v>
      </c>
      <c r="AE811" t="s">
        <v>564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446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405</v>
      </c>
      <c r="AC812" t="s">
        <v>405</v>
      </c>
      <c r="AD812" t="s">
        <v>405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446</v>
      </c>
      <c r="C813" t="s">
        <v>56</v>
      </c>
      <c r="D813" t="s">
        <v>404</v>
      </c>
      <c r="E813" t="s">
        <v>404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405</v>
      </c>
      <c r="AC813" t="s">
        <v>405</v>
      </c>
      <c r="AD813" t="s">
        <v>405</v>
      </c>
      <c r="AE813" t="s">
        <v>564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446</v>
      </c>
      <c r="C814" t="s">
        <v>56</v>
      </c>
      <c r="D814" t="s">
        <v>405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405</v>
      </c>
      <c r="AC814" t="s">
        <v>576</v>
      </c>
      <c r="AD814" t="s">
        <v>137</v>
      </c>
      <c r="AE814" t="s">
        <v>564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446</v>
      </c>
      <c r="C815" t="s">
        <v>56</v>
      </c>
      <c r="D815" t="s">
        <v>405</v>
      </c>
      <c r="E815" t="s">
        <v>405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405</v>
      </c>
      <c r="AC815" t="s">
        <v>576</v>
      </c>
      <c r="AD815" t="s">
        <v>404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446</v>
      </c>
      <c r="C816" t="s">
        <v>56</v>
      </c>
      <c r="D816" t="s">
        <v>406</v>
      </c>
      <c r="E816" t="s">
        <v>406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405</v>
      </c>
      <c r="AC816" t="s">
        <v>576</v>
      </c>
      <c r="AD816" t="s">
        <v>405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446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405</v>
      </c>
      <c r="AC817" t="s">
        <v>576</v>
      </c>
      <c r="AD817" t="s">
        <v>405</v>
      </c>
      <c r="AE817" t="s">
        <v>564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446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405</v>
      </c>
      <c r="AC818" t="s">
        <v>424</v>
      </c>
      <c r="AD818" t="s">
        <v>137</v>
      </c>
      <c r="AE818" t="s">
        <v>564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446</v>
      </c>
      <c r="C819" t="s">
        <v>58</v>
      </c>
      <c r="D819" t="s">
        <v>404</v>
      </c>
      <c r="E819" t="s">
        <v>404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405</v>
      </c>
      <c r="AC819" t="s">
        <v>424</v>
      </c>
      <c r="AD819" t="s">
        <v>405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446</v>
      </c>
      <c r="C820" t="s">
        <v>58</v>
      </c>
      <c r="D820" t="s">
        <v>405</v>
      </c>
      <c r="E820" t="s">
        <v>405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405</v>
      </c>
      <c r="AC820" t="s">
        <v>424</v>
      </c>
      <c r="AD820" t="s">
        <v>405</v>
      </c>
      <c r="AE820" t="s">
        <v>564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446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405</v>
      </c>
      <c r="AC821" t="s">
        <v>564</v>
      </c>
      <c r="AD821" t="s">
        <v>137</v>
      </c>
      <c r="AE821" t="s">
        <v>564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446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405</v>
      </c>
      <c r="AC822" t="s">
        <v>564</v>
      </c>
      <c r="AD822" t="s">
        <v>405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446</v>
      </c>
      <c r="C823" t="s">
        <v>60</v>
      </c>
      <c r="D823" t="s">
        <v>404</v>
      </c>
      <c r="E823" t="s">
        <v>404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405</v>
      </c>
      <c r="AC823" t="s">
        <v>564</v>
      </c>
      <c r="AD823" t="s">
        <v>405</v>
      </c>
      <c r="AE823" t="s">
        <v>564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446</v>
      </c>
      <c r="C824" t="s">
        <v>60</v>
      </c>
      <c r="D824" t="s">
        <v>405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405</v>
      </c>
      <c r="AC824" t="s">
        <v>431</v>
      </c>
      <c r="AD824" t="s">
        <v>405</v>
      </c>
      <c r="AE824" t="s">
        <v>564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446</v>
      </c>
      <c r="C825" t="s">
        <v>60</v>
      </c>
      <c r="D825" t="s">
        <v>405</v>
      </c>
      <c r="E825" t="s">
        <v>405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405</v>
      </c>
      <c r="AC825" t="s">
        <v>427</v>
      </c>
      <c r="AD825" t="s">
        <v>405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446</v>
      </c>
      <c r="C826" t="s">
        <v>60</v>
      </c>
      <c r="D826" t="s">
        <v>431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576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446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576</v>
      </c>
      <c r="AC827" t="s">
        <v>137</v>
      </c>
      <c r="AD827" t="s">
        <v>137</v>
      </c>
      <c r="AE827" t="s">
        <v>564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446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576</v>
      </c>
      <c r="AC828" t="s">
        <v>137</v>
      </c>
      <c r="AD828" t="s">
        <v>576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446</v>
      </c>
      <c r="C829" t="s">
        <v>62</v>
      </c>
      <c r="D829" t="s">
        <v>404</v>
      </c>
      <c r="E829" t="s">
        <v>404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576</v>
      </c>
      <c r="AC829" t="s">
        <v>137</v>
      </c>
      <c r="AD829" t="s">
        <v>576</v>
      </c>
      <c r="AE829" t="s">
        <v>564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446</v>
      </c>
      <c r="C830" t="s">
        <v>62</v>
      </c>
      <c r="D830" t="s">
        <v>405</v>
      </c>
      <c r="E830" t="s">
        <v>405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576</v>
      </c>
      <c r="AC830" t="s">
        <v>405</v>
      </c>
      <c r="AD830" t="s">
        <v>137</v>
      </c>
      <c r="AE830" t="s">
        <v>564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446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576</v>
      </c>
      <c r="AC831" t="s">
        <v>576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446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576</v>
      </c>
      <c r="AC832" t="s">
        <v>576</v>
      </c>
      <c r="AD832" t="s">
        <v>137</v>
      </c>
      <c r="AE832" t="s">
        <v>564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446</v>
      </c>
      <c r="C833" t="s">
        <v>64</v>
      </c>
      <c r="D833" t="s">
        <v>425</v>
      </c>
      <c r="E833" t="s">
        <v>425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576</v>
      </c>
      <c r="AC833" t="s">
        <v>576</v>
      </c>
      <c r="AD833" t="s">
        <v>576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446</v>
      </c>
      <c r="C834" t="s">
        <v>64</v>
      </c>
      <c r="D834" t="s">
        <v>405</v>
      </c>
      <c r="E834" t="s">
        <v>405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576</v>
      </c>
      <c r="AC834" t="s">
        <v>576</v>
      </c>
      <c r="AD834" t="s">
        <v>576</v>
      </c>
      <c r="AE834" t="s">
        <v>564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446</v>
      </c>
      <c r="C835" t="s">
        <v>64</v>
      </c>
      <c r="D835" t="s">
        <v>424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576</v>
      </c>
      <c r="AC835" t="s">
        <v>564</v>
      </c>
      <c r="AD835" t="s">
        <v>137</v>
      </c>
      <c r="AE835" t="s">
        <v>564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447</v>
      </c>
      <c r="C836" t="s">
        <v>48</v>
      </c>
      <c r="D836" t="s">
        <v>405</v>
      </c>
      <c r="E836" t="s">
        <v>405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576</v>
      </c>
      <c r="AC836" t="s">
        <v>564</v>
      </c>
      <c r="AD836" t="s">
        <v>576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447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576</v>
      </c>
      <c r="AC837" t="s">
        <v>564</v>
      </c>
      <c r="AD837" t="s">
        <v>576</v>
      </c>
      <c r="AE837" t="s">
        <v>564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447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426</v>
      </c>
      <c r="AC838" t="s">
        <v>137</v>
      </c>
      <c r="AD838" t="s">
        <v>426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447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426</v>
      </c>
      <c r="AC839" t="s">
        <v>426</v>
      </c>
      <c r="AD839" t="s">
        <v>426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447</v>
      </c>
      <c r="C840" t="s">
        <v>52</v>
      </c>
      <c r="D840" t="s">
        <v>405</v>
      </c>
      <c r="E840" t="s">
        <v>405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426</v>
      </c>
      <c r="AC840" t="s">
        <v>564</v>
      </c>
      <c r="AD840" t="s">
        <v>426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447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429</v>
      </c>
      <c r="AC841" t="s">
        <v>429</v>
      </c>
      <c r="AD841" t="s">
        <v>429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447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429</v>
      </c>
      <c r="AC842" t="s">
        <v>429</v>
      </c>
      <c r="AD842" t="s">
        <v>429</v>
      </c>
      <c r="AE842" t="s">
        <v>564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447</v>
      </c>
      <c r="C843" t="s">
        <v>54</v>
      </c>
      <c r="D843" t="s">
        <v>405</v>
      </c>
      <c r="E843" t="s">
        <v>405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424</v>
      </c>
      <c r="AC843" t="s">
        <v>423</v>
      </c>
      <c r="AD843" t="s">
        <v>424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447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424</v>
      </c>
      <c r="AC844" t="s">
        <v>137</v>
      </c>
      <c r="AD844" t="s">
        <v>137</v>
      </c>
      <c r="AE844" t="s">
        <v>564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447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424</v>
      </c>
      <c r="AC845" t="s">
        <v>137</v>
      </c>
      <c r="AD845" t="s">
        <v>424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447</v>
      </c>
      <c r="C846" t="s">
        <v>56</v>
      </c>
      <c r="D846" t="s">
        <v>405</v>
      </c>
      <c r="E846" t="s">
        <v>403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424</v>
      </c>
      <c r="AC846" t="s">
        <v>137</v>
      </c>
      <c r="AD846" t="s">
        <v>424</v>
      </c>
      <c r="AE846" t="s">
        <v>564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447</v>
      </c>
      <c r="C847" t="s">
        <v>56</v>
      </c>
      <c r="D847" t="s">
        <v>405</v>
      </c>
      <c r="E847" t="s">
        <v>405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424</v>
      </c>
      <c r="AC847" t="s">
        <v>577</v>
      </c>
      <c r="AD847" t="s">
        <v>424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447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424</v>
      </c>
      <c r="AC848" t="s">
        <v>424</v>
      </c>
      <c r="AD848" t="s">
        <v>137</v>
      </c>
      <c r="AE848" t="s">
        <v>564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447</v>
      </c>
      <c r="C849" t="s">
        <v>58</v>
      </c>
      <c r="D849" t="s">
        <v>401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424</v>
      </c>
      <c r="AC849" t="s">
        <v>424</v>
      </c>
      <c r="AD849" t="s">
        <v>424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447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424</v>
      </c>
      <c r="AC850" t="s">
        <v>424</v>
      </c>
      <c r="AD850" t="s">
        <v>424</v>
      </c>
      <c r="AE850" t="s">
        <v>564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447</v>
      </c>
      <c r="C851" t="s">
        <v>58</v>
      </c>
      <c r="D851" t="s">
        <v>404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424</v>
      </c>
      <c r="AC851" t="s">
        <v>564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447</v>
      </c>
      <c r="C852" t="s">
        <v>58</v>
      </c>
      <c r="D852" t="s">
        <v>405</v>
      </c>
      <c r="E852" t="s">
        <v>403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424</v>
      </c>
      <c r="AC852" t="s">
        <v>564</v>
      </c>
      <c r="AD852" t="s">
        <v>137</v>
      </c>
      <c r="AE852" t="s">
        <v>564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447</v>
      </c>
      <c r="C853" t="s">
        <v>58</v>
      </c>
      <c r="D853" t="s">
        <v>405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424</v>
      </c>
      <c r="AC853" t="s">
        <v>564</v>
      </c>
      <c r="AD853" t="s">
        <v>424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447</v>
      </c>
      <c r="C854" t="s">
        <v>58</v>
      </c>
      <c r="D854" t="s">
        <v>405</v>
      </c>
      <c r="E854" t="s">
        <v>405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431</v>
      </c>
      <c r="AC854" t="s">
        <v>564</v>
      </c>
      <c r="AD854" t="s">
        <v>431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447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431</v>
      </c>
      <c r="AC855" t="s">
        <v>431</v>
      </c>
      <c r="AD855" t="s">
        <v>137</v>
      </c>
      <c r="AE855" t="s">
        <v>564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447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406</v>
      </c>
      <c r="AC856" t="s">
        <v>424</v>
      </c>
      <c r="AD856" t="s">
        <v>406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447</v>
      </c>
      <c r="C857" t="s">
        <v>60</v>
      </c>
      <c r="D857" t="s">
        <v>405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427</v>
      </c>
      <c r="AC857" t="s">
        <v>564</v>
      </c>
      <c r="AD857" t="s">
        <v>137</v>
      </c>
      <c r="AE857" t="s">
        <v>564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447</v>
      </c>
      <c r="C858" t="s">
        <v>60</v>
      </c>
      <c r="D858" t="s">
        <v>405</v>
      </c>
      <c r="E858" t="s">
        <v>405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447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447</v>
      </c>
      <c r="C860" t="s">
        <v>62</v>
      </c>
      <c r="D860" t="s">
        <v>404</v>
      </c>
      <c r="E860" t="s">
        <v>404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447</v>
      </c>
      <c r="C861" t="s">
        <v>62</v>
      </c>
      <c r="D861" t="s">
        <v>405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447</v>
      </c>
      <c r="C862" t="s">
        <v>62</v>
      </c>
      <c r="D862" t="s">
        <v>405</v>
      </c>
      <c r="E862" t="s">
        <v>405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447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447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447</v>
      </c>
      <c r="C865" t="s">
        <v>64</v>
      </c>
      <c r="D865" t="s">
        <v>405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447</v>
      </c>
      <c r="C866" t="s">
        <v>64</v>
      </c>
      <c r="D866" t="s">
        <v>405</v>
      </c>
      <c r="E866" t="s">
        <v>405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447</v>
      </c>
      <c r="C867" t="s">
        <v>64</v>
      </c>
      <c r="D867" t="s">
        <v>554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448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448</v>
      </c>
      <c r="C869" t="s">
        <v>48</v>
      </c>
      <c r="D869" t="s">
        <v>405</v>
      </c>
      <c r="E869" t="s">
        <v>405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448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448</v>
      </c>
      <c r="C871" t="s">
        <v>50</v>
      </c>
      <c r="D871" t="s">
        <v>405</v>
      </c>
      <c r="E871" t="s">
        <v>405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448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448</v>
      </c>
      <c r="C873" t="s">
        <v>52</v>
      </c>
      <c r="D873" t="s">
        <v>405</v>
      </c>
      <c r="E873" t="s">
        <v>405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448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448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448</v>
      </c>
      <c r="C876" t="s">
        <v>54</v>
      </c>
      <c r="D876" t="s">
        <v>405</v>
      </c>
      <c r="E876" t="s">
        <v>405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448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448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448</v>
      </c>
      <c r="C879" t="s">
        <v>56</v>
      </c>
      <c r="D879" t="s">
        <v>404</v>
      </c>
      <c r="E879" t="s">
        <v>404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448</v>
      </c>
      <c r="C880" t="s">
        <v>56</v>
      </c>
      <c r="D880" t="s">
        <v>405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448</v>
      </c>
      <c r="C881" t="s">
        <v>56</v>
      </c>
      <c r="D881" t="s">
        <v>405</v>
      </c>
      <c r="E881" t="s">
        <v>405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448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448</v>
      </c>
      <c r="C883" t="s">
        <v>58</v>
      </c>
      <c r="D883" t="s">
        <v>404</v>
      </c>
      <c r="E883" t="s">
        <v>404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448</v>
      </c>
      <c r="C884" t="s">
        <v>58</v>
      </c>
      <c r="D884" t="s">
        <v>405</v>
      </c>
      <c r="E884" t="s">
        <v>405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448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448</v>
      </c>
      <c r="C886" t="s">
        <v>60</v>
      </c>
      <c r="D886" t="s">
        <v>405</v>
      </c>
      <c r="E886" t="s">
        <v>405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448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448</v>
      </c>
      <c r="C888" t="s">
        <v>62</v>
      </c>
      <c r="D888" t="s">
        <v>405</v>
      </c>
      <c r="E888" t="s">
        <v>405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448</v>
      </c>
      <c r="C889" t="s">
        <v>62</v>
      </c>
      <c r="D889" t="s">
        <v>554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448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448</v>
      </c>
      <c r="C891" t="s">
        <v>64</v>
      </c>
      <c r="D891" t="s">
        <v>405</v>
      </c>
      <c r="E891" t="s">
        <v>405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448</v>
      </c>
      <c r="C892" t="s">
        <v>64</v>
      </c>
      <c r="D892" t="s">
        <v>554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448</v>
      </c>
      <c r="C893" t="s">
        <v>64</v>
      </c>
      <c r="D893" t="s">
        <v>424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449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449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449</v>
      </c>
      <c r="C896" t="s">
        <v>48</v>
      </c>
      <c r="D896" t="s">
        <v>405</v>
      </c>
      <c r="E896" t="s">
        <v>405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449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449</v>
      </c>
      <c r="C898" t="s">
        <v>50</v>
      </c>
      <c r="D898" t="s">
        <v>405</v>
      </c>
      <c r="E898" t="s">
        <v>405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449</v>
      </c>
      <c r="C899" t="s">
        <v>52</v>
      </c>
      <c r="D899" t="s">
        <v>405</v>
      </c>
      <c r="E899" t="s">
        <v>405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449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449</v>
      </c>
      <c r="C901" t="s">
        <v>54</v>
      </c>
      <c r="D901" t="s">
        <v>405</v>
      </c>
      <c r="E901" t="s">
        <v>405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449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449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449</v>
      </c>
      <c r="C904" t="s">
        <v>56</v>
      </c>
      <c r="D904" t="s">
        <v>404</v>
      </c>
      <c r="E904" t="s">
        <v>404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449</v>
      </c>
      <c r="C905" t="s">
        <v>56</v>
      </c>
      <c r="D905" t="s">
        <v>405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449</v>
      </c>
      <c r="C906" t="s">
        <v>56</v>
      </c>
      <c r="D906" t="s">
        <v>405</v>
      </c>
      <c r="E906" t="s">
        <v>405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449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449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449</v>
      </c>
      <c r="C909" t="s">
        <v>58</v>
      </c>
      <c r="D909" t="s">
        <v>404</v>
      </c>
      <c r="E909" t="s">
        <v>404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449</v>
      </c>
      <c r="C910" t="s">
        <v>58</v>
      </c>
      <c r="D910" t="s">
        <v>405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449</v>
      </c>
      <c r="C911" t="s">
        <v>58</v>
      </c>
      <c r="D911" t="s">
        <v>405</v>
      </c>
      <c r="E911" t="s">
        <v>405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449</v>
      </c>
      <c r="C912" t="s">
        <v>58</v>
      </c>
      <c r="D912" t="s">
        <v>554</v>
      </c>
      <c r="E912" t="s">
        <v>554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449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449</v>
      </c>
      <c r="C914" t="s">
        <v>60</v>
      </c>
      <c r="D914" t="s">
        <v>137</v>
      </c>
      <c r="E914" t="s">
        <v>425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449</v>
      </c>
      <c r="C915" t="s">
        <v>60</v>
      </c>
      <c r="D915" t="s">
        <v>404</v>
      </c>
      <c r="E915" t="s">
        <v>404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449</v>
      </c>
      <c r="C916" t="s">
        <v>60</v>
      </c>
      <c r="D916" t="s">
        <v>405</v>
      </c>
      <c r="E916" t="s">
        <v>405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449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449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449</v>
      </c>
      <c r="C919" t="s">
        <v>62</v>
      </c>
      <c r="D919" t="s">
        <v>405</v>
      </c>
      <c r="E919" t="s">
        <v>405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449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449</v>
      </c>
      <c r="C921" t="s">
        <v>64</v>
      </c>
      <c r="D921" t="s">
        <v>405</v>
      </c>
      <c r="E921" t="s">
        <v>405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449</v>
      </c>
      <c r="C922" t="s">
        <v>64</v>
      </c>
      <c r="D922" t="s">
        <v>554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449</v>
      </c>
      <c r="C923" t="s">
        <v>64</v>
      </c>
      <c r="D923" t="s">
        <v>554</v>
      </c>
      <c r="E923" t="s">
        <v>554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450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450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450</v>
      </c>
      <c r="C926" t="s">
        <v>48</v>
      </c>
      <c r="D926" t="s">
        <v>405</v>
      </c>
      <c r="E926" t="s">
        <v>405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450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450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450</v>
      </c>
      <c r="C929" t="s">
        <v>50</v>
      </c>
      <c r="D929" t="s">
        <v>405</v>
      </c>
      <c r="E929" t="s">
        <v>405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450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450</v>
      </c>
      <c r="C931" t="s">
        <v>52</v>
      </c>
      <c r="D931" t="s">
        <v>403</v>
      </c>
      <c r="E931" t="s">
        <v>405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450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450</v>
      </c>
      <c r="C933" t="s">
        <v>52</v>
      </c>
      <c r="D933" t="s">
        <v>405</v>
      </c>
      <c r="E933" t="s">
        <v>405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450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450</v>
      </c>
      <c r="C935" t="s">
        <v>54</v>
      </c>
      <c r="D935" t="s">
        <v>405</v>
      </c>
      <c r="E935" t="s">
        <v>405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450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450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450</v>
      </c>
      <c r="C938" t="s">
        <v>56</v>
      </c>
      <c r="D938" t="s">
        <v>137</v>
      </c>
      <c r="E938" t="s">
        <v>405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450</v>
      </c>
      <c r="C939" t="s">
        <v>56</v>
      </c>
      <c r="D939" t="s">
        <v>405</v>
      </c>
      <c r="E939" t="s">
        <v>403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450</v>
      </c>
      <c r="C940" t="s">
        <v>56</v>
      </c>
      <c r="D940" t="s">
        <v>405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450</v>
      </c>
      <c r="C941" t="s">
        <v>56</v>
      </c>
      <c r="D941" t="s">
        <v>405</v>
      </c>
      <c r="E941" t="s">
        <v>405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450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450</v>
      </c>
      <c r="C943" t="s">
        <v>58</v>
      </c>
      <c r="D943" t="s">
        <v>137</v>
      </c>
      <c r="E943" t="s">
        <v>405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450</v>
      </c>
      <c r="C944" t="s">
        <v>58</v>
      </c>
      <c r="D944" t="s">
        <v>404</v>
      </c>
      <c r="E944" t="s">
        <v>404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450</v>
      </c>
      <c r="C945" t="s">
        <v>58</v>
      </c>
      <c r="D945" t="s">
        <v>405</v>
      </c>
      <c r="E945" t="s">
        <v>405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450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450</v>
      </c>
      <c r="C947" t="s">
        <v>60</v>
      </c>
      <c r="D947" t="s">
        <v>404</v>
      </c>
      <c r="E947" t="s">
        <v>404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450</v>
      </c>
      <c r="C948" t="s">
        <v>60</v>
      </c>
      <c r="D948" t="s">
        <v>405</v>
      </c>
      <c r="E948" t="s">
        <v>405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450</v>
      </c>
      <c r="C949" t="s">
        <v>60</v>
      </c>
      <c r="D949" t="s">
        <v>554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450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450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450</v>
      </c>
      <c r="C952" t="s">
        <v>64</v>
      </c>
      <c r="D952" t="s">
        <v>404</v>
      </c>
      <c r="E952" t="s">
        <v>404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451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451</v>
      </c>
      <c r="C954" t="s">
        <v>48</v>
      </c>
      <c r="D954" t="s">
        <v>405</v>
      </c>
      <c r="E954" t="s">
        <v>405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451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451</v>
      </c>
      <c r="C956" t="s">
        <v>50</v>
      </c>
      <c r="D956" t="s">
        <v>405</v>
      </c>
      <c r="E956" t="s">
        <v>405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451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451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451</v>
      </c>
      <c r="C959" t="s">
        <v>52</v>
      </c>
      <c r="D959" t="s">
        <v>405</v>
      </c>
      <c r="E959" t="s">
        <v>405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451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451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451</v>
      </c>
      <c r="C962" t="s">
        <v>54</v>
      </c>
      <c r="D962" t="s">
        <v>405</v>
      </c>
      <c r="E962" t="s">
        <v>405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451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451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451</v>
      </c>
      <c r="C965" t="s">
        <v>56</v>
      </c>
      <c r="D965" t="s">
        <v>404</v>
      </c>
      <c r="E965" t="s">
        <v>404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451</v>
      </c>
      <c r="C966" t="s">
        <v>56</v>
      </c>
      <c r="D966" t="s">
        <v>405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451</v>
      </c>
      <c r="C967" t="s">
        <v>56</v>
      </c>
      <c r="D967" t="s">
        <v>405</v>
      </c>
      <c r="E967" t="s">
        <v>405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451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451</v>
      </c>
      <c r="C969" t="s">
        <v>58</v>
      </c>
      <c r="D969" t="s">
        <v>404</v>
      </c>
      <c r="E969" t="s">
        <v>404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451</v>
      </c>
      <c r="C970" t="s">
        <v>58</v>
      </c>
      <c r="D970" t="s">
        <v>405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451</v>
      </c>
      <c r="C971" t="s">
        <v>58</v>
      </c>
      <c r="D971" t="s">
        <v>405</v>
      </c>
      <c r="E971" t="s">
        <v>405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451</v>
      </c>
      <c r="C972" t="s">
        <v>58</v>
      </c>
      <c r="D972" t="s">
        <v>554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451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451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451</v>
      </c>
      <c r="C975" t="s">
        <v>60</v>
      </c>
      <c r="D975" t="s">
        <v>404</v>
      </c>
      <c r="E975" t="s">
        <v>404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451</v>
      </c>
      <c r="C976" t="s">
        <v>60</v>
      </c>
      <c r="D976" t="s">
        <v>405</v>
      </c>
      <c r="E976" t="s">
        <v>405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451</v>
      </c>
      <c r="C977" t="s">
        <v>60</v>
      </c>
      <c r="D977" t="s">
        <v>554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451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451</v>
      </c>
      <c r="C979" t="s">
        <v>62</v>
      </c>
      <c r="D979" t="s">
        <v>404</v>
      </c>
      <c r="E979" t="s">
        <v>404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451</v>
      </c>
      <c r="C980" t="s">
        <v>62</v>
      </c>
      <c r="D980" t="s">
        <v>405</v>
      </c>
      <c r="E980" t="s">
        <v>405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451</v>
      </c>
      <c r="C981" t="s">
        <v>62</v>
      </c>
      <c r="D981" t="s">
        <v>424</v>
      </c>
      <c r="E981" t="s">
        <v>424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451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451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451</v>
      </c>
      <c r="C984" t="s">
        <v>64</v>
      </c>
      <c r="D984" t="s">
        <v>404</v>
      </c>
      <c r="E984" t="s">
        <v>404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451</v>
      </c>
      <c r="C985" t="s">
        <v>64</v>
      </c>
      <c r="D985" t="s">
        <v>405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451</v>
      </c>
      <c r="C986" t="s">
        <v>64</v>
      </c>
      <c r="D986" t="s">
        <v>405</v>
      </c>
      <c r="E986" t="s">
        <v>405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452</v>
      </c>
      <c r="C987" t="s">
        <v>50</v>
      </c>
      <c r="D987" t="s">
        <v>405</v>
      </c>
      <c r="E987" t="s">
        <v>405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452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452</v>
      </c>
      <c r="C989" t="s">
        <v>52</v>
      </c>
      <c r="D989" t="s">
        <v>405</v>
      </c>
      <c r="E989" t="s">
        <v>405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452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452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452</v>
      </c>
      <c r="C992" t="s">
        <v>54</v>
      </c>
      <c r="D992" t="s">
        <v>405</v>
      </c>
      <c r="E992" t="s">
        <v>405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452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452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452</v>
      </c>
      <c r="C995" t="s">
        <v>56</v>
      </c>
      <c r="D995" t="s">
        <v>404</v>
      </c>
      <c r="E995" t="s">
        <v>404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452</v>
      </c>
      <c r="C996" t="s">
        <v>56</v>
      </c>
      <c r="D996" t="s">
        <v>405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452</v>
      </c>
      <c r="C997" t="s">
        <v>56</v>
      </c>
      <c r="D997" t="s">
        <v>405</v>
      </c>
      <c r="E997" t="s">
        <v>405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452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452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452</v>
      </c>
      <c r="C1000" t="s">
        <v>58</v>
      </c>
      <c r="D1000" t="s">
        <v>405</v>
      </c>
      <c r="E1000" t="s">
        <v>405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452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452</v>
      </c>
      <c r="C1002" t="s">
        <v>60</v>
      </c>
      <c r="D1002" t="s">
        <v>404</v>
      </c>
      <c r="E1002" t="s">
        <v>404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452</v>
      </c>
      <c r="C1003" t="s">
        <v>60</v>
      </c>
      <c r="D1003" t="s">
        <v>405</v>
      </c>
      <c r="E1003" t="s">
        <v>405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452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453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453</v>
      </c>
      <c r="C1006" t="s">
        <v>48</v>
      </c>
      <c r="D1006" t="s">
        <v>405</v>
      </c>
      <c r="E1006" t="s">
        <v>405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453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453</v>
      </c>
      <c r="C1008" t="s">
        <v>50</v>
      </c>
      <c r="D1008" t="s">
        <v>405</v>
      </c>
      <c r="E1008" t="s">
        <v>405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453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453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453</v>
      </c>
      <c r="C1011" t="s">
        <v>52</v>
      </c>
      <c r="D1011" t="s">
        <v>405</v>
      </c>
      <c r="E1011" t="s">
        <v>405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453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453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453</v>
      </c>
      <c r="C1014" t="s">
        <v>54</v>
      </c>
      <c r="D1014" t="s">
        <v>405</v>
      </c>
      <c r="E1014" t="s">
        <v>405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453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453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453</v>
      </c>
      <c r="C1017" t="s">
        <v>56</v>
      </c>
      <c r="D1017" t="s">
        <v>404</v>
      </c>
      <c r="E1017" t="s">
        <v>404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453</v>
      </c>
      <c r="C1018" t="s">
        <v>56</v>
      </c>
      <c r="D1018" t="s">
        <v>404</v>
      </c>
      <c r="E1018" t="s">
        <v>424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453</v>
      </c>
      <c r="C1019" t="s">
        <v>56</v>
      </c>
      <c r="D1019" t="s">
        <v>405</v>
      </c>
      <c r="E1019" t="s">
        <v>403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453</v>
      </c>
      <c r="C1020" t="s">
        <v>56</v>
      </c>
      <c r="D1020" t="s">
        <v>405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453</v>
      </c>
      <c r="C1021" t="s">
        <v>56</v>
      </c>
      <c r="D1021" t="s">
        <v>405</v>
      </c>
      <c r="E1021" t="s">
        <v>405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453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453</v>
      </c>
      <c r="C1023" t="s">
        <v>58</v>
      </c>
      <c r="D1023" t="s">
        <v>404</v>
      </c>
      <c r="E1023" t="s">
        <v>404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453</v>
      </c>
      <c r="C1024" t="s">
        <v>58</v>
      </c>
      <c r="D1024" t="s">
        <v>405</v>
      </c>
      <c r="E1024" t="s">
        <v>405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453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453</v>
      </c>
      <c r="C1026" t="s">
        <v>60</v>
      </c>
      <c r="D1026" t="s">
        <v>404</v>
      </c>
      <c r="E1026" t="s">
        <v>404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453</v>
      </c>
      <c r="C1027" t="s">
        <v>60</v>
      </c>
      <c r="D1027" t="s">
        <v>405</v>
      </c>
      <c r="E1027" t="s">
        <v>405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453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453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453</v>
      </c>
      <c r="C1030" t="s">
        <v>64</v>
      </c>
      <c r="D1030" t="s">
        <v>405</v>
      </c>
      <c r="E1030" t="s">
        <v>405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454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454</v>
      </c>
      <c r="C1032" t="s">
        <v>56</v>
      </c>
      <c r="D1032" t="s">
        <v>405</v>
      </c>
      <c r="E1032" t="s">
        <v>405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455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455</v>
      </c>
      <c r="C1034" t="s">
        <v>48</v>
      </c>
      <c r="D1034" t="s">
        <v>405</v>
      </c>
      <c r="E1034" t="s">
        <v>405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455</v>
      </c>
      <c r="C1035" t="s">
        <v>50</v>
      </c>
      <c r="D1035" t="s">
        <v>405</v>
      </c>
      <c r="E1035" t="s">
        <v>405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455</v>
      </c>
      <c r="C1036" t="s">
        <v>52</v>
      </c>
      <c r="D1036" t="s">
        <v>405</v>
      </c>
      <c r="E1036" t="s">
        <v>405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455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455</v>
      </c>
      <c r="C1038" t="s">
        <v>54</v>
      </c>
      <c r="D1038" t="s">
        <v>405</v>
      </c>
      <c r="E1038" t="s">
        <v>405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455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455</v>
      </c>
      <c r="C1040" t="s">
        <v>56</v>
      </c>
      <c r="D1040" t="s">
        <v>405</v>
      </c>
      <c r="E1040" t="s">
        <v>405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455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455</v>
      </c>
      <c r="C1042" t="s">
        <v>58</v>
      </c>
      <c r="D1042" t="s">
        <v>404</v>
      </c>
      <c r="E1042" t="s">
        <v>404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455</v>
      </c>
      <c r="C1043" t="s">
        <v>58</v>
      </c>
      <c r="D1043" t="s">
        <v>405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455</v>
      </c>
      <c r="C1044" t="s">
        <v>58</v>
      </c>
      <c r="D1044" t="s">
        <v>405</v>
      </c>
      <c r="E1044" t="s">
        <v>405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455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455</v>
      </c>
      <c r="C1046" t="s">
        <v>60</v>
      </c>
      <c r="D1046" t="s">
        <v>405</v>
      </c>
      <c r="E1046" t="s">
        <v>405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455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455</v>
      </c>
      <c r="C1048" t="s">
        <v>62</v>
      </c>
      <c r="D1048" t="s">
        <v>405</v>
      </c>
      <c r="E1048" t="s">
        <v>405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455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455</v>
      </c>
      <c r="C1050" t="s">
        <v>64</v>
      </c>
      <c r="D1050" t="s">
        <v>554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456</v>
      </c>
      <c r="C1051" t="s">
        <v>54</v>
      </c>
      <c r="D1051" t="s">
        <v>405</v>
      </c>
      <c r="E1051" t="s">
        <v>405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456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457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457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457</v>
      </c>
      <c r="C1055" t="s">
        <v>48</v>
      </c>
      <c r="D1055" t="s">
        <v>405</v>
      </c>
      <c r="E1055" t="s">
        <v>405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457</v>
      </c>
      <c r="C1056" t="s">
        <v>52</v>
      </c>
      <c r="D1056" t="s">
        <v>405</v>
      </c>
      <c r="E1056" t="s">
        <v>405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457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457</v>
      </c>
      <c r="C1058" t="s">
        <v>54</v>
      </c>
      <c r="D1058" t="s">
        <v>405</v>
      </c>
      <c r="E1058" t="s">
        <v>405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457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457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457</v>
      </c>
      <c r="C1061" t="s">
        <v>56</v>
      </c>
      <c r="D1061" t="s">
        <v>404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457</v>
      </c>
      <c r="C1062" t="s">
        <v>56</v>
      </c>
      <c r="D1062" t="s">
        <v>405</v>
      </c>
      <c r="E1062" t="s">
        <v>405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457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457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457</v>
      </c>
      <c r="C1065" t="s">
        <v>58</v>
      </c>
      <c r="D1065" t="s">
        <v>404</v>
      </c>
      <c r="E1065" t="s">
        <v>404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457</v>
      </c>
      <c r="C1066" t="s">
        <v>58</v>
      </c>
      <c r="D1066" t="s">
        <v>405</v>
      </c>
      <c r="E1066" t="s">
        <v>405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457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457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457</v>
      </c>
      <c r="C1069" t="s">
        <v>60</v>
      </c>
      <c r="D1069" t="s">
        <v>404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457</v>
      </c>
      <c r="C1070" t="s">
        <v>60</v>
      </c>
      <c r="D1070" t="s">
        <v>405</v>
      </c>
      <c r="E1070" t="s">
        <v>405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457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457</v>
      </c>
      <c r="C1072" t="s">
        <v>62</v>
      </c>
      <c r="D1072" t="s">
        <v>404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457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457</v>
      </c>
      <c r="C1074" t="s">
        <v>64</v>
      </c>
      <c r="D1074" t="s">
        <v>404</v>
      </c>
      <c r="E1074" t="s">
        <v>404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457</v>
      </c>
      <c r="C1075" t="s">
        <v>64</v>
      </c>
      <c r="D1075" t="s">
        <v>405</v>
      </c>
      <c r="E1075" t="s">
        <v>405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458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458</v>
      </c>
      <c r="C1077" t="s">
        <v>48</v>
      </c>
      <c r="D1077" t="s">
        <v>405</v>
      </c>
      <c r="E1077" t="s">
        <v>405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458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458</v>
      </c>
      <c r="C1079" t="s">
        <v>50</v>
      </c>
      <c r="D1079" t="s">
        <v>405</v>
      </c>
      <c r="E1079" t="s">
        <v>405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458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458</v>
      </c>
      <c r="C1081" t="s">
        <v>52</v>
      </c>
      <c r="D1081" t="s">
        <v>405</v>
      </c>
      <c r="E1081" t="s">
        <v>405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458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458</v>
      </c>
      <c r="C1083" t="s">
        <v>54</v>
      </c>
      <c r="D1083" t="s">
        <v>405</v>
      </c>
      <c r="E1083" t="s">
        <v>405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458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458</v>
      </c>
      <c r="C1085" t="s">
        <v>56</v>
      </c>
      <c r="D1085" t="s">
        <v>404</v>
      </c>
      <c r="E1085" t="s">
        <v>404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458</v>
      </c>
      <c r="C1086" t="s">
        <v>56</v>
      </c>
      <c r="D1086" t="s">
        <v>405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458</v>
      </c>
      <c r="C1087" t="s">
        <v>56</v>
      </c>
      <c r="D1087" t="s">
        <v>405</v>
      </c>
      <c r="E1087" t="s">
        <v>405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458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458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458</v>
      </c>
      <c r="C1090" t="s">
        <v>58</v>
      </c>
      <c r="D1090" t="s">
        <v>404</v>
      </c>
      <c r="E1090" t="s">
        <v>404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458</v>
      </c>
      <c r="C1091" t="s">
        <v>58</v>
      </c>
      <c r="D1091" t="s">
        <v>405</v>
      </c>
      <c r="E1091" t="s">
        <v>405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458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458</v>
      </c>
      <c r="C1093" t="s">
        <v>60</v>
      </c>
      <c r="D1093" t="s">
        <v>404</v>
      </c>
      <c r="E1093" t="s">
        <v>404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458</v>
      </c>
      <c r="C1094" t="s">
        <v>60</v>
      </c>
      <c r="D1094" t="s">
        <v>405</v>
      </c>
      <c r="E1094" t="s">
        <v>405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458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458</v>
      </c>
      <c r="C1096" t="s">
        <v>62</v>
      </c>
      <c r="D1096" t="s">
        <v>404</v>
      </c>
      <c r="E1096" t="s">
        <v>404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458</v>
      </c>
      <c r="C1097" t="s">
        <v>62</v>
      </c>
      <c r="D1097" t="s">
        <v>405</v>
      </c>
      <c r="E1097" t="s">
        <v>405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458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458</v>
      </c>
      <c r="C1099" t="s">
        <v>64</v>
      </c>
      <c r="D1099" t="s">
        <v>404</v>
      </c>
      <c r="E1099" t="s">
        <v>404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459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459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459</v>
      </c>
      <c r="C1102" t="s">
        <v>48</v>
      </c>
      <c r="D1102" t="s">
        <v>405</v>
      </c>
      <c r="E1102" t="s">
        <v>405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459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459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459</v>
      </c>
      <c r="C1105" t="s">
        <v>50</v>
      </c>
      <c r="D1105" t="s">
        <v>404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459</v>
      </c>
      <c r="C1106" t="s">
        <v>50</v>
      </c>
      <c r="D1106" t="s">
        <v>405</v>
      </c>
      <c r="E1106" t="s">
        <v>405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459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459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459</v>
      </c>
      <c r="C1109" t="s">
        <v>52</v>
      </c>
      <c r="D1109" t="s">
        <v>404</v>
      </c>
      <c r="E1109" t="s">
        <v>404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459</v>
      </c>
      <c r="C1110" t="s">
        <v>52</v>
      </c>
      <c r="D1110" t="s">
        <v>405</v>
      </c>
      <c r="E1110" t="s">
        <v>405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459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459</v>
      </c>
      <c r="C1112" t="s">
        <v>54</v>
      </c>
      <c r="D1112" t="s">
        <v>403</v>
      </c>
      <c r="E1112" t="s">
        <v>403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459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459</v>
      </c>
      <c r="C1114" t="s">
        <v>54</v>
      </c>
      <c r="D1114" t="s">
        <v>404</v>
      </c>
      <c r="E1114" t="s">
        <v>404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459</v>
      </c>
      <c r="C1115" t="s">
        <v>54</v>
      </c>
      <c r="D1115" t="s">
        <v>405</v>
      </c>
      <c r="E1115" t="s">
        <v>405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459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459</v>
      </c>
      <c r="C1117" t="s">
        <v>56</v>
      </c>
      <c r="D1117" t="s">
        <v>403</v>
      </c>
      <c r="E1117" t="s">
        <v>403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459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459</v>
      </c>
      <c r="C1119" t="s">
        <v>56</v>
      </c>
      <c r="D1119" t="s">
        <v>137</v>
      </c>
      <c r="E1119" t="s">
        <v>405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459</v>
      </c>
      <c r="C1120" t="s">
        <v>56</v>
      </c>
      <c r="D1120" t="s">
        <v>137</v>
      </c>
      <c r="E1120" t="s">
        <v>424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459</v>
      </c>
      <c r="C1121" t="s">
        <v>56</v>
      </c>
      <c r="D1121" t="s">
        <v>404</v>
      </c>
      <c r="E1121" t="s">
        <v>404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459</v>
      </c>
      <c r="C1122" t="s">
        <v>56</v>
      </c>
      <c r="D1122" t="s">
        <v>405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459</v>
      </c>
      <c r="C1123" t="s">
        <v>56</v>
      </c>
      <c r="D1123" t="s">
        <v>405</v>
      </c>
      <c r="E1123" t="s">
        <v>405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459</v>
      </c>
      <c r="C1124" t="s">
        <v>56</v>
      </c>
      <c r="D1124" t="s">
        <v>424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459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459</v>
      </c>
      <c r="C1126" t="s">
        <v>58</v>
      </c>
      <c r="D1126" t="s">
        <v>137</v>
      </c>
      <c r="E1126" t="s">
        <v>402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459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459</v>
      </c>
      <c r="C1128" t="s">
        <v>58</v>
      </c>
      <c r="D1128" t="s">
        <v>137</v>
      </c>
      <c r="E1128" t="s">
        <v>424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459</v>
      </c>
      <c r="C1129" t="s">
        <v>58</v>
      </c>
      <c r="D1129" t="s">
        <v>404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459</v>
      </c>
      <c r="C1130" t="s">
        <v>58</v>
      </c>
      <c r="D1130" t="s">
        <v>404</v>
      </c>
      <c r="E1130" t="s">
        <v>404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459</v>
      </c>
      <c r="C1131" t="s">
        <v>58</v>
      </c>
      <c r="D1131" t="s">
        <v>405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459</v>
      </c>
      <c r="C1132" t="s">
        <v>58</v>
      </c>
      <c r="D1132" t="s">
        <v>405</v>
      </c>
      <c r="E1132" t="s">
        <v>405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459</v>
      </c>
      <c r="C1133" t="s">
        <v>58</v>
      </c>
      <c r="D1133" t="s">
        <v>405</v>
      </c>
      <c r="E1133" t="s">
        <v>554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459</v>
      </c>
      <c r="C1134" t="s">
        <v>58</v>
      </c>
      <c r="D1134" t="s">
        <v>406</v>
      </c>
      <c r="E1134" t="s">
        <v>406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459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459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459</v>
      </c>
      <c r="C1137" t="s">
        <v>60</v>
      </c>
      <c r="D1137" t="s">
        <v>404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459</v>
      </c>
      <c r="C1138" t="s">
        <v>60</v>
      </c>
      <c r="D1138" t="s">
        <v>404</v>
      </c>
      <c r="E1138" t="s">
        <v>404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459</v>
      </c>
      <c r="C1139" t="s">
        <v>60</v>
      </c>
      <c r="D1139" t="s">
        <v>405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459</v>
      </c>
      <c r="C1140" t="s">
        <v>60</v>
      </c>
      <c r="D1140" t="s">
        <v>405</v>
      </c>
      <c r="E1140" t="s">
        <v>405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459</v>
      </c>
      <c r="C1141" t="s">
        <v>60</v>
      </c>
      <c r="D1141" t="s">
        <v>554</v>
      </c>
      <c r="E1141" t="s">
        <v>554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459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459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459</v>
      </c>
      <c r="C1144" t="s">
        <v>62</v>
      </c>
      <c r="D1144" t="s">
        <v>404</v>
      </c>
      <c r="E1144" t="s">
        <v>404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459</v>
      </c>
      <c r="C1145" t="s">
        <v>62</v>
      </c>
      <c r="D1145" t="s">
        <v>405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459</v>
      </c>
      <c r="C1146" t="s">
        <v>62</v>
      </c>
      <c r="D1146" t="s">
        <v>405</v>
      </c>
      <c r="E1146" t="s">
        <v>405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459</v>
      </c>
      <c r="C1147" t="s">
        <v>62</v>
      </c>
      <c r="D1147" t="s">
        <v>424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459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459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459</v>
      </c>
      <c r="C1150" t="s">
        <v>64</v>
      </c>
      <c r="D1150" t="s">
        <v>137</v>
      </c>
      <c r="E1150" t="s">
        <v>405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459</v>
      </c>
      <c r="C1151" t="s">
        <v>64</v>
      </c>
      <c r="D1151" t="s">
        <v>404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459</v>
      </c>
      <c r="C1152" t="s">
        <v>64</v>
      </c>
      <c r="D1152" t="s">
        <v>404</v>
      </c>
      <c r="E1152" t="s">
        <v>404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459</v>
      </c>
      <c r="C1153" t="s">
        <v>64</v>
      </c>
      <c r="D1153" t="s">
        <v>425</v>
      </c>
      <c r="E1153" t="s">
        <v>425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459</v>
      </c>
      <c r="C1154" t="s">
        <v>64</v>
      </c>
      <c r="D1154" t="s">
        <v>405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459</v>
      </c>
      <c r="C1155" t="s">
        <v>64</v>
      </c>
      <c r="D1155" t="s">
        <v>405</v>
      </c>
      <c r="E1155" t="s">
        <v>405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459</v>
      </c>
      <c r="C1156" t="s">
        <v>64</v>
      </c>
      <c r="D1156" t="s">
        <v>554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459</v>
      </c>
      <c r="C1157" t="s">
        <v>64</v>
      </c>
      <c r="D1157" t="s">
        <v>554</v>
      </c>
      <c r="E1157" t="s">
        <v>554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459</v>
      </c>
      <c r="C1158" t="s">
        <v>64</v>
      </c>
      <c r="D1158" t="s">
        <v>424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460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460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460</v>
      </c>
      <c r="C1161" t="s">
        <v>48</v>
      </c>
      <c r="D1161" t="s">
        <v>405</v>
      </c>
      <c r="E1161" t="s">
        <v>405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460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460</v>
      </c>
      <c r="C1163" t="s">
        <v>50</v>
      </c>
      <c r="D1163" t="s">
        <v>403</v>
      </c>
      <c r="E1163" t="s">
        <v>403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460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460</v>
      </c>
      <c r="C1165" t="s">
        <v>50</v>
      </c>
      <c r="D1165" t="s">
        <v>404</v>
      </c>
      <c r="E1165" t="s">
        <v>404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460</v>
      </c>
      <c r="C1166" t="s">
        <v>50</v>
      </c>
      <c r="D1166" t="s">
        <v>405</v>
      </c>
      <c r="E1166" t="s">
        <v>405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460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460</v>
      </c>
      <c r="C1168" t="s">
        <v>52</v>
      </c>
      <c r="D1168" t="s">
        <v>403</v>
      </c>
      <c r="E1168" t="s">
        <v>403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460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460</v>
      </c>
      <c r="C1170" t="s">
        <v>52</v>
      </c>
      <c r="D1170" t="s">
        <v>405</v>
      </c>
      <c r="E1170" t="s">
        <v>405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460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460</v>
      </c>
      <c r="C1172" t="s">
        <v>54</v>
      </c>
      <c r="D1172" t="s">
        <v>403</v>
      </c>
      <c r="E1172" t="s">
        <v>403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460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460</v>
      </c>
      <c r="C1174" t="s">
        <v>54</v>
      </c>
      <c r="D1174" t="s">
        <v>404</v>
      </c>
      <c r="E1174" t="s">
        <v>404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460</v>
      </c>
      <c r="C1175" t="s">
        <v>54</v>
      </c>
      <c r="D1175" t="s">
        <v>405</v>
      </c>
      <c r="E1175" t="s">
        <v>405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460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460</v>
      </c>
      <c r="C1177" t="s">
        <v>56</v>
      </c>
      <c r="D1177" t="s">
        <v>403</v>
      </c>
      <c r="E1177" t="s">
        <v>403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460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460</v>
      </c>
      <c r="C1179" t="s">
        <v>56</v>
      </c>
      <c r="D1179" t="s">
        <v>137</v>
      </c>
      <c r="E1179" t="s">
        <v>405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460</v>
      </c>
      <c r="C1180" t="s">
        <v>56</v>
      </c>
      <c r="D1180" t="s">
        <v>404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460</v>
      </c>
      <c r="C1181" t="s">
        <v>56</v>
      </c>
      <c r="D1181" t="s">
        <v>404</v>
      </c>
      <c r="E1181" t="s">
        <v>404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460</v>
      </c>
      <c r="C1182" t="s">
        <v>56</v>
      </c>
      <c r="D1182" t="s">
        <v>405</v>
      </c>
      <c r="E1182" t="s">
        <v>405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460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460</v>
      </c>
      <c r="C1184" t="s">
        <v>58</v>
      </c>
      <c r="D1184" t="s">
        <v>403</v>
      </c>
      <c r="E1184" t="s">
        <v>403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460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460</v>
      </c>
      <c r="C1186" t="s">
        <v>58</v>
      </c>
      <c r="D1186" t="s">
        <v>404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460</v>
      </c>
      <c r="C1187" t="s">
        <v>58</v>
      </c>
      <c r="D1187" t="s">
        <v>404</v>
      </c>
      <c r="E1187" t="s">
        <v>404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460</v>
      </c>
      <c r="C1188" t="s">
        <v>58</v>
      </c>
      <c r="D1188" t="s">
        <v>405</v>
      </c>
      <c r="E1188" t="s">
        <v>405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460</v>
      </c>
      <c r="C1189" t="s">
        <v>58</v>
      </c>
      <c r="D1189" t="s">
        <v>554</v>
      </c>
      <c r="E1189" t="s">
        <v>554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460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460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460</v>
      </c>
      <c r="C1192" t="s">
        <v>60</v>
      </c>
      <c r="D1192" t="s">
        <v>404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460</v>
      </c>
      <c r="C1193" t="s">
        <v>60</v>
      </c>
      <c r="D1193" t="s">
        <v>404</v>
      </c>
      <c r="E1193" t="s">
        <v>404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460</v>
      </c>
      <c r="C1194" t="s">
        <v>60</v>
      </c>
      <c r="D1194" t="s">
        <v>405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460</v>
      </c>
      <c r="C1195" t="s">
        <v>60</v>
      </c>
      <c r="D1195" t="s">
        <v>405</v>
      </c>
      <c r="E1195" t="s">
        <v>405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460</v>
      </c>
      <c r="C1196" t="s">
        <v>60</v>
      </c>
      <c r="D1196" t="s">
        <v>554</v>
      </c>
      <c r="E1196" t="s">
        <v>554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460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460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460</v>
      </c>
      <c r="C1199" t="s">
        <v>62</v>
      </c>
      <c r="D1199" t="s">
        <v>404</v>
      </c>
      <c r="E1199" t="s">
        <v>404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460</v>
      </c>
      <c r="C1200" t="s">
        <v>62</v>
      </c>
      <c r="D1200" t="s">
        <v>554</v>
      </c>
      <c r="E1200" t="s">
        <v>554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460</v>
      </c>
      <c r="C1201" t="s">
        <v>62</v>
      </c>
      <c r="D1201" t="s">
        <v>424</v>
      </c>
      <c r="E1201" t="s">
        <v>424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460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460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460</v>
      </c>
      <c r="C1204" t="s">
        <v>64</v>
      </c>
      <c r="D1204" t="s">
        <v>404</v>
      </c>
      <c r="E1204" t="s">
        <v>404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460</v>
      </c>
      <c r="C1205" t="s">
        <v>64</v>
      </c>
      <c r="D1205" t="s">
        <v>554</v>
      </c>
      <c r="E1205" t="s">
        <v>554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461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461</v>
      </c>
      <c r="C1207" t="s">
        <v>48</v>
      </c>
      <c r="D1207" t="s">
        <v>404</v>
      </c>
      <c r="E1207" t="s">
        <v>404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461</v>
      </c>
      <c r="C1208" t="s">
        <v>48</v>
      </c>
      <c r="D1208" t="s">
        <v>405</v>
      </c>
      <c r="E1208" t="s">
        <v>405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461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461</v>
      </c>
      <c r="C1210" t="s">
        <v>50</v>
      </c>
      <c r="D1210" t="s">
        <v>403</v>
      </c>
      <c r="E1210" t="s">
        <v>403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461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461</v>
      </c>
      <c r="C1212" t="s">
        <v>50</v>
      </c>
      <c r="D1212" t="s">
        <v>404</v>
      </c>
      <c r="E1212" t="s">
        <v>404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461</v>
      </c>
      <c r="C1213" t="s">
        <v>50</v>
      </c>
      <c r="D1213" t="s">
        <v>405</v>
      </c>
      <c r="E1213" t="s">
        <v>405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461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461</v>
      </c>
      <c r="C1215" t="s">
        <v>52</v>
      </c>
      <c r="D1215" t="s">
        <v>403</v>
      </c>
      <c r="E1215" t="s">
        <v>403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461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461</v>
      </c>
      <c r="C1217" t="s">
        <v>52</v>
      </c>
      <c r="D1217" t="s">
        <v>404</v>
      </c>
      <c r="E1217" t="s">
        <v>404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461</v>
      </c>
      <c r="C1218" t="s">
        <v>52</v>
      </c>
      <c r="D1218" t="s">
        <v>405</v>
      </c>
      <c r="E1218" t="s">
        <v>405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461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461</v>
      </c>
      <c r="C1220" t="s">
        <v>54</v>
      </c>
      <c r="D1220" t="s">
        <v>403</v>
      </c>
      <c r="E1220" t="s">
        <v>403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461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461</v>
      </c>
      <c r="C1222" t="s">
        <v>54</v>
      </c>
      <c r="D1222" t="s">
        <v>404</v>
      </c>
      <c r="E1222" t="s">
        <v>404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461</v>
      </c>
      <c r="C1223" t="s">
        <v>54</v>
      </c>
      <c r="D1223" t="s">
        <v>405</v>
      </c>
      <c r="E1223" t="s">
        <v>405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461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461</v>
      </c>
      <c r="C1225" t="s">
        <v>56</v>
      </c>
      <c r="D1225" t="s">
        <v>423</v>
      </c>
      <c r="E1225" t="s">
        <v>423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461</v>
      </c>
      <c r="C1226" t="s">
        <v>56</v>
      </c>
      <c r="D1226" t="s">
        <v>403</v>
      </c>
      <c r="E1226" t="s">
        <v>403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461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461</v>
      </c>
      <c r="C1228" t="s">
        <v>56</v>
      </c>
      <c r="D1228" t="s">
        <v>428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461</v>
      </c>
      <c r="C1229" t="s">
        <v>56</v>
      </c>
      <c r="D1229" t="s">
        <v>404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461</v>
      </c>
      <c r="C1230" t="s">
        <v>56</v>
      </c>
      <c r="D1230" t="s">
        <v>404</v>
      </c>
      <c r="E1230" t="s">
        <v>404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461</v>
      </c>
      <c r="C1231" t="s">
        <v>56</v>
      </c>
      <c r="D1231" t="s">
        <v>405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461</v>
      </c>
      <c r="C1232" t="s">
        <v>56</v>
      </c>
      <c r="D1232" t="s">
        <v>405</v>
      </c>
      <c r="E1232" t="s">
        <v>405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461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461</v>
      </c>
      <c r="C1234" t="s">
        <v>58</v>
      </c>
      <c r="D1234" t="s">
        <v>403</v>
      </c>
      <c r="E1234" t="s">
        <v>403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461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461</v>
      </c>
      <c r="C1236" t="s">
        <v>58</v>
      </c>
      <c r="D1236" t="s">
        <v>137</v>
      </c>
      <c r="E1236" t="s">
        <v>404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461</v>
      </c>
      <c r="C1237" t="s">
        <v>58</v>
      </c>
      <c r="D1237" t="s">
        <v>404</v>
      </c>
      <c r="E1237" t="s">
        <v>404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461</v>
      </c>
      <c r="C1238" t="s">
        <v>58</v>
      </c>
      <c r="D1238" t="s">
        <v>425</v>
      </c>
      <c r="E1238" t="s">
        <v>425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461</v>
      </c>
      <c r="C1239" t="s">
        <v>58</v>
      </c>
      <c r="D1239" t="s">
        <v>405</v>
      </c>
      <c r="E1239" t="s">
        <v>405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461</v>
      </c>
      <c r="C1240" t="s">
        <v>58</v>
      </c>
      <c r="D1240" t="s">
        <v>554</v>
      </c>
      <c r="E1240" t="s">
        <v>554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461</v>
      </c>
      <c r="C1241" t="s">
        <v>58</v>
      </c>
      <c r="D1241" t="s">
        <v>426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461</v>
      </c>
      <c r="C1242" t="s">
        <v>58</v>
      </c>
      <c r="D1242" t="s">
        <v>424</v>
      </c>
      <c r="E1242" t="s">
        <v>424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461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461</v>
      </c>
      <c r="C1244" t="s">
        <v>60</v>
      </c>
      <c r="D1244" t="s">
        <v>403</v>
      </c>
      <c r="E1244" t="s">
        <v>403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461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461</v>
      </c>
      <c r="C1246" t="s">
        <v>60</v>
      </c>
      <c r="D1246" t="s">
        <v>137</v>
      </c>
      <c r="E1246" t="s">
        <v>404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461</v>
      </c>
      <c r="C1247" t="s">
        <v>60</v>
      </c>
      <c r="D1247" t="s">
        <v>404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461</v>
      </c>
      <c r="C1248" t="s">
        <v>60</v>
      </c>
      <c r="D1248" t="s">
        <v>404</v>
      </c>
      <c r="E1248" t="s">
        <v>404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461</v>
      </c>
      <c r="C1249" t="s">
        <v>60</v>
      </c>
      <c r="D1249" t="s">
        <v>405</v>
      </c>
      <c r="E1249" t="s">
        <v>405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461</v>
      </c>
      <c r="C1250" t="s">
        <v>60</v>
      </c>
      <c r="D1250" t="s">
        <v>554</v>
      </c>
      <c r="E1250" t="s">
        <v>554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461</v>
      </c>
      <c r="C1251" t="s">
        <v>60</v>
      </c>
      <c r="D1251" t="s">
        <v>424</v>
      </c>
      <c r="E1251" t="s">
        <v>424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461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461</v>
      </c>
      <c r="C1253" t="s">
        <v>62</v>
      </c>
      <c r="D1253" t="s">
        <v>403</v>
      </c>
      <c r="E1253" t="s">
        <v>403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461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461</v>
      </c>
      <c r="C1255" t="s">
        <v>62</v>
      </c>
      <c r="D1255" t="s">
        <v>137</v>
      </c>
      <c r="E1255" t="s">
        <v>404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461</v>
      </c>
      <c r="C1256" t="s">
        <v>62</v>
      </c>
      <c r="D1256" t="s">
        <v>404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461</v>
      </c>
      <c r="C1257" t="s">
        <v>62</v>
      </c>
      <c r="D1257" t="s">
        <v>404</v>
      </c>
      <c r="E1257" t="s">
        <v>404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461</v>
      </c>
      <c r="C1258" t="s">
        <v>62</v>
      </c>
      <c r="D1258" t="s">
        <v>425</v>
      </c>
      <c r="E1258" t="s">
        <v>425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461</v>
      </c>
      <c r="C1259" t="s">
        <v>62</v>
      </c>
      <c r="D1259" t="s">
        <v>424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461</v>
      </c>
      <c r="C1260" t="s">
        <v>62</v>
      </c>
      <c r="D1260" t="s">
        <v>424</v>
      </c>
      <c r="E1260" t="s">
        <v>424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461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461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461</v>
      </c>
      <c r="C1263" t="s">
        <v>64</v>
      </c>
      <c r="D1263" t="s">
        <v>137</v>
      </c>
      <c r="E1263" t="s">
        <v>424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461</v>
      </c>
      <c r="C1264" t="s">
        <v>64</v>
      </c>
      <c r="D1264" t="s">
        <v>404</v>
      </c>
      <c r="E1264" t="s">
        <v>404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461</v>
      </c>
      <c r="C1265" t="s">
        <v>64</v>
      </c>
      <c r="D1265" t="s">
        <v>405</v>
      </c>
      <c r="E1265" t="s">
        <v>405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461</v>
      </c>
      <c r="C1266" t="s">
        <v>64</v>
      </c>
      <c r="D1266" t="s">
        <v>426</v>
      </c>
      <c r="E1266" t="s">
        <v>426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461</v>
      </c>
      <c r="C1267" t="s">
        <v>64</v>
      </c>
      <c r="D1267" t="s">
        <v>429</v>
      </c>
      <c r="E1267" t="s">
        <v>429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461</v>
      </c>
      <c r="C1268" t="s">
        <v>64</v>
      </c>
      <c r="D1268" t="s">
        <v>424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461</v>
      </c>
      <c r="C1269" t="s">
        <v>64</v>
      </c>
      <c r="D1269" t="s">
        <v>424</v>
      </c>
      <c r="E1269" t="s">
        <v>424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462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462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462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462</v>
      </c>
      <c r="C1273" t="s">
        <v>50</v>
      </c>
      <c r="D1273" t="s">
        <v>403</v>
      </c>
      <c r="E1273" t="s">
        <v>403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462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462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462</v>
      </c>
      <c r="C1276" t="s">
        <v>52</v>
      </c>
      <c r="D1276" t="s">
        <v>423</v>
      </c>
      <c r="E1276" t="s">
        <v>423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462</v>
      </c>
      <c r="C1277" t="s">
        <v>52</v>
      </c>
      <c r="D1277" t="s">
        <v>403</v>
      </c>
      <c r="E1277" t="s">
        <v>403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462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462</v>
      </c>
      <c r="C1279" t="s">
        <v>52</v>
      </c>
      <c r="D1279" t="s">
        <v>404</v>
      </c>
      <c r="E1279" t="s">
        <v>404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462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462</v>
      </c>
      <c r="C1281" t="s">
        <v>54</v>
      </c>
      <c r="D1281" t="s">
        <v>423</v>
      </c>
      <c r="E1281" t="s">
        <v>423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462</v>
      </c>
      <c r="C1282" t="s">
        <v>54</v>
      </c>
      <c r="D1282" t="s">
        <v>403</v>
      </c>
      <c r="E1282" t="s">
        <v>403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462</v>
      </c>
      <c r="C1283" t="s">
        <v>54</v>
      </c>
      <c r="D1283" t="s">
        <v>137</v>
      </c>
      <c r="E1283" t="s">
        <v>423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462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462</v>
      </c>
      <c r="C1285" t="s">
        <v>54</v>
      </c>
      <c r="D1285" t="s">
        <v>404</v>
      </c>
      <c r="E1285" t="s">
        <v>404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462</v>
      </c>
      <c r="C1286" t="s">
        <v>54</v>
      </c>
      <c r="D1286" t="s">
        <v>405</v>
      </c>
      <c r="E1286" t="s">
        <v>405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462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462</v>
      </c>
      <c r="C1288" t="s">
        <v>56</v>
      </c>
      <c r="D1288" t="s">
        <v>423</v>
      </c>
      <c r="E1288" t="s">
        <v>423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462</v>
      </c>
      <c r="C1289" t="s">
        <v>56</v>
      </c>
      <c r="D1289" t="s">
        <v>403</v>
      </c>
      <c r="E1289" t="s">
        <v>403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462</v>
      </c>
      <c r="C1290" t="s">
        <v>56</v>
      </c>
      <c r="D1290" t="s">
        <v>137</v>
      </c>
      <c r="E1290" t="s">
        <v>423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462</v>
      </c>
      <c r="C1291" t="s">
        <v>56</v>
      </c>
      <c r="D1291" t="s">
        <v>137</v>
      </c>
      <c r="E1291" t="s">
        <v>403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462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462</v>
      </c>
      <c r="C1293" t="s">
        <v>56</v>
      </c>
      <c r="D1293" t="s">
        <v>137</v>
      </c>
      <c r="E1293" t="s">
        <v>405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462</v>
      </c>
      <c r="C1294" t="s">
        <v>56</v>
      </c>
      <c r="D1294" t="s">
        <v>137</v>
      </c>
      <c r="E1294" t="s">
        <v>554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462</v>
      </c>
      <c r="C1295" t="s">
        <v>56</v>
      </c>
      <c r="D1295" t="s">
        <v>404</v>
      </c>
      <c r="E1295" t="s">
        <v>404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462</v>
      </c>
      <c r="C1296" t="s">
        <v>56</v>
      </c>
      <c r="D1296" t="s">
        <v>405</v>
      </c>
      <c r="E1296" t="s">
        <v>405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462</v>
      </c>
      <c r="C1297" t="s">
        <v>56</v>
      </c>
      <c r="D1297" t="s">
        <v>424</v>
      </c>
      <c r="E1297" t="s">
        <v>424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462</v>
      </c>
      <c r="C1298" t="s">
        <v>56</v>
      </c>
      <c r="D1298" t="s">
        <v>406</v>
      </c>
      <c r="E1298" t="s">
        <v>406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462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462</v>
      </c>
      <c r="C1300" t="s">
        <v>58</v>
      </c>
      <c r="D1300" t="s">
        <v>423</v>
      </c>
      <c r="E1300" t="s">
        <v>423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462</v>
      </c>
      <c r="C1301" t="s">
        <v>58</v>
      </c>
      <c r="D1301" t="s">
        <v>403</v>
      </c>
      <c r="E1301" t="s">
        <v>403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462</v>
      </c>
      <c r="C1302" t="s">
        <v>58</v>
      </c>
      <c r="D1302" t="s">
        <v>137</v>
      </c>
      <c r="E1302" t="s">
        <v>403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462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462</v>
      </c>
      <c r="C1304" t="s">
        <v>58</v>
      </c>
      <c r="D1304" t="s">
        <v>137</v>
      </c>
      <c r="E1304" t="s">
        <v>405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462</v>
      </c>
      <c r="C1305" t="s">
        <v>58</v>
      </c>
      <c r="D1305" t="s">
        <v>137</v>
      </c>
      <c r="E1305" t="s">
        <v>554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462</v>
      </c>
      <c r="C1306" t="s">
        <v>58</v>
      </c>
      <c r="D1306" t="s">
        <v>404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462</v>
      </c>
      <c r="C1307" t="s">
        <v>58</v>
      </c>
      <c r="D1307" t="s">
        <v>404</v>
      </c>
      <c r="E1307" t="s">
        <v>404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462</v>
      </c>
      <c r="C1308" t="s">
        <v>58</v>
      </c>
      <c r="D1308" t="s">
        <v>405</v>
      </c>
      <c r="E1308" t="s">
        <v>405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462</v>
      </c>
      <c r="C1309" t="s">
        <v>58</v>
      </c>
      <c r="D1309" t="s">
        <v>554</v>
      </c>
      <c r="E1309" t="s">
        <v>554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462</v>
      </c>
      <c r="C1310" t="s">
        <v>58</v>
      </c>
      <c r="D1310" t="s">
        <v>424</v>
      </c>
      <c r="E1310" t="s">
        <v>424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462</v>
      </c>
      <c r="C1311" t="s">
        <v>58</v>
      </c>
      <c r="D1311" t="s">
        <v>406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462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462</v>
      </c>
      <c r="C1313" t="s">
        <v>60</v>
      </c>
      <c r="D1313" t="s">
        <v>403</v>
      </c>
      <c r="E1313" t="s">
        <v>403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462</v>
      </c>
      <c r="C1314" t="s">
        <v>60</v>
      </c>
      <c r="D1314" t="s">
        <v>137</v>
      </c>
      <c r="E1314" t="s">
        <v>403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462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462</v>
      </c>
      <c r="C1316" t="s">
        <v>60</v>
      </c>
      <c r="D1316" t="s">
        <v>404</v>
      </c>
      <c r="E1316" t="s">
        <v>404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462</v>
      </c>
      <c r="C1317" t="s">
        <v>60</v>
      </c>
      <c r="D1317" t="s">
        <v>424</v>
      </c>
      <c r="E1317" t="s">
        <v>424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462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462</v>
      </c>
      <c r="C1319" t="s">
        <v>62</v>
      </c>
      <c r="D1319" t="s">
        <v>403</v>
      </c>
      <c r="E1319" t="s">
        <v>403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462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462</v>
      </c>
      <c r="C1321" t="s">
        <v>62</v>
      </c>
      <c r="D1321" t="s">
        <v>404</v>
      </c>
      <c r="E1321" t="s">
        <v>404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462</v>
      </c>
      <c r="C1322" t="s">
        <v>62</v>
      </c>
      <c r="D1322" t="s">
        <v>405</v>
      </c>
      <c r="E1322" t="s">
        <v>405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462</v>
      </c>
      <c r="C1323" t="s">
        <v>62</v>
      </c>
      <c r="D1323" t="s">
        <v>554</v>
      </c>
      <c r="E1323" t="s">
        <v>554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462</v>
      </c>
      <c r="C1324" t="s">
        <v>62</v>
      </c>
      <c r="D1324" t="s">
        <v>424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462</v>
      </c>
      <c r="C1325" t="s">
        <v>62</v>
      </c>
      <c r="D1325" t="s">
        <v>424</v>
      </c>
      <c r="E1325" t="s">
        <v>424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462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462</v>
      </c>
      <c r="C1327" t="s">
        <v>64</v>
      </c>
      <c r="D1327" t="s">
        <v>403</v>
      </c>
      <c r="E1327" t="s">
        <v>403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462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462</v>
      </c>
      <c r="C1329" t="s">
        <v>64</v>
      </c>
      <c r="D1329" t="s">
        <v>137</v>
      </c>
      <c r="E1329" t="s">
        <v>554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462</v>
      </c>
      <c r="C1330" t="s">
        <v>64</v>
      </c>
      <c r="D1330" t="s">
        <v>404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462</v>
      </c>
      <c r="C1331" t="s">
        <v>64</v>
      </c>
      <c r="D1331" t="s">
        <v>404</v>
      </c>
      <c r="E1331" t="s">
        <v>404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462</v>
      </c>
      <c r="C1332" t="s">
        <v>64</v>
      </c>
      <c r="D1332" t="s">
        <v>424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462</v>
      </c>
      <c r="C1333" t="s">
        <v>64</v>
      </c>
      <c r="D1333" t="s">
        <v>424</v>
      </c>
      <c r="E1333" t="s">
        <v>424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463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463</v>
      </c>
      <c r="C1335" t="s">
        <v>48</v>
      </c>
      <c r="D1335" t="s">
        <v>405</v>
      </c>
      <c r="E1335" t="s">
        <v>405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463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463</v>
      </c>
      <c r="C1337" t="s">
        <v>50</v>
      </c>
      <c r="D1337" t="s">
        <v>405</v>
      </c>
      <c r="E1337" t="s">
        <v>405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463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463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463</v>
      </c>
      <c r="C1340" t="s">
        <v>52</v>
      </c>
      <c r="D1340" t="s">
        <v>404</v>
      </c>
      <c r="E1340" t="s">
        <v>404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463</v>
      </c>
      <c r="C1341" t="s">
        <v>52</v>
      </c>
      <c r="D1341" t="s">
        <v>405</v>
      </c>
      <c r="E1341" t="s">
        <v>405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463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463</v>
      </c>
      <c r="C1343" t="s">
        <v>54</v>
      </c>
      <c r="D1343" t="s">
        <v>403</v>
      </c>
      <c r="E1343" t="s">
        <v>423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463</v>
      </c>
      <c r="C1344" t="s">
        <v>54</v>
      </c>
      <c r="D1344" t="s">
        <v>403</v>
      </c>
      <c r="E1344" t="s">
        <v>403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463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463</v>
      </c>
      <c r="C1346" t="s">
        <v>54</v>
      </c>
      <c r="D1346" t="s">
        <v>404</v>
      </c>
      <c r="E1346" t="s">
        <v>404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463</v>
      </c>
      <c r="C1347" t="s">
        <v>54</v>
      </c>
      <c r="D1347" t="s">
        <v>405</v>
      </c>
      <c r="E1347" t="s">
        <v>405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463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463</v>
      </c>
      <c r="C1349" t="s">
        <v>56</v>
      </c>
      <c r="D1349" t="s">
        <v>403</v>
      </c>
      <c r="E1349" t="s">
        <v>403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463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463</v>
      </c>
      <c r="C1351" t="s">
        <v>56</v>
      </c>
      <c r="D1351" t="s">
        <v>404</v>
      </c>
      <c r="E1351" t="s">
        <v>404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463</v>
      </c>
      <c r="C1352" t="s">
        <v>56</v>
      </c>
      <c r="D1352" t="s">
        <v>405</v>
      </c>
      <c r="E1352" t="s">
        <v>405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463</v>
      </c>
      <c r="C1353" t="s">
        <v>56</v>
      </c>
      <c r="D1353" t="s">
        <v>406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463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463</v>
      </c>
      <c r="C1355" t="s">
        <v>58</v>
      </c>
      <c r="D1355" t="s">
        <v>403</v>
      </c>
      <c r="E1355" t="s">
        <v>403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463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463</v>
      </c>
      <c r="C1357" t="s">
        <v>58</v>
      </c>
      <c r="D1357" t="s">
        <v>404</v>
      </c>
      <c r="E1357" t="s">
        <v>404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463</v>
      </c>
      <c r="C1358" t="s">
        <v>58</v>
      </c>
      <c r="D1358" t="s">
        <v>405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463</v>
      </c>
      <c r="C1359" t="s">
        <v>58</v>
      </c>
      <c r="D1359" t="s">
        <v>405</v>
      </c>
      <c r="E1359" t="s">
        <v>405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463</v>
      </c>
      <c r="C1360" t="s">
        <v>58</v>
      </c>
      <c r="D1360" t="s">
        <v>554</v>
      </c>
      <c r="E1360" t="s">
        <v>554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463</v>
      </c>
      <c r="C1361" t="s">
        <v>58</v>
      </c>
      <c r="D1361" t="s">
        <v>424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463</v>
      </c>
      <c r="C1362" t="s">
        <v>58</v>
      </c>
      <c r="D1362" t="s">
        <v>424</v>
      </c>
      <c r="E1362" t="s">
        <v>424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463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463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463</v>
      </c>
      <c r="C1365" t="s">
        <v>60</v>
      </c>
      <c r="D1365" t="s">
        <v>404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463</v>
      </c>
      <c r="C1366" t="s">
        <v>60</v>
      </c>
      <c r="D1366" t="s">
        <v>404</v>
      </c>
      <c r="E1366" t="s">
        <v>404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463</v>
      </c>
      <c r="C1367" t="s">
        <v>60</v>
      </c>
      <c r="D1367" t="s">
        <v>405</v>
      </c>
      <c r="E1367" t="s">
        <v>404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463</v>
      </c>
      <c r="C1368" t="s">
        <v>60</v>
      </c>
      <c r="D1368" t="s">
        <v>405</v>
      </c>
      <c r="E1368" t="s">
        <v>405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463</v>
      </c>
      <c r="C1369" t="s">
        <v>60</v>
      </c>
      <c r="D1369" t="s">
        <v>424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463</v>
      </c>
      <c r="C1370" t="s">
        <v>60</v>
      </c>
      <c r="D1370" t="s">
        <v>424</v>
      </c>
      <c r="E1370" t="s">
        <v>424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463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463</v>
      </c>
      <c r="C1372" t="s">
        <v>62</v>
      </c>
      <c r="D1372" t="s">
        <v>404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463</v>
      </c>
      <c r="C1373" t="s">
        <v>62</v>
      </c>
      <c r="D1373" t="s">
        <v>404</v>
      </c>
      <c r="E1373" t="s">
        <v>404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463</v>
      </c>
      <c r="C1374" t="s">
        <v>62</v>
      </c>
      <c r="D1374" t="s">
        <v>405</v>
      </c>
      <c r="E1374" t="s">
        <v>405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463</v>
      </c>
      <c r="C1375" t="s">
        <v>62</v>
      </c>
      <c r="D1375" t="s">
        <v>424</v>
      </c>
      <c r="E1375" t="s">
        <v>424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463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463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463</v>
      </c>
      <c r="C1378" t="s">
        <v>64</v>
      </c>
      <c r="D1378" t="s">
        <v>404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463</v>
      </c>
      <c r="C1379" t="s">
        <v>64</v>
      </c>
      <c r="D1379" t="s">
        <v>404</v>
      </c>
      <c r="E1379" t="s">
        <v>404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463</v>
      </c>
      <c r="C1380" t="s">
        <v>64</v>
      </c>
      <c r="D1380" t="s">
        <v>425</v>
      </c>
      <c r="E1380" t="s">
        <v>425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463</v>
      </c>
      <c r="C1381" t="s">
        <v>64</v>
      </c>
      <c r="D1381" t="s">
        <v>405</v>
      </c>
      <c r="E1381" t="s">
        <v>405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463</v>
      </c>
      <c r="C1382" t="s">
        <v>64</v>
      </c>
      <c r="D1382" t="s">
        <v>554</v>
      </c>
      <c r="E1382" t="s">
        <v>554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463</v>
      </c>
      <c r="C1383" t="s">
        <v>64</v>
      </c>
      <c r="D1383" t="s">
        <v>424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464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464</v>
      </c>
      <c r="C1385" t="s">
        <v>48</v>
      </c>
      <c r="D1385" t="s">
        <v>405</v>
      </c>
      <c r="E1385" t="s">
        <v>405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464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464</v>
      </c>
      <c r="C1387" t="s">
        <v>50</v>
      </c>
      <c r="D1387" t="s">
        <v>404</v>
      </c>
      <c r="E1387" t="s">
        <v>404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464</v>
      </c>
      <c r="C1388" t="s">
        <v>50</v>
      </c>
      <c r="D1388" t="s">
        <v>405</v>
      </c>
      <c r="E1388" t="s">
        <v>405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464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464</v>
      </c>
      <c r="C1390" t="s">
        <v>52</v>
      </c>
      <c r="D1390" t="s">
        <v>404</v>
      </c>
      <c r="E1390" t="s">
        <v>404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464</v>
      </c>
      <c r="C1391" t="s">
        <v>52</v>
      </c>
      <c r="D1391" t="s">
        <v>405</v>
      </c>
      <c r="E1391" t="s">
        <v>405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464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464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464</v>
      </c>
      <c r="C1394" t="s">
        <v>54</v>
      </c>
      <c r="D1394" t="s">
        <v>404</v>
      </c>
      <c r="E1394" t="s">
        <v>404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464</v>
      </c>
      <c r="C1395" t="s">
        <v>54</v>
      </c>
      <c r="D1395" t="s">
        <v>405</v>
      </c>
      <c r="E1395" t="s">
        <v>405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464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464</v>
      </c>
      <c r="C1397" t="s">
        <v>56</v>
      </c>
      <c r="D1397" t="s">
        <v>403</v>
      </c>
      <c r="E1397" t="s">
        <v>403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464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464</v>
      </c>
      <c r="C1399" t="s">
        <v>56</v>
      </c>
      <c r="D1399" t="s">
        <v>404</v>
      </c>
      <c r="E1399" t="s">
        <v>404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464</v>
      </c>
      <c r="C1400" t="s">
        <v>56</v>
      </c>
      <c r="D1400" t="s">
        <v>405</v>
      </c>
      <c r="E1400" t="s">
        <v>405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464</v>
      </c>
      <c r="C1401" t="s">
        <v>56</v>
      </c>
      <c r="D1401" t="s">
        <v>424</v>
      </c>
      <c r="E1401" t="s">
        <v>424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464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464</v>
      </c>
      <c r="C1403" t="s">
        <v>58</v>
      </c>
      <c r="D1403" t="s">
        <v>403</v>
      </c>
      <c r="E1403" t="s">
        <v>403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464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464</v>
      </c>
      <c r="C1405" t="s">
        <v>58</v>
      </c>
      <c r="D1405" t="s">
        <v>404</v>
      </c>
      <c r="E1405" t="s">
        <v>404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464</v>
      </c>
      <c r="C1406" t="s">
        <v>58</v>
      </c>
      <c r="D1406" t="s">
        <v>405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464</v>
      </c>
      <c r="C1407" t="s">
        <v>58</v>
      </c>
      <c r="D1407" t="s">
        <v>405</v>
      </c>
      <c r="E1407" t="s">
        <v>405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464</v>
      </c>
      <c r="C1408" t="s">
        <v>58</v>
      </c>
      <c r="D1408" t="s">
        <v>554</v>
      </c>
      <c r="E1408" t="s">
        <v>554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464</v>
      </c>
      <c r="C1409" t="s">
        <v>58</v>
      </c>
      <c r="D1409" t="s">
        <v>424</v>
      </c>
      <c r="E1409" t="s">
        <v>424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464</v>
      </c>
      <c r="C1410" t="s">
        <v>58</v>
      </c>
      <c r="D1410" t="s">
        <v>406</v>
      </c>
      <c r="E1410" t="s">
        <v>406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464</v>
      </c>
      <c r="C1411" t="s">
        <v>60</v>
      </c>
      <c r="D1411" t="s">
        <v>403</v>
      </c>
      <c r="E1411" t="s">
        <v>403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464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464</v>
      </c>
      <c r="C1413" t="s">
        <v>60</v>
      </c>
      <c r="D1413" t="s">
        <v>404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464</v>
      </c>
      <c r="C1414" t="s">
        <v>60</v>
      </c>
      <c r="D1414" t="s">
        <v>404</v>
      </c>
      <c r="E1414" t="s">
        <v>404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464</v>
      </c>
      <c r="C1415" t="s">
        <v>60</v>
      </c>
      <c r="D1415" t="s">
        <v>405</v>
      </c>
      <c r="E1415" t="s">
        <v>405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464</v>
      </c>
      <c r="C1416" t="s">
        <v>60</v>
      </c>
      <c r="D1416" t="s">
        <v>424</v>
      </c>
      <c r="E1416" t="s">
        <v>424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464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464</v>
      </c>
      <c r="C1418" t="s">
        <v>62</v>
      </c>
      <c r="D1418" t="s">
        <v>404</v>
      </c>
      <c r="E1418" t="s">
        <v>404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464</v>
      </c>
      <c r="C1419" t="s">
        <v>62</v>
      </c>
      <c r="D1419" t="s">
        <v>405</v>
      </c>
      <c r="E1419" t="s">
        <v>405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464</v>
      </c>
      <c r="C1420" t="s">
        <v>62</v>
      </c>
      <c r="D1420" t="s">
        <v>424</v>
      </c>
      <c r="E1420" t="s">
        <v>424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464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464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464</v>
      </c>
      <c r="C1423" t="s">
        <v>64</v>
      </c>
      <c r="D1423" t="s">
        <v>404</v>
      </c>
      <c r="E1423" t="s">
        <v>404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464</v>
      </c>
      <c r="C1424" t="s">
        <v>64</v>
      </c>
      <c r="D1424" t="s">
        <v>405</v>
      </c>
      <c r="E1424" t="s">
        <v>405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370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370</v>
      </c>
      <c r="C1426" t="s">
        <v>50</v>
      </c>
      <c r="D1426" t="s">
        <v>405</v>
      </c>
      <c r="E1426" t="s">
        <v>405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370</v>
      </c>
      <c r="C1427" t="s">
        <v>52</v>
      </c>
      <c r="D1427" t="s">
        <v>404</v>
      </c>
      <c r="E1427" t="s">
        <v>404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370</v>
      </c>
      <c r="C1428" t="s">
        <v>52</v>
      </c>
      <c r="D1428" t="s">
        <v>405</v>
      </c>
      <c r="E1428" t="s">
        <v>405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370</v>
      </c>
      <c r="C1429" t="s">
        <v>54</v>
      </c>
      <c r="D1429" t="s">
        <v>403</v>
      </c>
      <c r="E1429" t="s">
        <v>403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370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370</v>
      </c>
      <c r="C1431" t="s">
        <v>54</v>
      </c>
      <c r="D1431" t="s">
        <v>404</v>
      </c>
      <c r="E1431" t="s">
        <v>404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370</v>
      </c>
      <c r="C1432" t="s">
        <v>54</v>
      </c>
      <c r="D1432" t="s">
        <v>405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370</v>
      </c>
      <c r="C1433" t="s">
        <v>54</v>
      </c>
      <c r="D1433" t="s">
        <v>405</v>
      </c>
      <c r="E1433" t="s">
        <v>405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370</v>
      </c>
      <c r="C1434" t="s">
        <v>56</v>
      </c>
      <c r="D1434" t="s">
        <v>403</v>
      </c>
      <c r="E1434" t="s">
        <v>403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370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370</v>
      </c>
      <c r="C1436" t="s">
        <v>56</v>
      </c>
      <c r="D1436" t="s">
        <v>404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370</v>
      </c>
      <c r="C1437" t="s">
        <v>56</v>
      </c>
      <c r="D1437" t="s">
        <v>404</v>
      </c>
      <c r="E1437" t="s">
        <v>404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370</v>
      </c>
      <c r="C1438" t="s">
        <v>56</v>
      </c>
      <c r="D1438" t="s">
        <v>404</v>
      </c>
      <c r="E1438" t="s">
        <v>554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370</v>
      </c>
      <c r="C1439" t="s">
        <v>56</v>
      </c>
      <c r="D1439" t="s">
        <v>405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370</v>
      </c>
      <c r="C1440" t="s">
        <v>56</v>
      </c>
      <c r="D1440" t="s">
        <v>405</v>
      </c>
      <c r="E1440" t="s">
        <v>405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370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370</v>
      </c>
      <c r="C1442" t="s">
        <v>58</v>
      </c>
      <c r="D1442" t="s">
        <v>403</v>
      </c>
      <c r="E1442" t="s">
        <v>403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370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370</v>
      </c>
      <c r="C1444" t="s">
        <v>58</v>
      </c>
      <c r="D1444" t="s">
        <v>404</v>
      </c>
      <c r="E1444" t="s">
        <v>404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370</v>
      </c>
      <c r="C1445" t="s">
        <v>58</v>
      </c>
      <c r="D1445" t="s">
        <v>405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370</v>
      </c>
      <c r="C1446" t="s">
        <v>58</v>
      </c>
      <c r="D1446" t="s">
        <v>405</v>
      </c>
      <c r="E1446" t="s">
        <v>405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370</v>
      </c>
      <c r="C1447" t="s">
        <v>58</v>
      </c>
      <c r="D1447" t="s">
        <v>554</v>
      </c>
      <c r="E1447" t="s">
        <v>554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370</v>
      </c>
      <c r="C1448" t="s">
        <v>58</v>
      </c>
      <c r="D1448" t="s">
        <v>424</v>
      </c>
      <c r="E1448" t="s">
        <v>424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370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370</v>
      </c>
      <c r="C1450" t="s">
        <v>60</v>
      </c>
      <c r="D1450" t="s">
        <v>137</v>
      </c>
      <c r="E1450" t="s">
        <v>424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370</v>
      </c>
      <c r="C1451" t="s">
        <v>60</v>
      </c>
      <c r="D1451" t="s">
        <v>404</v>
      </c>
      <c r="E1451" t="s">
        <v>404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370</v>
      </c>
      <c r="C1452" t="s">
        <v>60</v>
      </c>
      <c r="D1452" t="s">
        <v>405</v>
      </c>
      <c r="E1452" t="s">
        <v>405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370</v>
      </c>
      <c r="C1453" t="s">
        <v>60</v>
      </c>
      <c r="D1453" t="s">
        <v>554</v>
      </c>
      <c r="E1453" t="s">
        <v>554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370</v>
      </c>
      <c r="C1454" t="s">
        <v>60</v>
      </c>
      <c r="D1454" t="s">
        <v>424</v>
      </c>
      <c r="E1454" t="s">
        <v>424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370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370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370</v>
      </c>
      <c r="C1457" t="s">
        <v>62</v>
      </c>
      <c r="D1457" t="s">
        <v>404</v>
      </c>
      <c r="E1457" t="s">
        <v>404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370</v>
      </c>
      <c r="C1458" t="s">
        <v>62</v>
      </c>
      <c r="D1458" t="s">
        <v>405</v>
      </c>
      <c r="E1458" t="s">
        <v>405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370</v>
      </c>
      <c r="C1459" t="s">
        <v>62</v>
      </c>
      <c r="D1459" t="s">
        <v>424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370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370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370</v>
      </c>
      <c r="C1462" t="s">
        <v>64</v>
      </c>
      <c r="D1462" t="s">
        <v>137</v>
      </c>
      <c r="E1462" t="s">
        <v>404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370</v>
      </c>
      <c r="C1463" t="s">
        <v>64</v>
      </c>
      <c r="D1463" t="s">
        <v>404</v>
      </c>
      <c r="E1463" t="s">
        <v>404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370</v>
      </c>
      <c r="C1464" t="s">
        <v>64</v>
      </c>
      <c r="D1464" t="s">
        <v>405</v>
      </c>
      <c r="E1464" t="s">
        <v>405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370</v>
      </c>
      <c r="C1465" t="s">
        <v>64</v>
      </c>
      <c r="D1465" t="s">
        <v>554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370</v>
      </c>
      <c r="C1466" t="s">
        <v>64</v>
      </c>
      <c r="D1466" t="s">
        <v>554</v>
      </c>
      <c r="E1466" t="s">
        <v>554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370</v>
      </c>
      <c r="C1467" t="s">
        <v>64</v>
      </c>
      <c r="D1467" t="s">
        <v>424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370</v>
      </c>
      <c r="C1468" t="s">
        <v>64</v>
      </c>
      <c r="D1468" t="s">
        <v>424</v>
      </c>
      <c r="E1468" t="s">
        <v>424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465</v>
      </c>
      <c r="C1469" t="s">
        <v>50</v>
      </c>
      <c r="D1469" t="s">
        <v>405</v>
      </c>
      <c r="E1469" t="s">
        <v>405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465</v>
      </c>
      <c r="C1470" t="s">
        <v>52</v>
      </c>
      <c r="D1470" t="s">
        <v>403</v>
      </c>
      <c r="E1470" t="s">
        <v>403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465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465</v>
      </c>
      <c r="C1472" t="s">
        <v>54</v>
      </c>
      <c r="D1472" t="s">
        <v>403</v>
      </c>
      <c r="E1472" t="s">
        <v>403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465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465</v>
      </c>
      <c r="C1474" t="s">
        <v>54</v>
      </c>
      <c r="D1474" t="s">
        <v>404</v>
      </c>
      <c r="E1474" t="s">
        <v>404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465</v>
      </c>
      <c r="C1475" t="s">
        <v>54</v>
      </c>
      <c r="D1475" t="s">
        <v>405</v>
      </c>
      <c r="E1475" t="s">
        <v>405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465</v>
      </c>
      <c r="C1476" t="s">
        <v>56</v>
      </c>
      <c r="D1476" t="s">
        <v>403</v>
      </c>
      <c r="E1476" t="s">
        <v>403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465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465</v>
      </c>
      <c r="C1478" t="s">
        <v>56</v>
      </c>
      <c r="D1478" t="s">
        <v>404</v>
      </c>
      <c r="E1478" t="s">
        <v>404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465</v>
      </c>
      <c r="C1479" t="s">
        <v>58</v>
      </c>
      <c r="D1479" t="s">
        <v>403</v>
      </c>
      <c r="E1479" t="s">
        <v>403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465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465</v>
      </c>
      <c r="C1481" t="s">
        <v>58</v>
      </c>
      <c r="D1481" t="s">
        <v>404</v>
      </c>
      <c r="E1481" t="s">
        <v>404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465</v>
      </c>
      <c r="C1482" t="s">
        <v>58</v>
      </c>
      <c r="D1482" t="s">
        <v>405</v>
      </c>
      <c r="E1482" t="s">
        <v>405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465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465</v>
      </c>
      <c r="C1484" t="s">
        <v>60</v>
      </c>
      <c r="D1484" t="s">
        <v>404</v>
      </c>
      <c r="E1484" t="s">
        <v>404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465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465</v>
      </c>
      <c r="C1486" t="s">
        <v>62</v>
      </c>
      <c r="D1486" t="s">
        <v>404</v>
      </c>
      <c r="E1486" t="s">
        <v>404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465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465</v>
      </c>
      <c r="C1488" t="s">
        <v>64</v>
      </c>
      <c r="D1488" t="s">
        <v>404</v>
      </c>
      <c r="E1488" t="s">
        <v>404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465</v>
      </c>
      <c r="C1489" t="s">
        <v>64</v>
      </c>
      <c r="D1489" t="s">
        <v>425</v>
      </c>
      <c r="E1489" t="s">
        <v>425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465</v>
      </c>
      <c r="C1490" t="s">
        <v>64</v>
      </c>
      <c r="D1490" t="s">
        <v>424</v>
      </c>
      <c r="E1490" t="s">
        <v>424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466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466</v>
      </c>
      <c r="C1492" t="s">
        <v>48</v>
      </c>
      <c r="D1492" t="s">
        <v>405</v>
      </c>
      <c r="E1492" t="s">
        <v>405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466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466</v>
      </c>
      <c r="C1494" t="s">
        <v>50</v>
      </c>
      <c r="D1494" t="s">
        <v>405</v>
      </c>
      <c r="E1494" t="s">
        <v>405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466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466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466</v>
      </c>
      <c r="C1497" t="s">
        <v>52</v>
      </c>
      <c r="D1497" t="s">
        <v>405</v>
      </c>
      <c r="E1497" t="s">
        <v>405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466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466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466</v>
      </c>
      <c r="C1500" t="s">
        <v>54</v>
      </c>
      <c r="D1500" t="s">
        <v>405</v>
      </c>
      <c r="E1500" t="s">
        <v>423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466</v>
      </c>
      <c r="C1501" t="s">
        <v>54</v>
      </c>
      <c r="D1501" t="s">
        <v>405</v>
      </c>
      <c r="E1501" t="s">
        <v>405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466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466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466</v>
      </c>
      <c r="C1504" t="s">
        <v>56</v>
      </c>
      <c r="D1504" t="s">
        <v>404</v>
      </c>
      <c r="E1504" t="s">
        <v>404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466</v>
      </c>
      <c r="C1505" t="s">
        <v>56</v>
      </c>
      <c r="D1505" t="s">
        <v>405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466</v>
      </c>
      <c r="C1506" t="s">
        <v>56</v>
      </c>
      <c r="D1506" t="s">
        <v>405</v>
      </c>
      <c r="E1506" t="s">
        <v>405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466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466</v>
      </c>
      <c r="C1508" t="s">
        <v>58</v>
      </c>
      <c r="D1508" t="s">
        <v>423</v>
      </c>
      <c r="E1508" t="s">
        <v>404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466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466</v>
      </c>
      <c r="C1510" t="s">
        <v>58</v>
      </c>
      <c r="D1510" t="s">
        <v>404</v>
      </c>
      <c r="E1510" t="s">
        <v>404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466</v>
      </c>
      <c r="C1511" t="s">
        <v>58</v>
      </c>
      <c r="D1511" t="s">
        <v>405</v>
      </c>
      <c r="E1511" t="s">
        <v>405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466</v>
      </c>
      <c r="C1512" t="s">
        <v>58</v>
      </c>
      <c r="D1512" t="s">
        <v>554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466</v>
      </c>
      <c r="C1513" t="s">
        <v>58</v>
      </c>
      <c r="D1513" t="s">
        <v>424</v>
      </c>
      <c r="E1513" t="s">
        <v>424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466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466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466</v>
      </c>
      <c r="C1516" t="s">
        <v>60</v>
      </c>
      <c r="D1516" t="s">
        <v>404</v>
      </c>
      <c r="E1516" t="s">
        <v>404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466</v>
      </c>
      <c r="C1517" t="s">
        <v>60</v>
      </c>
      <c r="D1517" t="s">
        <v>405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466</v>
      </c>
      <c r="C1518" t="s">
        <v>60</v>
      </c>
      <c r="D1518" t="s">
        <v>405</v>
      </c>
      <c r="E1518" t="s">
        <v>405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466</v>
      </c>
      <c r="C1519" t="s">
        <v>60</v>
      </c>
      <c r="D1519" t="s">
        <v>554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466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466</v>
      </c>
      <c r="C1521" t="s">
        <v>62</v>
      </c>
      <c r="D1521" t="s">
        <v>404</v>
      </c>
      <c r="E1521" t="s">
        <v>404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466</v>
      </c>
      <c r="C1522" t="s">
        <v>62</v>
      </c>
      <c r="D1522" t="s">
        <v>405</v>
      </c>
      <c r="E1522" t="s">
        <v>405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466</v>
      </c>
      <c r="C1523" t="s">
        <v>62</v>
      </c>
      <c r="D1523" t="s">
        <v>554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466</v>
      </c>
      <c r="C1524" t="s">
        <v>62</v>
      </c>
      <c r="D1524" t="s">
        <v>554</v>
      </c>
      <c r="E1524" t="s">
        <v>554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466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466</v>
      </c>
      <c r="C1526" t="s">
        <v>64</v>
      </c>
      <c r="D1526" t="s">
        <v>404</v>
      </c>
      <c r="E1526" t="s">
        <v>404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466</v>
      </c>
      <c r="C1527" t="s">
        <v>64</v>
      </c>
      <c r="D1527" t="s">
        <v>425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466</v>
      </c>
      <c r="C1528" t="s">
        <v>64</v>
      </c>
      <c r="D1528" t="s">
        <v>405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466</v>
      </c>
      <c r="C1529" t="s">
        <v>64</v>
      </c>
      <c r="D1529" t="s">
        <v>405</v>
      </c>
      <c r="E1529" t="s">
        <v>405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466</v>
      </c>
      <c r="C1530" t="s">
        <v>64</v>
      </c>
      <c r="D1530" t="s">
        <v>554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466</v>
      </c>
      <c r="C1531" t="s">
        <v>64</v>
      </c>
      <c r="D1531" t="s">
        <v>554</v>
      </c>
      <c r="E1531" t="s">
        <v>554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466</v>
      </c>
      <c r="C1532" t="s">
        <v>64</v>
      </c>
      <c r="D1532" t="s">
        <v>424</v>
      </c>
      <c r="E1532" t="s">
        <v>424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467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467</v>
      </c>
      <c r="C1534" t="s">
        <v>48</v>
      </c>
      <c r="D1534" t="s">
        <v>405</v>
      </c>
      <c r="E1534" t="s">
        <v>405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467</v>
      </c>
      <c r="C1535" t="s">
        <v>50</v>
      </c>
      <c r="D1535" t="s">
        <v>404</v>
      </c>
      <c r="E1535" t="s">
        <v>404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467</v>
      </c>
      <c r="C1536" t="s">
        <v>50</v>
      </c>
      <c r="D1536" t="s">
        <v>405</v>
      </c>
      <c r="E1536" t="s">
        <v>405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467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467</v>
      </c>
      <c r="C1538" t="s">
        <v>52</v>
      </c>
      <c r="D1538" t="s">
        <v>405</v>
      </c>
      <c r="E1538" t="s">
        <v>405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467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467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467</v>
      </c>
      <c r="C1541" t="s">
        <v>54</v>
      </c>
      <c r="D1541" t="s">
        <v>404</v>
      </c>
      <c r="E1541" t="s">
        <v>404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467</v>
      </c>
      <c r="C1542" t="s">
        <v>54</v>
      </c>
      <c r="D1542" t="s">
        <v>405</v>
      </c>
      <c r="E1542" t="s">
        <v>405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467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467</v>
      </c>
      <c r="C1544" t="s">
        <v>56</v>
      </c>
      <c r="D1544" t="s">
        <v>403</v>
      </c>
      <c r="E1544" t="s">
        <v>403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467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467</v>
      </c>
      <c r="C1546" t="s">
        <v>56</v>
      </c>
      <c r="D1546" t="s">
        <v>404</v>
      </c>
      <c r="E1546" t="s">
        <v>404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467</v>
      </c>
      <c r="C1547" t="s">
        <v>56</v>
      </c>
      <c r="D1547" t="s">
        <v>405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467</v>
      </c>
      <c r="C1548" t="s">
        <v>56</v>
      </c>
      <c r="D1548" t="s">
        <v>405</v>
      </c>
      <c r="E1548" t="s">
        <v>405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467</v>
      </c>
      <c r="C1549" t="s">
        <v>56</v>
      </c>
      <c r="D1549" t="s">
        <v>405</v>
      </c>
      <c r="E1549" t="s">
        <v>554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467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467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467</v>
      </c>
      <c r="C1552" t="s">
        <v>58</v>
      </c>
      <c r="D1552" t="s">
        <v>404</v>
      </c>
      <c r="E1552" t="s">
        <v>404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467</v>
      </c>
      <c r="C1553" t="s">
        <v>58</v>
      </c>
      <c r="D1553" t="s">
        <v>405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467</v>
      </c>
      <c r="C1554" t="s">
        <v>58</v>
      </c>
      <c r="D1554" t="s">
        <v>405</v>
      </c>
      <c r="E1554" t="s">
        <v>405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467</v>
      </c>
      <c r="C1555" t="s">
        <v>58</v>
      </c>
      <c r="D1555" t="s">
        <v>424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467</v>
      </c>
      <c r="C1556" t="s">
        <v>58</v>
      </c>
      <c r="D1556" t="s">
        <v>424</v>
      </c>
      <c r="E1556" t="s">
        <v>424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467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467</v>
      </c>
      <c r="C1558" t="s">
        <v>60</v>
      </c>
      <c r="D1558" t="s">
        <v>423</v>
      </c>
      <c r="E1558" t="s">
        <v>404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467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467</v>
      </c>
      <c r="C1560" t="s">
        <v>60</v>
      </c>
      <c r="D1560" t="s">
        <v>404</v>
      </c>
      <c r="E1560" t="s">
        <v>404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467</v>
      </c>
      <c r="C1561" t="s">
        <v>60</v>
      </c>
      <c r="D1561" t="s">
        <v>405</v>
      </c>
      <c r="E1561" t="s">
        <v>405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467</v>
      </c>
      <c r="C1562" t="s">
        <v>60</v>
      </c>
      <c r="D1562" t="s">
        <v>554</v>
      </c>
      <c r="E1562" t="s">
        <v>554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467</v>
      </c>
      <c r="C1563" t="s">
        <v>60</v>
      </c>
      <c r="D1563" t="s">
        <v>424</v>
      </c>
      <c r="E1563" t="s">
        <v>424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467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467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467</v>
      </c>
      <c r="C1566" t="s">
        <v>62</v>
      </c>
      <c r="D1566" t="s">
        <v>404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467</v>
      </c>
      <c r="C1567" t="s">
        <v>62</v>
      </c>
      <c r="D1567" t="s">
        <v>404</v>
      </c>
      <c r="E1567" t="s">
        <v>404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467</v>
      </c>
      <c r="C1568" t="s">
        <v>62</v>
      </c>
      <c r="D1568" t="s">
        <v>405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467</v>
      </c>
      <c r="C1569" t="s">
        <v>62</v>
      </c>
      <c r="D1569" t="s">
        <v>405</v>
      </c>
      <c r="E1569" t="s">
        <v>405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467</v>
      </c>
      <c r="C1570" t="s">
        <v>62</v>
      </c>
      <c r="D1570" t="s">
        <v>424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467</v>
      </c>
      <c r="C1571" t="s">
        <v>62</v>
      </c>
      <c r="D1571" t="s">
        <v>424</v>
      </c>
      <c r="E1571" t="s">
        <v>424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467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467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467</v>
      </c>
      <c r="C1574" t="s">
        <v>64</v>
      </c>
      <c r="D1574" t="s">
        <v>404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467</v>
      </c>
      <c r="C1575" t="s">
        <v>64</v>
      </c>
      <c r="D1575" t="s">
        <v>404</v>
      </c>
      <c r="E1575" t="s">
        <v>404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467</v>
      </c>
      <c r="C1576" t="s">
        <v>64</v>
      </c>
      <c r="D1576" t="s">
        <v>405</v>
      </c>
      <c r="E1576" t="s">
        <v>405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467</v>
      </c>
      <c r="C1577" t="s">
        <v>64</v>
      </c>
      <c r="D1577" t="s">
        <v>424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467</v>
      </c>
      <c r="C1578" t="s">
        <v>64</v>
      </c>
      <c r="D1578" t="s">
        <v>424</v>
      </c>
      <c r="E1578" t="s">
        <v>424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467</v>
      </c>
      <c r="C1579" t="s">
        <v>64</v>
      </c>
      <c r="D1579" t="s">
        <v>431</v>
      </c>
      <c r="E1579" t="s">
        <v>431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467</v>
      </c>
      <c r="C1580" t="s">
        <v>64</v>
      </c>
      <c r="D1580" t="s">
        <v>427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468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468</v>
      </c>
      <c r="C1582" t="s">
        <v>48</v>
      </c>
      <c r="D1582" t="s">
        <v>405</v>
      </c>
      <c r="E1582" t="s">
        <v>405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468</v>
      </c>
      <c r="C1583" t="s">
        <v>50</v>
      </c>
      <c r="D1583" t="s">
        <v>403</v>
      </c>
      <c r="E1583" t="s">
        <v>403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468</v>
      </c>
      <c r="C1584" t="s">
        <v>50</v>
      </c>
      <c r="D1584" t="s">
        <v>405</v>
      </c>
      <c r="E1584" t="s">
        <v>405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468</v>
      </c>
      <c r="C1585" t="s">
        <v>52</v>
      </c>
      <c r="D1585" t="s">
        <v>423</v>
      </c>
      <c r="E1585" t="s">
        <v>423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468</v>
      </c>
      <c r="C1586" t="s">
        <v>52</v>
      </c>
      <c r="D1586" t="s">
        <v>404</v>
      </c>
      <c r="E1586" t="s">
        <v>404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468</v>
      </c>
      <c r="C1587" t="s">
        <v>52</v>
      </c>
      <c r="D1587" t="s">
        <v>405</v>
      </c>
      <c r="E1587" t="s">
        <v>405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468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468</v>
      </c>
      <c r="C1589" t="s">
        <v>54</v>
      </c>
      <c r="D1589" t="s">
        <v>403</v>
      </c>
      <c r="E1589" t="s">
        <v>403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468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468</v>
      </c>
      <c r="C1591" t="s">
        <v>54</v>
      </c>
      <c r="D1591" t="s">
        <v>404</v>
      </c>
      <c r="E1591" t="s">
        <v>404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468</v>
      </c>
      <c r="C1592" t="s">
        <v>54</v>
      </c>
      <c r="D1592" t="s">
        <v>405</v>
      </c>
      <c r="E1592" t="s">
        <v>405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468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468</v>
      </c>
      <c r="C1594" t="s">
        <v>56</v>
      </c>
      <c r="D1594" t="s">
        <v>403</v>
      </c>
      <c r="E1594" t="s">
        <v>403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468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468</v>
      </c>
      <c r="C1596" t="s">
        <v>56</v>
      </c>
      <c r="D1596" t="s">
        <v>404</v>
      </c>
      <c r="E1596" t="s">
        <v>404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468</v>
      </c>
      <c r="C1597" t="s">
        <v>56</v>
      </c>
      <c r="D1597" t="s">
        <v>405</v>
      </c>
      <c r="E1597" t="s">
        <v>405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468</v>
      </c>
      <c r="C1598" t="s">
        <v>56</v>
      </c>
      <c r="D1598" t="s">
        <v>424</v>
      </c>
      <c r="E1598" t="s">
        <v>424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468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468</v>
      </c>
      <c r="C1600" t="s">
        <v>58</v>
      </c>
      <c r="D1600" t="s">
        <v>403</v>
      </c>
      <c r="E1600" t="s">
        <v>403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468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468</v>
      </c>
      <c r="C1602" t="s">
        <v>58</v>
      </c>
      <c r="D1602" t="s">
        <v>404</v>
      </c>
      <c r="E1602" t="s">
        <v>404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468</v>
      </c>
      <c r="C1603" t="s">
        <v>58</v>
      </c>
      <c r="D1603" t="s">
        <v>424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468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468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468</v>
      </c>
      <c r="C1606" t="s">
        <v>60</v>
      </c>
      <c r="D1606" t="s">
        <v>404</v>
      </c>
      <c r="E1606" t="s">
        <v>404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468</v>
      </c>
      <c r="C1607" t="s">
        <v>60</v>
      </c>
      <c r="D1607" t="s">
        <v>424</v>
      </c>
      <c r="E1607" t="s">
        <v>424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468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468</v>
      </c>
      <c r="C1609" t="s">
        <v>62</v>
      </c>
      <c r="D1609" t="s">
        <v>423</v>
      </c>
      <c r="E1609" t="s">
        <v>423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468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468</v>
      </c>
      <c r="C1611" t="s">
        <v>62</v>
      </c>
      <c r="D1611" t="s">
        <v>404</v>
      </c>
      <c r="E1611" t="s">
        <v>404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468</v>
      </c>
      <c r="C1612" t="s">
        <v>62</v>
      </c>
      <c r="D1612" t="s">
        <v>425</v>
      </c>
      <c r="E1612" t="s">
        <v>425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468</v>
      </c>
      <c r="C1613" t="s">
        <v>62</v>
      </c>
      <c r="D1613" t="s">
        <v>424</v>
      </c>
      <c r="E1613" t="s">
        <v>424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468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468</v>
      </c>
      <c r="C1615" t="s">
        <v>64</v>
      </c>
      <c r="D1615" t="s">
        <v>404</v>
      </c>
      <c r="E1615" t="s">
        <v>404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468</v>
      </c>
      <c r="C1616" t="s">
        <v>64</v>
      </c>
      <c r="D1616" t="s">
        <v>424</v>
      </c>
      <c r="E1616" t="s">
        <v>424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469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469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469</v>
      </c>
      <c r="C1619" t="s">
        <v>48</v>
      </c>
      <c r="D1619" t="s">
        <v>405</v>
      </c>
      <c r="E1619" t="s">
        <v>405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469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469</v>
      </c>
      <c r="C1621" t="s">
        <v>50</v>
      </c>
      <c r="D1621" t="s">
        <v>405</v>
      </c>
      <c r="E1621" t="s">
        <v>405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469</v>
      </c>
      <c r="C1622" t="s">
        <v>52</v>
      </c>
      <c r="D1622" t="s">
        <v>403</v>
      </c>
      <c r="E1622" t="s">
        <v>403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469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469</v>
      </c>
      <c r="C1624" t="s">
        <v>52</v>
      </c>
      <c r="D1624" t="s">
        <v>404</v>
      </c>
      <c r="E1624" t="s">
        <v>404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469</v>
      </c>
      <c r="C1625" t="s">
        <v>52</v>
      </c>
      <c r="D1625" t="s">
        <v>405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469</v>
      </c>
      <c r="C1626" t="s">
        <v>52</v>
      </c>
      <c r="D1626" t="s">
        <v>405</v>
      </c>
      <c r="E1626" t="s">
        <v>405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469</v>
      </c>
      <c r="C1627" t="s">
        <v>54</v>
      </c>
      <c r="D1627" t="s">
        <v>403</v>
      </c>
      <c r="E1627" t="s">
        <v>403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469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469</v>
      </c>
      <c r="C1629" t="s">
        <v>54</v>
      </c>
      <c r="D1629" t="s">
        <v>404</v>
      </c>
      <c r="E1629" t="s">
        <v>404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469</v>
      </c>
      <c r="C1630" t="s">
        <v>54</v>
      </c>
      <c r="D1630" t="s">
        <v>405</v>
      </c>
      <c r="E1630" t="s">
        <v>405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469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469</v>
      </c>
      <c r="C1632" t="s">
        <v>56</v>
      </c>
      <c r="D1632" t="s">
        <v>403</v>
      </c>
      <c r="E1632" t="s">
        <v>403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469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469</v>
      </c>
      <c r="C1634" t="s">
        <v>56</v>
      </c>
      <c r="D1634" t="s">
        <v>404</v>
      </c>
      <c r="E1634" t="s">
        <v>404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469</v>
      </c>
      <c r="C1635" t="s">
        <v>56</v>
      </c>
      <c r="D1635" t="s">
        <v>405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469</v>
      </c>
      <c r="C1636" t="s">
        <v>56</v>
      </c>
      <c r="D1636" t="s">
        <v>405</v>
      </c>
      <c r="E1636" t="s">
        <v>405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469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469</v>
      </c>
      <c r="C1638" t="s">
        <v>58</v>
      </c>
      <c r="D1638" t="s">
        <v>403</v>
      </c>
      <c r="E1638" t="s">
        <v>403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469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469</v>
      </c>
      <c r="C1640" t="s">
        <v>58</v>
      </c>
      <c r="D1640" t="s">
        <v>404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469</v>
      </c>
      <c r="C1641" t="s">
        <v>58</v>
      </c>
      <c r="D1641" t="s">
        <v>404</v>
      </c>
      <c r="E1641" t="s">
        <v>404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469</v>
      </c>
      <c r="C1642" t="s">
        <v>58</v>
      </c>
      <c r="D1642" t="s">
        <v>405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469</v>
      </c>
      <c r="C1643" t="s">
        <v>58</v>
      </c>
      <c r="D1643" t="s">
        <v>405</v>
      </c>
      <c r="E1643" t="s">
        <v>405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469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469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469</v>
      </c>
      <c r="C1646" t="s">
        <v>60</v>
      </c>
      <c r="D1646" t="s">
        <v>404</v>
      </c>
      <c r="E1646" t="s">
        <v>403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469</v>
      </c>
      <c r="C1647" t="s">
        <v>60</v>
      </c>
      <c r="D1647" t="s">
        <v>404</v>
      </c>
      <c r="E1647" t="s">
        <v>404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469</v>
      </c>
      <c r="C1648" t="s">
        <v>60</v>
      </c>
      <c r="D1648" t="s">
        <v>405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469</v>
      </c>
      <c r="C1649" t="s">
        <v>60</v>
      </c>
      <c r="D1649" t="s">
        <v>405</v>
      </c>
      <c r="E1649" t="s">
        <v>405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469</v>
      </c>
      <c r="C1650" t="s">
        <v>60</v>
      </c>
      <c r="D1650" t="s">
        <v>424</v>
      </c>
      <c r="E1650" t="s">
        <v>424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469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469</v>
      </c>
      <c r="C1652" t="s">
        <v>62</v>
      </c>
      <c r="D1652" t="s">
        <v>404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469</v>
      </c>
      <c r="C1653" t="s">
        <v>62</v>
      </c>
      <c r="D1653" t="s">
        <v>404</v>
      </c>
      <c r="E1653" t="s">
        <v>404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469</v>
      </c>
      <c r="C1654" t="s">
        <v>62</v>
      </c>
      <c r="D1654" t="s">
        <v>405</v>
      </c>
      <c r="E1654" t="s">
        <v>405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469</v>
      </c>
      <c r="C1655" t="s">
        <v>62</v>
      </c>
      <c r="D1655" t="s">
        <v>554</v>
      </c>
      <c r="E1655" t="s">
        <v>554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469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469</v>
      </c>
      <c r="C1657" t="s">
        <v>64</v>
      </c>
      <c r="D1657" t="s">
        <v>404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469</v>
      </c>
      <c r="C1658" t="s">
        <v>64</v>
      </c>
      <c r="D1658" t="s">
        <v>404</v>
      </c>
      <c r="E1658" t="s">
        <v>404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469</v>
      </c>
      <c r="C1659" t="s">
        <v>64</v>
      </c>
      <c r="D1659" t="s">
        <v>405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469</v>
      </c>
      <c r="C1660" t="s">
        <v>64</v>
      </c>
      <c r="D1660" t="s">
        <v>405</v>
      </c>
      <c r="E1660" t="s">
        <v>405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469</v>
      </c>
      <c r="C1661" t="s">
        <v>64</v>
      </c>
      <c r="D1661" t="s">
        <v>554</v>
      </c>
      <c r="E1661" t="s">
        <v>554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469</v>
      </c>
      <c r="C1662" t="s">
        <v>64</v>
      </c>
      <c r="D1662" t="s">
        <v>424</v>
      </c>
      <c r="E1662" t="s">
        <v>424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470</v>
      </c>
      <c r="C1663" t="s">
        <v>48</v>
      </c>
      <c r="D1663" t="s">
        <v>404</v>
      </c>
      <c r="E1663" t="s">
        <v>404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470</v>
      </c>
      <c r="C1664" t="s">
        <v>48</v>
      </c>
      <c r="D1664" t="s">
        <v>405</v>
      </c>
      <c r="E1664" t="s">
        <v>405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470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470</v>
      </c>
      <c r="C1666" t="s">
        <v>50</v>
      </c>
      <c r="D1666" t="s">
        <v>405</v>
      </c>
      <c r="E1666" t="s">
        <v>405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470</v>
      </c>
      <c r="C1667" t="s">
        <v>52</v>
      </c>
      <c r="D1667" t="s">
        <v>423</v>
      </c>
      <c r="E1667" t="s">
        <v>423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470</v>
      </c>
      <c r="C1668" t="s">
        <v>52</v>
      </c>
      <c r="D1668" t="s">
        <v>403</v>
      </c>
      <c r="E1668" t="s">
        <v>403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470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470</v>
      </c>
      <c r="C1670" t="s">
        <v>52</v>
      </c>
      <c r="D1670" t="s">
        <v>404</v>
      </c>
      <c r="E1670" t="s">
        <v>404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470</v>
      </c>
      <c r="C1671" t="s">
        <v>52</v>
      </c>
      <c r="D1671" t="s">
        <v>405</v>
      </c>
      <c r="E1671" t="s">
        <v>405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470</v>
      </c>
      <c r="C1672" t="s">
        <v>54</v>
      </c>
      <c r="D1672" t="s">
        <v>403</v>
      </c>
      <c r="E1672" t="s">
        <v>403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470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470</v>
      </c>
      <c r="C1674" t="s">
        <v>54</v>
      </c>
      <c r="D1674" t="s">
        <v>404</v>
      </c>
      <c r="E1674" t="s">
        <v>404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470</v>
      </c>
      <c r="C1675" t="s">
        <v>54</v>
      </c>
      <c r="D1675" t="s">
        <v>405</v>
      </c>
      <c r="E1675" t="s">
        <v>405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470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470</v>
      </c>
      <c r="C1677" t="s">
        <v>56</v>
      </c>
      <c r="D1677" t="s">
        <v>423</v>
      </c>
      <c r="E1677" t="s">
        <v>423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470</v>
      </c>
      <c r="C1678" t="s">
        <v>56</v>
      </c>
      <c r="D1678" t="s">
        <v>403</v>
      </c>
      <c r="E1678" t="s">
        <v>403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470</v>
      </c>
      <c r="C1679" t="s">
        <v>56</v>
      </c>
      <c r="D1679" t="s">
        <v>403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470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470</v>
      </c>
      <c r="C1681" t="s">
        <v>56</v>
      </c>
      <c r="D1681" t="s">
        <v>404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470</v>
      </c>
      <c r="C1682" t="s">
        <v>56</v>
      </c>
      <c r="D1682" t="s">
        <v>404</v>
      </c>
      <c r="E1682" t="s">
        <v>404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470</v>
      </c>
      <c r="C1683" t="s">
        <v>56</v>
      </c>
      <c r="D1683" t="s">
        <v>405</v>
      </c>
      <c r="E1683" t="s">
        <v>405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470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470</v>
      </c>
      <c r="C1685" t="s">
        <v>58</v>
      </c>
      <c r="D1685" t="s">
        <v>423</v>
      </c>
      <c r="E1685" t="s">
        <v>423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470</v>
      </c>
      <c r="C1686" t="s">
        <v>58</v>
      </c>
      <c r="D1686" t="s">
        <v>403</v>
      </c>
      <c r="E1686" t="s">
        <v>403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470</v>
      </c>
      <c r="C1687" t="s">
        <v>58</v>
      </c>
      <c r="D1687" t="s">
        <v>137</v>
      </c>
      <c r="E1687" t="s">
        <v>423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470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470</v>
      </c>
      <c r="C1689" t="s">
        <v>58</v>
      </c>
      <c r="D1689" t="s">
        <v>137</v>
      </c>
      <c r="E1689" t="s">
        <v>404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470</v>
      </c>
      <c r="C1690" t="s">
        <v>58</v>
      </c>
      <c r="D1690" t="s">
        <v>404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470</v>
      </c>
      <c r="C1691" t="s">
        <v>58</v>
      </c>
      <c r="D1691" t="s">
        <v>404</v>
      </c>
      <c r="E1691" t="s">
        <v>404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470</v>
      </c>
      <c r="C1692" t="s">
        <v>58</v>
      </c>
      <c r="D1692" t="s">
        <v>405</v>
      </c>
      <c r="E1692" t="s">
        <v>405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470</v>
      </c>
      <c r="C1693" t="s">
        <v>58</v>
      </c>
      <c r="D1693" t="s">
        <v>424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470</v>
      </c>
      <c r="C1694" t="s">
        <v>58</v>
      </c>
      <c r="D1694" t="s">
        <v>424</v>
      </c>
      <c r="E1694" t="s">
        <v>424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470</v>
      </c>
      <c r="C1695" t="s">
        <v>60</v>
      </c>
      <c r="D1695" t="s">
        <v>423</v>
      </c>
      <c r="E1695" t="s">
        <v>423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470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470</v>
      </c>
      <c r="C1697" t="s">
        <v>60</v>
      </c>
      <c r="D1697" t="s">
        <v>404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470</v>
      </c>
      <c r="C1698" t="s">
        <v>60</v>
      </c>
      <c r="D1698" t="s">
        <v>404</v>
      </c>
      <c r="E1698" t="s">
        <v>404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470</v>
      </c>
      <c r="C1699" t="s">
        <v>60</v>
      </c>
      <c r="D1699" t="s">
        <v>405</v>
      </c>
      <c r="E1699" t="s">
        <v>405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470</v>
      </c>
      <c r="C1700" t="s">
        <v>60</v>
      </c>
      <c r="D1700" t="s">
        <v>429</v>
      </c>
      <c r="E1700" t="s">
        <v>429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470</v>
      </c>
      <c r="C1701" t="s">
        <v>60</v>
      </c>
      <c r="D1701" t="s">
        <v>424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470</v>
      </c>
      <c r="C1702" t="s">
        <v>60</v>
      </c>
      <c r="D1702" t="s">
        <v>424</v>
      </c>
      <c r="E1702" t="s">
        <v>424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470</v>
      </c>
      <c r="C1703" t="s">
        <v>62</v>
      </c>
      <c r="D1703" t="s">
        <v>137</v>
      </c>
      <c r="E1703" t="s">
        <v>402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470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470</v>
      </c>
      <c r="C1705" t="s">
        <v>62</v>
      </c>
      <c r="D1705" t="s">
        <v>404</v>
      </c>
      <c r="E1705" t="s">
        <v>404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470</v>
      </c>
      <c r="C1706" t="s">
        <v>62</v>
      </c>
      <c r="D1706" t="s">
        <v>429</v>
      </c>
      <c r="E1706" t="s">
        <v>429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470</v>
      </c>
      <c r="C1707" t="s">
        <v>62</v>
      </c>
      <c r="D1707" t="s">
        <v>424</v>
      </c>
      <c r="E1707" t="s">
        <v>424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470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470</v>
      </c>
      <c r="C1709" t="s">
        <v>64</v>
      </c>
      <c r="D1709" t="s">
        <v>423</v>
      </c>
      <c r="E1709" t="s">
        <v>423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470</v>
      </c>
      <c r="C1710" t="s">
        <v>64</v>
      </c>
      <c r="D1710" t="s">
        <v>403</v>
      </c>
      <c r="E1710" t="s">
        <v>429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470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470</v>
      </c>
      <c r="C1712" t="s">
        <v>64</v>
      </c>
      <c r="D1712" t="s">
        <v>137</v>
      </c>
      <c r="E1712" t="s">
        <v>424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470</v>
      </c>
      <c r="C1713" t="s">
        <v>64</v>
      </c>
      <c r="D1713" t="s">
        <v>404</v>
      </c>
      <c r="E1713" t="s">
        <v>404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470</v>
      </c>
      <c r="C1714" t="s">
        <v>64</v>
      </c>
      <c r="D1714" t="s">
        <v>429</v>
      </c>
      <c r="E1714" t="s">
        <v>429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470</v>
      </c>
      <c r="C1715" t="s">
        <v>64</v>
      </c>
      <c r="D1715" t="s">
        <v>424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470</v>
      </c>
      <c r="C1716" t="s">
        <v>64</v>
      </c>
      <c r="D1716" t="s">
        <v>424</v>
      </c>
      <c r="E1716" t="s">
        <v>424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376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376</v>
      </c>
      <c r="C1718" t="s">
        <v>48</v>
      </c>
      <c r="D1718" t="s">
        <v>405</v>
      </c>
      <c r="E1718" t="s">
        <v>405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376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376</v>
      </c>
      <c r="C1720" t="s">
        <v>50</v>
      </c>
      <c r="D1720" t="s">
        <v>404</v>
      </c>
      <c r="E1720" t="s">
        <v>404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376</v>
      </c>
      <c r="C1721" t="s">
        <v>50</v>
      </c>
      <c r="D1721" t="s">
        <v>405</v>
      </c>
      <c r="E1721" t="s">
        <v>405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376</v>
      </c>
      <c r="C1722" t="s">
        <v>52</v>
      </c>
      <c r="D1722" t="s">
        <v>404</v>
      </c>
      <c r="E1722" t="s">
        <v>404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376</v>
      </c>
      <c r="C1723" t="s">
        <v>52</v>
      </c>
      <c r="D1723" t="s">
        <v>405</v>
      </c>
      <c r="E1723" t="s">
        <v>405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376</v>
      </c>
      <c r="C1724" t="s">
        <v>54</v>
      </c>
      <c r="D1724" t="s">
        <v>403</v>
      </c>
      <c r="E1724" t="s">
        <v>403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376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376</v>
      </c>
      <c r="C1726" t="s">
        <v>54</v>
      </c>
      <c r="D1726" t="s">
        <v>137</v>
      </c>
      <c r="E1726" t="s">
        <v>424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376</v>
      </c>
      <c r="C1727" t="s">
        <v>54</v>
      </c>
      <c r="D1727" t="s">
        <v>404</v>
      </c>
      <c r="E1727" t="s">
        <v>404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376</v>
      </c>
      <c r="C1728" t="s">
        <v>54</v>
      </c>
      <c r="D1728" t="s">
        <v>405</v>
      </c>
      <c r="E1728" t="s">
        <v>405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376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376</v>
      </c>
      <c r="C1730" t="s">
        <v>56</v>
      </c>
      <c r="D1730" t="s">
        <v>403</v>
      </c>
      <c r="E1730" t="s">
        <v>403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376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376</v>
      </c>
      <c r="C1732" t="s">
        <v>56</v>
      </c>
      <c r="D1732" t="s">
        <v>404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376</v>
      </c>
      <c r="C1733" t="s">
        <v>56</v>
      </c>
      <c r="D1733" t="s">
        <v>404</v>
      </c>
      <c r="E1733" t="s">
        <v>404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376</v>
      </c>
      <c r="C1734" t="s">
        <v>56</v>
      </c>
      <c r="D1734" t="s">
        <v>405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376</v>
      </c>
      <c r="C1735" t="s">
        <v>56</v>
      </c>
      <c r="D1735" t="s">
        <v>405</v>
      </c>
      <c r="E1735" t="s">
        <v>405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376</v>
      </c>
      <c r="C1736" t="s">
        <v>56</v>
      </c>
      <c r="D1736" t="s">
        <v>406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376</v>
      </c>
      <c r="C1737" t="s">
        <v>58</v>
      </c>
      <c r="D1737" t="s">
        <v>403</v>
      </c>
      <c r="E1737" t="s">
        <v>403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376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376</v>
      </c>
      <c r="C1739" t="s">
        <v>58</v>
      </c>
      <c r="D1739" t="s">
        <v>404</v>
      </c>
      <c r="E1739" t="s">
        <v>404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376</v>
      </c>
      <c r="C1740" t="s">
        <v>58</v>
      </c>
      <c r="D1740" t="s">
        <v>405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376</v>
      </c>
      <c r="C1741" t="s">
        <v>58</v>
      </c>
      <c r="D1741" t="s">
        <v>405</v>
      </c>
      <c r="E1741" t="s">
        <v>405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376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376</v>
      </c>
      <c r="C1743" t="s">
        <v>60</v>
      </c>
      <c r="D1743" t="s">
        <v>404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376</v>
      </c>
      <c r="C1744" t="s">
        <v>60</v>
      </c>
      <c r="D1744" t="s">
        <v>404</v>
      </c>
      <c r="E1744" t="s">
        <v>404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376</v>
      </c>
      <c r="C1745" t="s">
        <v>60</v>
      </c>
      <c r="D1745" t="s">
        <v>405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376</v>
      </c>
      <c r="C1746" t="s">
        <v>60</v>
      </c>
      <c r="D1746" t="s">
        <v>405</v>
      </c>
      <c r="E1746" t="s">
        <v>405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376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376</v>
      </c>
      <c r="C1748" t="s">
        <v>62</v>
      </c>
      <c r="D1748" t="s">
        <v>404</v>
      </c>
      <c r="E1748" t="s">
        <v>404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376</v>
      </c>
      <c r="C1749" t="s">
        <v>62</v>
      </c>
      <c r="D1749" t="s">
        <v>405</v>
      </c>
      <c r="E1749" t="s">
        <v>405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376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376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376</v>
      </c>
      <c r="C1752" t="s">
        <v>64</v>
      </c>
      <c r="D1752" t="s">
        <v>404</v>
      </c>
      <c r="E1752" t="s">
        <v>404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376</v>
      </c>
      <c r="C1753" t="s">
        <v>64</v>
      </c>
      <c r="D1753" t="s">
        <v>425</v>
      </c>
      <c r="E1753" t="s">
        <v>425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376</v>
      </c>
      <c r="C1754" t="s">
        <v>64</v>
      </c>
      <c r="D1754" t="s">
        <v>424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376</v>
      </c>
      <c r="C1755" t="s">
        <v>64</v>
      </c>
      <c r="D1755" t="s">
        <v>424</v>
      </c>
      <c r="E1755" t="s">
        <v>424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377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377</v>
      </c>
      <c r="C1757" t="s">
        <v>50</v>
      </c>
      <c r="D1757" t="s">
        <v>404</v>
      </c>
      <c r="E1757" t="s">
        <v>404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377</v>
      </c>
      <c r="C1758" t="s">
        <v>50</v>
      </c>
      <c r="D1758" t="s">
        <v>405</v>
      </c>
      <c r="E1758" t="s">
        <v>405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377</v>
      </c>
      <c r="C1759" t="s">
        <v>52</v>
      </c>
      <c r="D1759" t="s">
        <v>403</v>
      </c>
      <c r="E1759" t="s">
        <v>403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377</v>
      </c>
      <c r="C1760" t="s">
        <v>52</v>
      </c>
      <c r="D1760" t="s">
        <v>404</v>
      </c>
      <c r="E1760" t="s">
        <v>404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377</v>
      </c>
      <c r="C1761" t="s">
        <v>52</v>
      </c>
      <c r="D1761" t="s">
        <v>405</v>
      </c>
      <c r="E1761" t="s">
        <v>405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377</v>
      </c>
      <c r="C1762" t="s">
        <v>54</v>
      </c>
      <c r="D1762" t="s">
        <v>423</v>
      </c>
      <c r="E1762" t="s">
        <v>423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377</v>
      </c>
      <c r="C1763" t="s">
        <v>54</v>
      </c>
      <c r="D1763" t="s">
        <v>403</v>
      </c>
      <c r="E1763" t="s">
        <v>403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377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377</v>
      </c>
      <c r="C1765" t="s">
        <v>54</v>
      </c>
      <c r="D1765" t="s">
        <v>404</v>
      </c>
      <c r="E1765" t="s">
        <v>404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377</v>
      </c>
      <c r="C1766" t="s">
        <v>54</v>
      </c>
      <c r="D1766" t="s">
        <v>405</v>
      </c>
      <c r="E1766" t="s">
        <v>405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377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377</v>
      </c>
      <c r="C1768" t="s">
        <v>56</v>
      </c>
      <c r="D1768" t="s">
        <v>423</v>
      </c>
      <c r="E1768" t="s">
        <v>423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377</v>
      </c>
      <c r="C1769" t="s">
        <v>56</v>
      </c>
      <c r="D1769" t="s">
        <v>403</v>
      </c>
      <c r="E1769" t="s">
        <v>403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377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377</v>
      </c>
      <c r="C1771" t="s">
        <v>56</v>
      </c>
      <c r="D1771" t="s">
        <v>404</v>
      </c>
      <c r="E1771" t="s">
        <v>404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377</v>
      </c>
      <c r="C1772" t="s">
        <v>56</v>
      </c>
      <c r="D1772" t="s">
        <v>405</v>
      </c>
      <c r="E1772" t="s">
        <v>405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377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377</v>
      </c>
      <c r="C1774" t="s">
        <v>58</v>
      </c>
      <c r="D1774" t="s">
        <v>423</v>
      </c>
      <c r="E1774" t="s">
        <v>423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377</v>
      </c>
      <c r="C1775" t="s">
        <v>58</v>
      </c>
      <c r="D1775" t="s">
        <v>423</v>
      </c>
      <c r="E1775" t="s">
        <v>404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377</v>
      </c>
      <c r="C1776" t="s">
        <v>58</v>
      </c>
      <c r="D1776" t="s">
        <v>403</v>
      </c>
      <c r="E1776" t="s">
        <v>403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377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377</v>
      </c>
      <c r="C1778" t="s">
        <v>58</v>
      </c>
      <c r="D1778" t="s">
        <v>137</v>
      </c>
      <c r="E1778" t="s">
        <v>424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377</v>
      </c>
      <c r="C1779" t="s">
        <v>58</v>
      </c>
      <c r="D1779" t="s">
        <v>404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377</v>
      </c>
      <c r="C1780" t="s">
        <v>58</v>
      </c>
      <c r="D1780" t="s">
        <v>404</v>
      </c>
      <c r="E1780" t="s">
        <v>404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377</v>
      </c>
      <c r="C1781" t="s">
        <v>58</v>
      </c>
      <c r="D1781" t="s">
        <v>425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377</v>
      </c>
      <c r="C1782" t="s">
        <v>58</v>
      </c>
      <c r="D1782" t="s">
        <v>405</v>
      </c>
      <c r="E1782" t="s">
        <v>405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377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377</v>
      </c>
      <c r="C1784" t="s">
        <v>60</v>
      </c>
      <c r="D1784" t="s">
        <v>423</v>
      </c>
      <c r="E1784" t="s">
        <v>403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377</v>
      </c>
      <c r="C1785" t="s">
        <v>60</v>
      </c>
      <c r="D1785" t="s">
        <v>137</v>
      </c>
      <c r="E1785" t="s">
        <v>423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377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377</v>
      </c>
      <c r="C1787" t="s">
        <v>60</v>
      </c>
      <c r="D1787" t="s">
        <v>404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377</v>
      </c>
      <c r="C1788" t="s">
        <v>60</v>
      </c>
      <c r="D1788" t="s">
        <v>404</v>
      </c>
      <c r="E1788" t="s">
        <v>404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377</v>
      </c>
      <c r="C1789" t="s">
        <v>60</v>
      </c>
      <c r="D1789" t="s">
        <v>404</v>
      </c>
      <c r="E1789" t="s">
        <v>424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377</v>
      </c>
      <c r="C1790" t="s">
        <v>60</v>
      </c>
      <c r="D1790" t="s">
        <v>425</v>
      </c>
      <c r="E1790" t="s">
        <v>425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377</v>
      </c>
      <c r="C1791" t="s">
        <v>60</v>
      </c>
      <c r="D1791" t="s">
        <v>405</v>
      </c>
      <c r="E1791" t="s">
        <v>405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377</v>
      </c>
      <c r="C1792" t="s">
        <v>60</v>
      </c>
      <c r="D1792" t="s">
        <v>424</v>
      </c>
      <c r="E1792" t="s">
        <v>424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377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377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377</v>
      </c>
      <c r="C1795" t="s">
        <v>62</v>
      </c>
      <c r="D1795" t="s">
        <v>404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377</v>
      </c>
      <c r="C1796" t="s">
        <v>62</v>
      </c>
      <c r="D1796" t="s">
        <v>404</v>
      </c>
      <c r="E1796" t="s">
        <v>404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377</v>
      </c>
      <c r="C1797" t="s">
        <v>62</v>
      </c>
      <c r="D1797" t="s">
        <v>425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377</v>
      </c>
      <c r="C1798" t="s">
        <v>62</v>
      </c>
      <c r="D1798" t="s">
        <v>425</v>
      </c>
      <c r="E1798" t="s">
        <v>425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377</v>
      </c>
      <c r="C1799" t="s">
        <v>62</v>
      </c>
      <c r="D1799" t="s">
        <v>405</v>
      </c>
      <c r="E1799" t="s">
        <v>405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377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377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377</v>
      </c>
      <c r="C1802" t="s">
        <v>64</v>
      </c>
      <c r="D1802" t="s">
        <v>404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377</v>
      </c>
      <c r="C1803" t="s">
        <v>64</v>
      </c>
      <c r="D1803" t="s">
        <v>404</v>
      </c>
      <c r="E1803" t="s">
        <v>404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377</v>
      </c>
      <c r="C1804" t="s">
        <v>64</v>
      </c>
      <c r="D1804" t="s">
        <v>425</v>
      </c>
      <c r="E1804" t="s">
        <v>425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377</v>
      </c>
      <c r="C1805" t="s">
        <v>64</v>
      </c>
      <c r="D1805" t="s">
        <v>424</v>
      </c>
      <c r="E1805" t="s">
        <v>424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471</v>
      </c>
      <c r="C1806" t="s">
        <v>52</v>
      </c>
      <c r="D1806" t="s">
        <v>404</v>
      </c>
      <c r="E1806" t="s">
        <v>404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471</v>
      </c>
      <c r="C1807" t="s">
        <v>52</v>
      </c>
      <c r="D1807" t="s">
        <v>405</v>
      </c>
      <c r="E1807" t="s">
        <v>405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471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471</v>
      </c>
      <c r="C1809" t="s">
        <v>54</v>
      </c>
      <c r="D1809" t="s">
        <v>403</v>
      </c>
      <c r="E1809" t="s">
        <v>403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471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471</v>
      </c>
      <c r="C1811" t="s">
        <v>54</v>
      </c>
      <c r="D1811" t="s">
        <v>404</v>
      </c>
      <c r="E1811" t="s">
        <v>404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471</v>
      </c>
      <c r="C1812" t="s">
        <v>54</v>
      </c>
      <c r="D1812" t="s">
        <v>405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471</v>
      </c>
      <c r="C1813" t="s">
        <v>54</v>
      </c>
      <c r="D1813" t="s">
        <v>405</v>
      </c>
      <c r="E1813" t="s">
        <v>405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471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471</v>
      </c>
      <c r="C1815" t="s">
        <v>56</v>
      </c>
      <c r="D1815" t="s">
        <v>423</v>
      </c>
      <c r="E1815" t="s">
        <v>423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471</v>
      </c>
      <c r="C1816" t="s">
        <v>56</v>
      </c>
      <c r="D1816" t="s">
        <v>403</v>
      </c>
      <c r="E1816" t="s">
        <v>403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471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471</v>
      </c>
      <c r="C1818" t="s">
        <v>56</v>
      </c>
      <c r="D1818" t="s">
        <v>404</v>
      </c>
      <c r="E1818" t="s">
        <v>404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471</v>
      </c>
      <c r="C1819" t="s">
        <v>56</v>
      </c>
      <c r="D1819" t="s">
        <v>405</v>
      </c>
      <c r="E1819" t="s">
        <v>405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471</v>
      </c>
      <c r="C1820" t="s">
        <v>56</v>
      </c>
      <c r="D1820" t="s">
        <v>424</v>
      </c>
      <c r="E1820" t="s">
        <v>424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471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471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471</v>
      </c>
      <c r="C1823" t="s">
        <v>58</v>
      </c>
      <c r="D1823" t="s">
        <v>404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471</v>
      </c>
      <c r="C1824" t="s">
        <v>58</v>
      </c>
      <c r="D1824" t="s">
        <v>404</v>
      </c>
      <c r="E1824" t="s">
        <v>404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471</v>
      </c>
      <c r="C1825" t="s">
        <v>58</v>
      </c>
      <c r="D1825" t="s">
        <v>405</v>
      </c>
      <c r="E1825" t="s">
        <v>405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471</v>
      </c>
      <c r="C1826" t="s">
        <v>58</v>
      </c>
      <c r="D1826" t="s">
        <v>424</v>
      </c>
      <c r="E1826" t="s">
        <v>424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471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471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471</v>
      </c>
      <c r="C1829" t="s">
        <v>60</v>
      </c>
      <c r="D1829" t="s">
        <v>404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471</v>
      </c>
      <c r="C1830" t="s">
        <v>60</v>
      </c>
      <c r="D1830" t="s">
        <v>404</v>
      </c>
      <c r="E1830" t="s">
        <v>404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471</v>
      </c>
      <c r="C1831" t="s">
        <v>60</v>
      </c>
      <c r="D1831" t="s">
        <v>425</v>
      </c>
      <c r="E1831" t="s">
        <v>425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471</v>
      </c>
      <c r="C1832" t="s">
        <v>60</v>
      </c>
      <c r="D1832" t="s">
        <v>405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471</v>
      </c>
      <c r="C1833" t="s">
        <v>60</v>
      </c>
      <c r="D1833" t="s">
        <v>405</v>
      </c>
      <c r="E1833" t="s">
        <v>405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471</v>
      </c>
      <c r="C1834" t="s">
        <v>60</v>
      </c>
      <c r="D1834" t="s">
        <v>424</v>
      </c>
      <c r="E1834" t="s">
        <v>424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471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471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471</v>
      </c>
      <c r="C1837" t="s">
        <v>62</v>
      </c>
      <c r="D1837" t="s">
        <v>404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471</v>
      </c>
      <c r="C1838" t="s">
        <v>62</v>
      </c>
      <c r="D1838" t="s">
        <v>404</v>
      </c>
      <c r="E1838" t="s">
        <v>404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471</v>
      </c>
      <c r="C1839" t="s">
        <v>62</v>
      </c>
      <c r="D1839" t="s">
        <v>425</v>
      </c>
      <c r="E1839" t="s">
        <v>425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471</v>
      </c>
      <c r="C1840" t="s">
        <v>62</v>
      </c>
      <c r="D1840" t="s">
        <v>405</v>
      </c>
      <c r="E1840" t="s">
        <v>405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471</v>
      </c>
      <c r="C1841" t="s">
        <v>62</v>
      </c>
      <c r="D1841" t="s">
        <v>424</v>
      </c>
      <c r="E1841" t="s">
        <v>424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471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471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471</v>
      </c>
      <c r="C1844" t="s">
        <v>64</v>
      </c>
      <c r="D1844" t="s">
        <v>404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471</v>
      </c>
      <c r="C1845" t="s">
        <v>64</v>
      </c>
      <c r="D1845" t="s">
        <v>404</v>
      </c>
      <c r="E1845" t="s">
        <v>404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471</v>
      </c>
      <c r="C1846" t="s">
        <v>64</v>
      </c>
      <c r="D1846" t="s">
        <v>404</v>
      </c>
      <c r="E1846" t="s">
        <v>424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471</v>
      </c>
      <c r="C1847" t="s">
        <v>64</v>
      </c>
      <c r="D1847" t="s">
        <v>425</v>
      </c>
      <c r="E1847" t="s">
        <v>425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471</v>
      </c>
      <c r="C1848" t="s">
        <v>64</v>
      </c>
      <c r="D1848" t="s">
        <v>424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471</v>
      </c>
      <c r="C1849" t="s">
        <v>64</v>
      </c>
      <c r="D1849" t="s">
        <v>424</v>
      </c>
      <c r="E1849" t="s">
        <v>424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379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379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379</v>
      </c>
      <c r="C1852" t="s">
        <v>52</v>
      </c>
      <c r="D1852" t="s">
        <v>404</v>
      </c>
      <c r="E1852" t="s">
        <v>404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379</v>
      </c>
      <c r="C1853" t="s">
        <v>52</v>
      </c>
      <c r="D1853" t="s">
        <v>405</v>
      </c>
      <c r="E1853" t="s">
        <v>405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379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379</v>
      </c>
      <c r="C1855" t="s">
        <v>54</v>
      </c>
      <c r="D1855" t="s">
        <v>405</v>
      </c>
      <c r="E1855" t="s">
        <v>405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379</v>
      </c>
      <c r="C1856" t="s">
        <v>56</v>
      </c>
      <c r="D1856" t="s">
        <v>403</v>
      </c>
      <c r="E1856" t="s">
        <v>403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379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379</v>
      </c>
      <c r="C1858" t="s">
        <v>56</v>
      </c>
      <c r="D1858" t="s">
        <v>404</v>
      </c>
      <c r="E1858" t="s">
        <v>404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379</v>
      </c>
      <c r="C1859" t="s">
        <v>56</v>
      </c>
      <c r="D1859" t="s">
        <v>404</v>
      </c>
      <c r="E1859" t="s">
        <v>425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379</v>
      </c>
      <c r="C1860" t="s">
        <v>56</v>
      </c>
      <c r="D1860" t="s">
        <v>405</v>
      </c>
      <c r="E1860" t="s">
        <v>405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379</v>
      </c>
      <c r="C1861" t="s">
        <v>56</v>
      </c>
      <c r="D1861" t="s">
        <v>424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379</v>
      </c>
      <c r="C1862" t="s">
        <v>56</v>
      </c>
      <c r="D1862" t="s">
        <v>406</v>
      </c>
      <c r="E1862" t="s">
        <v>406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379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379</v>
      </c>
      <c r="C1864" t="s">
        <v>58</v>
      </c>
      <c r="D1864" t="s">
        <v>403</v>
      </c>
      <c r="E1864" t="s">
        <v>403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379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379</v>
      </c>
      <c r="C1866" t="s">
        <v>58</v>
      </c>
      <c r="D1866" t="s">
        <v>404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379</v>
      </c>
      <c r="C1867" t="s">
        <v>58</v>
      </c>
      <c r="D1867" t="s">
        <v>404</v>
      </c>
      <c r="E1867" t="s">
        <v>404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379</v>
      </c>
      <c r="C1868" t="s">
        <v>58</v>
      </c>
      <c r="D1868" t="s">
        <v>405</v>
      </c>
      <c r="E1868" t="s">
        <v>405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379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379</v>
      </c>
      <c r="C1870" t="s">
        <v>60</v>
      </c>
      <c r="D1870" t="s">
        <v>137</v>
      </c>
      <c r="E1870" t="s">
        <v>424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379</v>
      </c>
      <c r="C1871" t="s">
        <v>60</v>
      </c>
      <c r="D1871" t="s">
        <v>404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379</v>
      </c>
      <c r="C1872" t="s">
        <v>60</v>
      </c>
      <c r="D1872" t="s">
        <v>404</v>
      </c>
      <c r="E1872" t="s">
        <v>404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379</v>
      </c>
      <c r="C1873" t="s">
        <v>60</v>
      </c>
      <c r="D1873" t="s">
        <v>424</v>
      </c>
      <c r="E1873" t="s">
        <v>424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379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379</v>
      </c>
      <c r="C1875" t="s">
        <v>62</v>
      </c>
      <c r="D1875" t="s">
        <v>404</v>
      </c>
      <c r="E1875" t="s">
        <v>404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379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379</v>
      </c>
      <c r="C1877" t="s">
        <v>64</v>
      </c>
      <c r="D1877" t="s">
        <v>404</v>
      </c>
      <c r="E1877" t="s">
        <v>404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379</v>
      </c>
      <c r="C1878" t="s">
        <v>64</v>
      </c>
      <c r="D1878" t="s">
        <v>425</v>
      </c>
      <c r="E1878" t="s">
        <v>425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379</v>
      </c>
      <c r="C1879" t="s">
        <v>64</v>
      </c>
      <c r="D1879" t="s">
        <v>424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379</v>
      </c>
      <c r="C1880" t="s">
        <v>64</v>
      </c>
      <c r="D1880" t="s">
        <v>424</v>
      </c>
      <c r="E1880" t="s">
        <v>424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380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380</v>
      </c>
      <c r="C1882" t="s">
        <v>50</v>
      </c>
      <c r="D1882" t="s">
        <v>403</v>
      </c>
      <c r="E1882" t="s">
        <v>403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380</v>
      </c>
      <c r="C1883" t="s">
        <v>52</v>
      </c>
      <c r="D1883" t="s">
        <v>403</v>
      </c>
      <c r="E1883" t="s">
        <v>423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380</v>
      </c>
      <c r="C1884" t="s">
        <v>52</v>
      </c>
      <c r="D1884" t="s">
        <v>403</v>
      </c>
      <c r="E1884" t="s">
        <v>403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380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380</v>
      </c>
      <c r="C1886" t="s">
        <v>52</v>
      </c>
      <c r="D1886" t="s">
        <v>404</v>
      </c>
      <c r="E1886" t="s">
        <v>404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380</v>
      </c>
      <c r="C1887" t="s">
        <v>52</v>
      </c>
      <c r="D1887" t="s">
        <v>405</v>
      </c>
      <c r="E1887" t="s">
        <v>405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380</v>
      </c>
      <c r="C1888" t="s">
        <v>54</v>
      </c>
      <c r="D1888" t="s">
        <v>423</v>
      </c>
      <c r="E1888" t="s">
        <v>403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380</v>
      </c>
      <c r="C1889" t="s">
        <v>54</v>
      </c>
      <c r="D1889" t="s">
        <v>403</v>
      </c>
      <c r="E1889" t="s">
        <v>403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380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380</v>
      </c>
      <c r="C1891" t="s">
        <v>54</v>
      </c>
      <c r="D1891" t="s">
        <v>137</v>
      </c>
      <c r="E1891" t="s">
        <v>404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380</v>
      </c>
      <c r="C1892" t="s">
        <v>54</v>
      </c>
      <c r="D1892" t="s">
        <v>404</v>
      </c>
      <c r="E1892" t="s">
        <v>404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380</v>
      </c>
      <c r="C1893" t="s">
        <v>54</v>
      </c>
      <c r="D1893" t="s">
        <v>405</v>
      </c>
      <c r="E1893" t="s">
        <v>405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380</v>
      </c>
      <c r="C1894" t="s">
        <v>56</v>
      </c>
      <c r="D1894" t="s">
        <v>403</v>
      </c>
      <c r="E1894" t="s">
        <v>403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380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380</v>
      </c>
      <c r="C1896" t="s">
        <v>56</v>
      </c>
      <c r="D1896" t="s">
        <v>137</v>
      </c>
      <c r="E1896" t="s">
        <v>404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380</v>
      </c>
      <c r="C1897" t="s">
        <v>56</v>
      </c>
      <c r="D1897" t="s">
        <v>404</v>
      </c>
      <c r="E1897" t="s">
        <v>404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380</v>
      </c>
      <c r="C1898" t="s">
        <v>56</v>
      </c>
      <c r="D1898" t="s">
        <v>405</v>
      </c>
      <c r="E1898" t="s">
        <v>405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380</v>
      </c>
      <c r="C1899" t="s">
        <v>56</v>
      </c>
      <c r="D1899" t="s">
        <v>424</v>
      </c>
      <c r="E1899" t="s">
        <v>424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380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380</v>
      </c>
      <c r="C1901" t="s">
        <v>58</v>
      </c>
      <c r="D1901" t="s">
        <v>403</v>
      </c>
      <c r="E1901" t="s">
        <v>403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380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380</v>
      </c>
      <c r="C1903" t="s">
        <v>58</v>
      </c>
      <c r="D1903" t="s">
        <v>137</v>
      </c>
      <c r="E1903" t="s">
        <v>404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380</v>
      </c>
      <c r="C1904" t="s">
        <v>58</v>
      </c>
      <c r="D1904" t="s">
        <v>404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380</v>
      </c>
      <c r="C1905" t="s">
        <v>58</v>
      </c>
      <c r="D1905" t="s">
        <v>404</v>
      </c>
      <c r="E1905" t="s">
        <v>404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380</v>
      </c>
      <c r="C1906" t="s">
        <v>58</v>
      </c>
      <c r="D1906" t="s">
        <v>554</v>
      </c>
      <c r="E1906" t="s">
        <v>554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380</v>
      </c>
      <c r="C1907" t="s">
        <v>58</v>
      </c>
      <c r="D1907" t="s">
        <v>424</v>
      </c>
      <c r="E1907" t="s">
        <v>424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380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380</v>
      </c>
      <c r="C1909" t="s">
        <v>60</v>
      </c>
      <c r="D1909" t="s">
        <v>403</v>
      </c>
      <c r="E1909" t="s">
        <v>403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380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380</v>
      </c>
      <c r="C1911" t="s">
        <v>60</v>
      </c>
      <c r="D1911" t="s">
        <v>404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380</v>
      </c>
      <c r="C1912" t="s">
        <v>60</v>
      </c>
      <c r="D1912" t="s">
        <v>404</v>
      </c>
      <c r="E1912" t="s">
        <v>404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380</v>
      </c>
      <c r="C1913" t="s">
        <v>60</v>
      </c>
      <c r="D1913" t="s">
        <v>425</v>
      </c>
      <c r="E1913" t="s">
        <v>425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380</v>
      </c>
      <c r="C1914" t="s">
        <v>60</v>
      </c>
      <c r="D1914" t="s">
        <v>554</v>
      </c>
      <c r="E1914" t="s">
        <v>554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380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380</v>
      </c>
      <c r="C1916" t="s">
        <v>62</v>
      </c>
      <c r="D1916" t="s">
        <v>404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380</v>
      </c>
      <c r="C1917" t="s">
        <v>62</v>
      </c>
      <c r="D1917" t="s">
        <v>404</v>
      </c>
      <c r="E1917" t="s">
        <v>404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380</v>
      </c>
      <c r="C1918" t="s">
        <v>62</v>
      </c>
      <c r="D1918" t="s">
        <v>425</v>
      </c>
      <c r="E1918" t="s">
        <v>425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380</v>
      </c>
      <c r="C1919" t="s">
        <v>62</v>
      </c>
      <c r="D1919" t="s">
        <v>554</v>
      </c>
      <c r="E1919" t="s">
        <v>554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380</v>
      </c>
      <c r="C1920" t="s">
        <v>62</v>
      </c>
      <c r="D1920" t="s">
        <v>424</v>
      </c>
      <c r="E1920" t="s">
        <v>424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380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380</v>
      </c>
      <c r="C1922" t="s">
        <v>64</v>
      </c>
      <c r="D1922" t="s">
        <v>423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380</v>
      </c>
      <c r="C1923" t="s">
        <v>64</v>
      </c>
      <c r="D1923" t="s">
        <v>403</v>
      </c>
      <c r="E1923" t="s">
        <v>403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380</v>
      </c>
      <c r="C1924" t="s">
        <v>64</v>
      </c>
      <c r="D1924" t="s">
        <v>403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380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380</v>
      </c>
      <c r="C1926" t="s">
        <v>64</v>
      </c>
      <c r="D1926" t="s">
        <v>137</v>
      </c>
      <c r="E1926" t="s">
        <v>424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380</v>
      </c>
      <c r="C1927" t="s">
        <v>64</v>
      </c>
      <c r="D1927" t="s">
        <v>404</v>
      </c>
      <c r="E1927" t="s">
        <v>404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380</v>
      </c>
      <c r="C1928" t="s">
        <v>64</v>
      </c>
      <c r="D1928" t="s">
        <v>554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380</v>
      </c>
      <c r="C1929" t="s">
        <v>64</v>
      </c>
      <c r="D1929" t="s">
        <v>554</v>
      </c>
      <c r="E1929" t="s">
        <v>554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380</v>
      </c>
      <c r="C1930" t="s">
        <v>64</v>
      </c>
      <c r="D1930" t="s">
        <v>424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380</v>
      </c>
      <c r="C1931" t="s">
        <v>64</v>
      </c>
      <c r="D1931" t="s">
        <v>424</v>
      </c>
      <c r="E1931" t="s">
        <v>424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472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472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472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472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472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472</v>
      </c>
      <c r="C1937" t="s">
        <v>52</v>
      </c>
      <c r="D1937" t="s">
        <v>404</v>
      </c>
      <c r="E1937" t="s">
        <v>404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472</v>
      </c>
      <c r="C1938" t="s">
        <v>52</v>
      </c>
      <c r="D1938" t="s">
        <v>405</v>
      </c>
      <c r="E1938" t="s">
        <v>405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472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472</v>
      </c>
      <c r="C1940" t="s">
        <v>54</v>
      </c>
      <c r="D1940" t="s">
        <v>137</v>
      </c>
      <c r="E1940" t="s">
        <v>404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472</v>
      </c>
      <c r="C1941" t="s">
        <v>54</v>
      </c>
      <c r="D1941" t="s">
        <v>404</v>
      </c>
      <c r="E1941" t="s">
        <v>404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472</v>
      </c>
      <c r="C1942" t="s">
        <v>54</v>
      </c>
      <c r="D1942" t="s">
        <v>404</v>
      </c>
      <c r="E1942" t="s">
        <v>424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472</v>
      </c>
      <c r="C1943" t="s">
        <v>54</v>
      </c>
      <c r="D1943" t="s">
        <v>405</v>
      </c>
      <c r="E1943" t="s">
        <v>405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472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472</v>
      </c>
      <c r="C1945" t="s">
        <v>56</v>
      </c>
      <c r="D1945" t="s">
        <v>403</v>
      </c>
      <c r="E1945" t="s">
        <v>403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472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472</v>
      </c>
      <c r="C1947" t="s">
        <v>56</v>
      </c>
      <c r="D1947" t="s">
        <v>404</v>
      </c>
      <c r="E1947" t="s">
        <v>404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472</v>
      </c>
      <c r="C1948" t="s">
        <v>56</v>
      </c>
      <c r="D1948" t="s">
        <v>405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472</v>
      </c>
      <c r="C1949" t="s">
        <v>56</v>
      </c>
      <c r="D1949" t="s">
        <v>405</v>
      </c>
      <c r="E1949" t="s">
        <v>405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472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472</v>
      </c>
      <c r="C1951" t="s">
        <v>58</v>
      </c>
      <c r="D1951" t="s">
        <v>423</v>
      </c>
      <c r="E1951" t="s">
        <v>423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472</v>
      </c>
      <c r="C1952" t="s">
        <v>58</v>
      </c>
      <c r="D1952" t="s">
        <v>403</v>
      </c>
      <c r="E1952" t="s">
        <v>403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472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472</v>
      </c>
      <c r="C1954" t="s">
        <v>58</v>
      </c>
      <c r="D1954" t="s">
        <v>137</v>
      </c>
      <c r="E1954" t="s">
        <v>424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472</v>
      </c>
      <c r="C1955" t="s">
        <v>58</v>
      </c>
      <c r="D1955" t="s">
        <v>404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472</v>
      </c>
      <c r="C1956" t="s">
        <v>58</v>
      </c>
      <c r="D1956" t="s">
        <v>404</v>
      </c>
      <c r="E1956" t="s">
        <v>404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472</v>
      </c>
      <c r="C1957" t="s">
        <v>58</v>
      </c>
      <c r="D1957" t="s">
        <v>404</v>
      </c>
      <c r="E1957" t="s">
        <v>424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472</v>
      </c>
      <c r="C1958" t="s">
        <v>58</v>
      </c>
      <c r="D1958" t="s">
        <v>405</v>
      </c>
      <c r="E1958" t="s">
        <v>405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472</v>
      </c>
      <c r="C1959" t="s">
        <v>58</v>
      </c>
      <c r="D1959" t="s">
        <v>424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472</v>
      </c>
      <c r="C1960" t="s">
        <v>58</v>
      </c>
      <c r="D1960" t="s">
        <v>424</v>
      </c>
      <c r="E1960" t="s">
        <v>424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472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472</v>
      </c>
      <c r="C1962" t="s">
        <v>60</v>
      </c>
      <c r="D1962" t="s">
        <v>423</v>
      </c>
      <c r="E1962" t="s">
        <v>423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472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472</v>
      </c>
      <c r="C1964" t="s">
        <v>60</v>
      </c>
      <c r="D1964" t="s">
        <v>404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472</v>
      </c>
      <c r="C1965" t="s">
        <v>60</v>
      </c>
      <c r="D1965" t="s">
        <v>404</v>
      </c>
      <c r="E1965" t="s">
        <v>404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472</v>
      </c>
      <c r="C1966" t="s">
        <v>60</v>
      </c>
      <c r="D1966" t="s">
        <v>405</v>
      </c>
      <c r="E1966" t="s">
        <v>405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472</v>
      </c>
      <c r="C1967" t="s">
        <v>60</v>
      </c>
      <c r="D1967" t="s">
        <v>424</v>
      </c>
      <c r="E1967" t="s">
        <v>424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472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472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472</v>
      </c>
      <c r="C1970" t="s">
        <v>62</v>
      </c>
      <c r="D1970" t="s">
        <v>404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472</v>
      </c>
      <c r="C1971" t="s">
        <v>62</v>
      </c>
      <c r="D1971" t="s">
        <v>404</v>
      </c>
      <c r="E1971" t="s">
        <v>404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472</v>
      </c>
      <c r="C1972" t="s">
        <v>62</v>
      </c>
      <c r="D1972" t="s">
        <v>405</v>
      </c>
      <c r="E1972" t="s">
        <v>405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472</v>
      </c>
      <c r="C1973" t="s">
        <v>62</v>
      </c>
      <c r="D1973" t="s">
        <v>424</v>
      </c>
      <c r="E1973" t="s">
        <v>424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472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472</v>
      </c>
      <c r="C1975" t="s">
        <v>64</v>
      </c>
      <c r="D1975" t="s">
        <v>403</v>
      </c>
      <c r="E1975" t="s">
        <v>403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472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472</v>
      </c>
      <c r="C1977" t="s">
        <v>64</v>
      </c>
      <c r="D1977" t="s">
        <v>404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472</v>
      </c>
      <c r="C1978" t="s">
        <v>64</v>
      </c>
      <c r="D1978" t="s">
        <v>404</v>
      </c>
      <c r="E1978" t="s">
        <v>404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472</v>
      </c>
      <c r="C1979" t="s">
        <v>64</v>
      </c>
      <c r="D1979" t="s">
        <v>405</v>
      </c>
      <c r="E1979" t="s">
        <v>405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472</v>
      </c>
      <c r="C1980" t="s">
        <v>64</v>
      </c>
      <c r="D1980" t="s">
        <v>554</v>
      </c>
      <c r="E1980" t="s">
        <v>554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472</v>
      </c>
      <c r="C1981" t="s">
        <v>64</v>
      </c>
      <c r="D1981" t="s">
        <v>424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472</v>
      </c>
      <c r="C1982" t="s">
        <v>64</v>
      </c>
      <c r="D1982" t="s">
        <v>424</v>
      </c>
      <c r="E1982" t="s">
        <v>424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473</v>
      </c>
      <c r="C1983" t="s">
        <v>48</v>
      </c>
      <c r="D1983" t="s">
        <v>401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473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473</v>
      </c>
      <c r="C1985" t="s">
        <v>48</v>
      </c>
      <c r="D1985" t="s">
        <v>405</v>
      </c>
      <c r="E1985" t="s">
        <v>405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473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473</v>
      </c>
      <c r="C1987" t="s">
        <v>50</v>
      </c>
      <c r="D1987" t="s">
        <v>405</v>
      </c>
      <c r="E1987" t="s">
        <v>405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473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473</v>
      </c>
      <c r="C1989" t="s">
        <v>52</v>
      </c>
      <c r="D1989" t="s">
        <v>405</v>
      </c>
      <c r="E1989" t="s">
        <v>405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473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473</v>
      </c>
      <c r="C1991" t="s">
        <v>54</v>
      </c>
      <c r="D1991" t="s">
        <v>405</v>
      </c>
      <c r="E1991" t="s">
        <v>405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473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473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473</v>
      </c>
      <c r="C1994" t="s">
        <v>56</v>
      </c>
      <c r="D1994" t="s">
        <v>404</v>
      </c>
      <c r="E1994" t="s">
        <v>404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473</v>
      </c>
      <c r="C1995" t="s">
        <v>56</v>
      </c>
      <c r="D1995" t="s">
        <v>405</v>
      </c>
      <c r="E1995" t="s">
        <v>405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473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473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473</v>
      </c>
      <c r="C1998" t="s">
        <v>58</v>
      </c>
      <c r="D1998" t="s">
        <v>404</v>
      </c>
      <c r="E1998" t="s">
        <v>404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473</v>
      </c>
      <c r="C1999" t="s">
        <v>58</v>
      </c>
      <c r="D1999" t="s">
        <v>425</v>
      </c>
      <c r="E1999" t="s">
        <v>425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473</v>
      </c>
      <c r="C2000" t="s">
        <v>58</v>
      </c>
      <c r="D2000" t="s">
        <v>405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473</v>
      </c>
      <c r="C2001" t="s">
        <v>58</v>
      </c>
      <c r="D2001" t="s">
        <v>405</v>
      </c>
      <c r="E2001" t="s">
        <v>405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473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473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473</v>
      </c>
      <c r="C2004" t="s">
        <v>60</v>
      </c>
      <c r="D2004" t="s">
        <v>405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473</v>
      </c>
      <c r="C2005" t="s">
        <v>60</v>
      </c>
      <c r="D2005" t="s">
        <v>405</v>
      </c>
      <c r="E2005" t="s">
        <v>405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473</v>
      </c>
      <c r="C2006" t="s">
        <v>60</v>
      </c>
      <c r="D2006" t="s">
        <v>554</v>
      </c>
      <c r="E2006" t="s">
        <v>554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473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473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473</v>
      </c>
      <c r="C2009" t="s">
        <v>62</v>
      </c>
      <c r="D2009" t="s">
        <v>404</v>
      </c>
      <c r="E2009" t="s">
        <v>404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473</v>
      </c>
      <c r="C2010" t="s">
        <v>62</v>
      </c>
      <c r="D2010" t="s">
        <v>405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473</v>
      </c>
      <c r="C2011" t="s">
        <v>62</v>
      </c>
      <c r="D2011" t="s">
        <v>405</v>
      </c>
      <c r="E2011" t="s">
        <v>405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473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473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473</v>
      </c>
      <c r="C2014" t="s">
        <v>64</v>
      </c>
      <c r="D2014" t="s">
        <v>137</v>
      </c>
      <c r="E2014" t="s">
        <v>554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473</v>
      </c>
      <c r="C2015" t="s">
        <v>64</v>
      </c>
      <c r="D2015" t="s">
        <v>405</v>
      </c>
      <c r="E2015" t="s">
        <v>405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473</v>
      </c>
      <c r="C2016" t="s">
        <v>64</v>
      </c>
      <c r="D2016" t="s">
        <v>554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473</v>
      </c>
      <c r="C2017" t="s">
        <v>64</v>
      </c>
      <c r="D2017" t="s">
        <v>554</v>
      </c>
      <c r="E2017" t="s">
        <v>554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474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474</v>
      </c>
      <c r="C2019" t="s">
        <v>48</v>
      </c>
      <c r="D2019" t="s">
        <v>405</v>
      </c>
      <c r="E2019" t="s">
        <v>405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474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474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474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474</v>
      </c>
      <c r="C2023" t="s">
        <v>52</v>
      </c>
      <c r="D2023" t="s">
        <v>405</v>
      </c>
      <c r="E2023" t="s">
        <v>405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474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474</v>
      </c>
      <c r="C2025" t="s">
        <v>54</v>
      </c>
      <c r="D2025" t="s">
        <v>403</v>
      </c>
      <c r="E2025" t="s">
        <v>403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474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474</v>
      </c>
      <c r="C2027" t="s">
        <v>54</v>
      </c>
      <c r="D2027" t="s">
        <v>404</v>
      </c>
      <c r="E2027" t="s">
        <v>404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474</v>
      </c>
      <c r="C2028" t="s">
        <v>54</v>
      </c>
      <c r="D2028" t="s">
        <v>405</v>
      </c>
      <c r="E2028" t="s">
        <v>405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474</v>
      </c>
      <c r="C2029" t="s">
        <v>54</v>
      </c>
      <c r="D2029" t="s">
        <v>406</v>
      </c>
      <c r="E2029" t="s">
        <v>406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474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474</v>
      </c>
      <c r="C2031" t="s">
        <v>56</v>
      </c>
      <c r="D2031" t="s">
        <v>403</v>
      </c>
      <c r="E2031" t="s">
        <v>423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474</v>
      </c>
      <c r="C2032" t="s">
        <v>56</v>
      </c>
      <c r="D2032" t="s">
        <v>403</v>
      </c>
      <c r="E2032" t="s">
        <v>403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474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474</v>
      </c>
      <c r="C2034" t="s">
        <v>56</v>
      </c>
      <c r="D2034" t="s">
        <v>404</v>
      </c>
      <c r="E2034" t="s">
        <v>404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474</v>
      </c>
      <c r="C2035" t="s">
        <v>56</v>
      </c>
      <c r="D2035" t="s">
        <v>405</v>
      </c>
      <c r="E2035" t="s">
        <v>403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474</v>
      </c>
      <c r="C2036" t="s">
        <v>56</v>
      </c>
      <c r="D2036" t="s">
        <v>405</v>
      </c>
      <c r="E2036" t="s">
        <v>405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474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474</v>
      </c>
      <c r="C2038" t="s">
        <v>58</v>
      </c>
      <c r="D2038" t="s">
        <v>403</v>
      </c>
      <c r="E2038" t="s">
        <v>403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474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474</v>
      </c>
      <c r="C2040" t="s">
        <v>58</v>
      </c>
      <c r="D2040" t="s">
        <v>404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474</v>
      </c>
      <c r="C2041" t="s">
        <v>58</v>
      </c>
      <c r="D2041" t="s">
        <v>404</v>
      </c>
      <c r="E2041" t="s">
        <v>404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474</v>
      </c>
      <c r="C2042" t="s">
        <v>58</v>
      </c>
      <c r="D2042" t="s">
        <v>405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474</v>
      </c>
      <c r="C2043" t="s">
        <v>58</v>
      </c>
      <c r="D2043" t="s">
        <v>405</v>
      </c>
      <c r="E2043" t="s">
        <v>405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474</v>
      </c>
      <c r="C2044" t="s">
        <v>58</v>
      </c>
      <c r="D2044" t="s">
        <v>424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474</v>
      </c>
      <c r="C2045" t="s">
        <v>58</v>
      </c>
      <c r="D2045" t="s">
        <v>424</v>
      </c>
      <c r="E2045" t="s">
        <v>424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474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474</v>
      </c>
      <c r="C2047" t="s">
        <v>60</v>
      </c>
      <c r="D2047" t="s">
        <v>404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474</v>
      </c>
      <c r="C2048" t="s">
        <v>60</v>
      </c>
      <c r="D2048" t="s">
        <v>404</v>
      </c>
      <c r="E2048" t="s">
        <v>404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474</v>
      </c>
      <c r="C2049" t="s">
        <v>60</v>
      </c>
      <c r="D2049" t="s">
        <v>425</v>
      </c>
      <c r="E2049" t="s">
        <v>425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474</v>
      </c>
      <c r="C2050" t="s">
        <v>60</v>
      </c>
      <c r="D2050" t="s">
        <v>405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474</v>
      </c>
      <c r="C2051" t="s">
        <v>60</v>
      </c>
      <c r="D2051" t="s">
        <v>405</v>
      </c>
      <c r="E2051" t="s">
        <v>405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474</v>
      </c>
      <c r="C2052" t="s">
        <v>60</v>
      </c>
      <c r="D2052" t="s">
        <v>424</v>
      </c>
      <c r="E2052" t="s">
        <v>424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474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474</v>
      </c>
      <c r="C2054" t="s">
        <v>62</v>
      </c>
      <c r="D2054" t="s">
        <v>403</v>
      </c>
      <c r="E2054" t="s">
        <v>403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474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474</v>
      </c>
      <c r="C2056" t="s">
        <v>62</v>
      </c>
      <c r="D2056" t="s">
        <v>404</v>
      </c>
      <c r="E2056" t="s">
        <v>404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474</v>
      </c>
      <c r="C2057" t="s">
        <v>62</v>
      </c>
      <c r="D2057" t="s">
        <v>405</v>
      </c>
      <c r="E2057" t="s">
        <v>405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474</v>
      </c>
      <c r="C2058" t="s">
        <v>62</v>
      </c>
      <c r="D2058" t="s">
        <v>424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474</v>
      </c>
      <c r="C2059" t="s">
        <v>62</v>
      </c>
      <c r="D2059" t="s">
        <v>424</v>
      </c>
      <c r="E2059" t="s">
        <v>424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474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474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474</v>
      </c>
      <c r="C2062" t="s">
        <v>64</v>
      </c>
      <c r="D2062" t="s">
        <v>404</v>
      </c>
      <c r="E2062" t="s">
        <v>404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474</v>
      </c>
      <c r="C2063" t="s">
        <v>64</v>
      </c>
      <c r="D2063" t="s">
        <v>425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474</v>
      </c>
      <c r="C2064" t="s">
        <v>64</v>
      </c>
      <c r="D2064" t="s">
        <v>405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474</v>
      </c>
      <c r="C2065" t="s">
        <v>64</v>
      </c>
      <c r="D2065" t="s">
        <v>405</v>
      </c>
      <c r="E2065" t="s">
        <v>405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474</v>
      </c>
      <c r="C2066" t="s">
        <v>64</v>
      </c>
      <c r="D2066" t="s">
        <v>554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475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475</v>
      </c>
      <c r="C2068" t="s">
        <v>50</v>
      </c>
      <c r="D2068" t="s">
        <v>403</v>
      </c>
      <c r="E2068" t="s">
        <v>403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475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475</v>
      </c>
      <c r="C2070" t="s">
        <v>50</v>
      </c>
      <c r="D2070" t="s">
        <v>405</v>
      </c>
      <c r="E2070" t="s">
        <v>405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475</v>
      </c>
      <c r="C2071" t="s">
        <v>52</v>
      </c>
      <c r="D2071" t="s">
        <v>403</v>
      </c>
      <c r="E2071" t="s">
        <v>403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475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475</v>
      </c>
      <c r="C2073" t="s">
        <v>52</v>
      </c>
      <c r="D2073" t="s">
        <v>404</v>
      </c>
      <c r="E2073" t="s">
        <v>404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475</v>
      </c>
      <c r="C2074" t="s">
        <v>52</v>
      </c>
      <c r="D2074" t="s">
        <v>405</v>
      </c>
      <c r="E2074" t="s">
        <v>405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475</v>
      </c>
      <c r="C2075" t="s">
        <v>54</v>
      </c>
      <c r="D2075" t="s">
        <v>403</v>
      </c>
      <c r="E2075" t="s">
        <v>423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475</v>
      </c>
      <c r="C2076" t="s">
        <v>54</v>
      </c>
      <c r="D2076" t="s">
        <v>403</v>
      </c>
      <c r="E2076" t="s">
        <v>403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475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475</v>
      </c>
      <c r="C2078" t="s">
        <v>54</v>
      </c>
      <c r="D2078" t="s">
        <v>404</v>
      </c>
      <c r="E2078" t="s">
        <v>404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475</v>
      </c>
      <c r="C2079" t="s">
        <v>54</v>
      </c>
      <c r="D2079" t="s">
        <v>405</v>
      </c>
      <c r="E2079" t="s">
        <v>405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475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475</v>
      </c>
      <c r="C2081" t="s">
        <v>56</v>
      </c>
      <c r="D2081" t="s">
        <v>423</v>
      </c>
      <c r="E2081" t="s">
        <v>423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475</v>
      </c>
      <c r="C2082" t="s">
        <v>56</v>
      </c>
      <c r="D2082" t="s">
        <v>423</v>
      </c>
      <c r="E2082" t="s">
        <v>403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475</v>
      </c>
      <c r="C2083" t="s">
        <v>56</v>
      </c>
      <c r="D2083" t="s">
        <v>403</v>
      </c>
      <c r="E2083" t="s">
        <v>423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475</v>
      </c>
      <c r="C2084" t="s">
        <v>56</v>
      </c>
      <c r="D2084" t="s">
        <v>403</v>
      </c>
      <c r="E2084" t="s">
        <v>403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475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475</v>
      </c>
      <c r="C2086" t="s">
        <v>56</v>
      </c>
      <c r="D2086" t="s">
        <v>404</v>
      </c>
      <c r="E2086" t="s">
        <v>404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475</v>
      </c>
      <c r="C2087" t="s">
        <v>56</v>
      </c>
      <c r="D2087" t="s">
        <v>405</v>
      </c>
      <c r="E2087" t="s">
        <v>405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475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475</v>
      </c>
      <c r="C2089" t="s">
        <v>58</v>
      </c>
      <c r="D2089" t="s">
        <v>423</v>
      </c>
      <c r="E2089" t="s">
        <v>423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475</v>
      </c>
      <c r="C2090" t="s">
        <v>58</v>
      </c>
      <c r="D2090" t="s">
        <v>403</v>
      </c>
      <c r="E2090" t="s">
        <v>403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475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475</v>
      </c>
      <c r="C2092" t="s">
        <v>58</v>
      </c>
      <c r="D2092" t="s">
        <v>404</v>
      </c>
      <c r="E2092" t="s">
        <v>404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475</v>
      </c>
      <c r="C2093" t="s">
        <v>58</v>
      </c>
      <c r="D2093" t="s">
        <v>425</v>
      </c>
      <c r="E2093" t="s">
        <v>425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475</v>
      </c>
      <c r="C2094" t="s">
        <v>58</v>
      </c>
      <c r="D2094" t="s">
        <v>405</v>
      </c>
      <c r="E2094" t="s">
        <v>405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475</v>
      </c>
      <c r="C2095" t="s">
        <v>58</v>
      </c>
      <c r="D2095" t="s">
        <v>424</v>
      </c>
      <c r="E2095" t="s">
        <v>424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475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475</v>
      </c>
      <c r="C2097" t="s">
        <v>60</v>
      </c>
      <c r="D2097" t="s">
        <v>403</v>
      </c>
      <c r="E2097" t="s">
        <v>403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475</v>
      </c>
      <c r="C2098" t="s">
        <v>60</v>
      </c>
      <c r="D2098" t="s">
        <v>403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475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475</v>
      </c>
      <c r="C2100" t="s">
        <v>60</v>
      </c>
      <c r="D2100" t="s">
        <v>137</v>
      </c>
      <c r="E2100" t="s">
        <v>424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475</v>
      </c>
      <c r="C2101" t="s">
        <v>60</v>
      </c>
      <c r="D2101" t="s">
        <v>404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475</v>
      </c>
      <c r="C2102" t="s">
        <v>60</v>
      </c>
      <c r="D2102" t="s">
        <v>404</v>
      </c>
      <c r="E2102" t="s">
        <v>404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475</v>
      </c>
      <c r="C2103" t="s">
        <v>60</v>
      </c>
      <c r="D2103" t="s">
        <v>405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475</v>
      </c>
      <c r="C2104" t="s">
        <v>60</v>
      </c>
      <c r="D2104" t="s">
        <v>405</v>
      </c>
      <c r="E2104" t="s">
        <v>405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475</v>
      </c>
      <c r="C2105" t="s">
        <v>60</v>
      </c>
      <c r="D2105" t="s">
        <v>554</v>
      </c>
      <c r="E2105" t="s">
        <v>554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475</v>
      </c>
      <c r="C2106" t="s">
        <v>60</v>
      </c>
      <c r="D2106" t="s">
        <v>426</v>
      </c>
      <c r="E2106" t="s">
        <v>426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475</v>
      </c>
      <c r="C2107" t="s">
        <v>60</v>
      </c>
      <c r="D2107" t="s">
        <v>424</v>
      </c>
      <c r="E2107" t="s">
        <v>424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475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475</v>
      </c>
      <c r="C2109" t="s">
        <v>62</v>
      </c>
      <c r="D2109" t="s">
        <v>403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475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475</v>
      </c>
      <c r="C2111" t="s">
        <v>62</v>
      </c>
      <c r="D2111" t="s">
        <v>404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475</v>
      </c>
      <c r="C2112" t="s">
        <v>62</v>
      </c>
      <c r="D2112" t="s">
        <v>404</v>
      </c>
      <c r="E2112" t="s">
        <v>404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475</v>
      </c>
      <c r="C2113" t="s">
        <v>62</v>
      </c>
      <c r="D2113" t="s">
        <v>425</v>
      </c>
      <c r="E2113" t="s">
        <v>404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475</v>
      </c>
      <c r="C2114" t="s">
        <v>62</v>
      </c>
      <c r="D2114" t="s">
        <v>405</v>
      </c>
      <c r="E2114" t="s">
        <v>405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475</v>
      </c>
      <c r="C2115" t="s">
        <v>62</v>
      </c>
      <c r="D2115" t="s">
        <v>554</v>
      </c>
      <c r="E2115" t="s">
        <v>554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475</v>
      </c>
      <c r="C2116" t="s">
        <v>62</v>
      </c>
      <c r="D2116" t="s">
        <v>424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475</v>
      </c>
      <c r="C2117" t="s">
        <v>62</v>
      </c>
      <c r="D2117" t="s">
        <v>424</v>
      </c>
      <c r="E2117" t="s">
        <v>424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475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475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475</v>
      </c>
      <c r="C2120" t="s">
        <v>64</v>
      </c>
      <c r="D2120" t="s">
        <v>404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475</v>
      </c>
      <c r="C2121" t="s">
        <v>64</v>
      </c>
      <c r="D2121" t="s">
        <v>404</v>
      </c>
      <c r="E2121" t="s">
        <v>404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475</v>
      </c>
      <c r="C2122" t="s">
        <v>64</v>
      </c>
      <c r="D2122" t="s">
        <v>554</v>
      </c>
      <c r="E2122" t="s">
        <v>554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475</v>
      </c>
      <c r="C2123" t="s">
        <v>64</v>
      </c>
      <c r="D2123" t="s">
        <v>426</v>
      </c>
      <c r="E2123" t="s">
        <v>426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475</v>
      </c>
      <c r="C2124" t="s">
        <v>64</v>
      </c>
      <c r="D2124" t="s">
        <v>424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475</v>
      </c>
      <c r="C2125" t="s">
        <v>64</v>
      </c>
      <c r="D2125" t="s">
        <v>424</v>
      </c>
      <c r="E2125" t="s">
        <v>424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476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476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476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476</v>
      </c>
      <c r="C2129" t="s">
        <v>50</v>
      </c>
      <c r="D2129" t="s">
        <v>404</v>
      </c>
      <c r="E2129" t="s">
        <v>404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476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476</v>
      </c>
      <c r="C2131" t="s">
        <v>52</v>
      </c>
      <c r="D2131" t="s">
        <v>403</v>
      </c>
      <c r="E2131" t="s">
        <v>403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476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476</v>
      </c>
      <c r="C2133" t="s">
        <v>52</v>
      </c>
      <c r="D2133" t="s">
        <v>404</v>
      </c>
      <c r="E2133" t="s">
        <v>404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476</v>
      </c>
      <c r="C2134" t="s">
        <v>52</v>
      </c>
      <c r="D2134" t="s">
        <v>405</v>
      </c>
      <c r="E2134" t="s">
        <v>405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476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476</v>
      </c>
      <c r="C2136" t="s">
        <v>54</v>
      </c>
      <c r="D2136" t="s">
        <v>403</v>
      </c>
      <c r="E2136" t="s">
        <v>403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476</v>
      </c>
      <c r="C2137" t="s">
        <v>54</v>
      </c>
      <c r="D2137" t="s">
        <v>137</v>
      </c>
      <c r="E2137" t="s">
        <v>403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476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476</v>
      </c>
      <c r="C2139" t="s">
        <v>54</v>
      </c>
      <c r="D2139" t="s">
        <v>404</v>
      </c>
      <c r="E2139" t="s">
        <v>404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476</v>
      </c>
      <c r="C2140" t="s">
        <v>54</v>
      </c>
      <c r="D2140" t="s">
        <v>405</v>
      </c>
      <c r="E2140" t="s">
        <v>405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476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476</v>
      </c>
      <c r="C2142" t="s">
        <v>56</v>
      </c>
      <c r="D2142" t="s">
        <v>423</v>
      </c>
      <c r="E2142" t="s">
        <v>423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476</v>
      </c>
      <c r="C2143" t="s">
        <v>56</v>
      </c>
      <c r="D2143" t="s">
        <v>403</v>
      </c>
      <c r="E2143" t="s">
        <v>403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476</v>
      </c>
      <c r="C2144" t="s">
        <v>56</v>
      </c>
      <c r="D2144" t="s">
        <v>403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476</v>
      </c>
      <c r="C2145" t="s">
        <v>56</v>
      </c>
      <c r="D2145" t="s">
        <v>137</v>
      </c>
      <c r="E2145" t="s">
        <v>403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476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476</v>
      </c>
      <c r="C2147" t="s">
        <v>56</v>
      </c>
      <c r="D2147" t="s">
        <v>404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476</v>
      </c>
      <c r="C2148" t="s">
        <v>56</v>
      </c>
      <c r="D2148" t="s">
        <v>404</v>
      </c>
      <c r="E2148" t="s">
        <v>404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476</v>
      </c>
      <c r="C2149" t="s">
        <v>56</v>
      </c>
      <c r="D2149" t="s">
        <v>405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476</v>
      </c>
      <c r="C2150" t="s">
        <v>56</v>
      </c>
      <c r="D2150" t="s">
        <v>405</v>
      </c>
      <c r="E2150" t="s">
        <v>405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476</v>
      </c>
      <c r="C2151" t="s">
        <v>56</v>
      </c>
      <c r="D2151" t="s">
        <v>424</v>
      </c>
      <c r="E2151" t="s">
        <v>424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476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476</v>
      </c>
      <c r="C2153" t="s">
        <v>58</v>
      </c>
      <c r="D2153" t="s">
        <v>423</v>
      </c>
      <c r="E2153" t="s">
        <v>423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476</v>
      </c>
      <c r="C2154" t="s">
        <v>58</v>
      </c>
      <c r="D2154" t="s">
        <v>423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476</v>
      </c>
      <c r="C2155" t="s">
        <v>58</v>
      </c>
      <c r="D2155" t="s">
        <v>403</v>
      </c>
      <c r="E2155" t="s">
        <v>403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476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476</v>
      </c>
      <c r="C2157" t="s">
        <v>58</v>
      </c>
      <c r="D2157" t="s">
        <v>137</v>
      </c>
      <c r="E2157" t="s">
        <v>424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476</v>
      </c>
      <c r="C2158" t="s">
        <v>58</v>
      </c>
      <c r="D2158" t="s">
        <v>404</v>
      </c>
      <c r="E2158" t="s">
        <v>404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476</v>
      </c>
      <c r="C2159" t="s">
        <v>58</v>
      </c>
      <c r="D2159" t="s">
        <v>405</v>
      </c>
      <c r="E2159" t="s">
        <v>405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476</v>
      </c>
      <c r="C2160" t="s">
        <v>58</v>
      </c>
      <c r="D2160" t="s">
        <v>554</v>
      </c>
      <c r="E2160" t="s">
        <v>554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476</v>
      </c>
      <c r="C2161" t="s">
        <v>58</v>
      </c>
      <c r="D2161" t="s">
        <v>424</v>
      </c>
      <c r="E2161" t="s">
        <v>424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476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476</v>
      </c>
      <c r="C2163" t="s">
        <v>60</v>
      </c>
      <c r="D2163" t="s">
        <v>553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476</v>
      </c>
      <c r="C2164" t="s">
        <v>60</v>
      </c>
      <c r="D2164" t="s">
        <v>423</v>
      </c>
      <c r="E2164" t="s">
        <v>423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476</v>
      </c>
      <c r="C2165" t="s">
        <v>60</v>
      </c>
      <c r="D2165" t="s">
        <v>403</v>
      </c>
      <c r="E2165" t="s">
        <v>403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476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476</v>
      </c>
      <c r="C2167" t="s">
        <v>60</v>
      </c>
      <c r="D2167" t="s">
        <v>404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476</v>
      </c>
      <c r="C2168" t="s">
        <v>60</v>
      </c>
      <c r="D2168" t="s">
        <v>404</v>
      </c>
      <c r="E2168" t="s">
        <v>404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476</v>
      </c>
      <c r="C2169" t="s">
        <v>60</v>
      </c>
      <c r="D2169" t="s">
        <v>425</v>
      </c>
      <c r="E2169" t="s">
        <v>425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476</v>
      </c>
      <c r="C2170" t="s">
        <v>60</v>
      </c>
      <c r="D2170" t="s">
        <v>554</v>
      </c>
      <c r="E2170" t="s">
        <v>554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476</v>
      </c>
      <c r="C2171" t="s">
        <v>60</v>
      </c>
      <c r="D2171" t="s">
        <v>424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476</v>
      </c>
      <c r="C2172" t="s">
        <v>60</v>
      </c>
      <c r="D2172" t="s">
        <v>424</v>
      </c>
      <c r="E2172" t="s">
        <v>424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476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476</v>
      </c>
      <c r="C2174" t="s">
        <v>62</v>
      </c>
      <c r="D2174" t="s">
        <v>403</v>
      </c>
      <c r="E2174" t="s">
        <v>403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476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476</v>
      </c>
      <c r="C2176" t="s">
        <v>62</v>
      </c>
      <c r="D2176" t="s">
        <v>404</v>
      </c>
      <c r="E2176" t="s">
        <v>404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476</v>
      </c>
      <c r="C2177" t="s">
        <v>62</v>
      </c>
      <c r="D2177" t="s">
        <v>425</v>
      </c>
      <c r="E2177" t="s">
        <v>425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476</v>
      </c>
      <c r="C2178" t="s">
        <v>62</v>
      </c>
      <c r="D2178" t="s">
        <v>405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476</v>
      </c>
      <c r="C2179" t="s">
        <v>62</v>
      </c>
      <c r="D2179" t="s">
        <v>554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476</v>
      </c>
      <c r="C2180" t="s">
        <v>62</v>
      </c>
      <c r="D2180" t="s">
        <v>554</v>
      </c>
      <c r="E2180" t="s">
        <v>554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476</v>
      </c>
      <c r="C2181" t="s">
        <v>62</v>
      </c>
      <c r="D2181" t="s">
        <v>424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476</v>
      </c>
      <c r="C2182" t="s">
        <v>62</v>
      </c>
      <c r="D2182" t="s">
        <v>424</v>
      </c>
      <c r="E2182" t="s">
        <v>424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476</v>
      </c>
      <c r="C2183" t="s">
        <v>62</v>
      </c>
      <c r="D2183" t="s">
        <v>431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476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476</v>
      </c>
      <c r="C2185" t="s">
        <v>64</v>
      </c>
      <c r="D2185" t="s">
        <v>403</v>
      </c>
      <c r="E2185" t="s">
        <v>403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476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476</v>
      </c>
      <c r="C2187" t="s">
        <v>64</v>
      </c>
      <c r="D2187" t="s">
        <v>404</v>
      </c>
      <c r="E2187" t="s">
        <v>423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476</v>
      </c>
      <c r="C2188" t="s">
        <v>64</v>
      </c>
      <c r="D2188" t="s">
        <v>404</v>
      </c>
      <c r="E2188" t="s">
        <v>404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476</v>
      </c>
      <c r="C2189" t="s">
        <v>64</v>
      </c>
      <c r="D2189" t="s">
        <v>425</v>
      </c>
      <c r="E2189" t="s">
        <v>425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476</v>
      </c>
      <c r="C2190" t="s">
        <v>64</v>
      </c>
      <c r="D2190" t="s">
        <v>554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476</v>
      </c>
      <c r="C2191" t="s">
        <v>64</v>
      </c>
      <c r="D2191" t="s">
        <v>554</v>
      </c>
      <c r="E2191" t="s">
        <v>554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476</v>
      </c>
      <c r="C2192" t="s">
        <v>64</v>
      </c>
      <c r="D2192" t="s">
        <v>424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476</v>
      </c>
      <c r="C2193" t="s">
        <v>64</v>
      </c>
      <c r="D2193" t="s">
        <v>424</v>
      </c>
      <c r="E2193" t="s">
        <v>424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476</v>
      </c>
      <c r="C2194" t="s">
        <v>64</v>
      </c>
      <c r="D2194" t="s">
        <v>431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477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477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477</v>
      </c>
      <c r="C2197" t="s">
        <v>48</v>
      </c>
      <c r="D2197" t="s">
        <v>405</v>
      </c>
      <c r="E2197" t="s">
        <v>405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477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477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477</v>
      </c>
      <c r="C2200" t="s">
        <v>50</v>
      </c>
      <c r="D2200" t="s">
        <v>405</v>
      </c>
      <c r="E2200" t="s">
        <v>405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477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477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477</v>
      </c>
      <c r="C2203" t="s">
        <v>52</v>
      </c>
      <c r="D2203" t="s">
        <v>404</v>
      </c>
      <c r="E2203" t="s">
        <v>404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477</v>
      </c>
      <c r="C2204" t="s">
        <v>52</v>
      </c>
      <c r="D2204" t="s">
        <v>405</v>
      </c>
      <c r="E2204" t="s">
        <v>405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477</v>
      </c>
      <c r="C2205" t="s">
        <v>54</v>
      </c>
      <c r="D2205" t="s">
        <v>403</v>
      </c>
      <c r="E2205" t="s">
        <v>403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477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477</v>
      </c>
      <c r="C2207" t="s">
        <v>54</v>
      </c>
      <c r="D2207" t="s">
        <v>404</v>
      </c>
      <c r="E2207" t="s">
        <v>404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477</v>
      </c>
      <c r="C2208" t="s">
        <v>54</v>
      </c>
      <c r="D2208" t="s">
        <v>405</v>
      </c>
      <c r="E2208" t="s">
        <v>405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477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477</v>
      </c>
      <c r="C2210" t="s">
        <v>56</v>
      </c>
      <c r="D2210" t="s">
        <v>403</v>
      </c>
      <c r="E2210" t="s">
        <v>403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477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477</v>
      </c>
      <c r="C2212" t="s">
        <v>56</v>
      </c>
      <c r="D2212" t="s">
        <v>404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477</v>
      </c>
      <c r="C2213" t="s">
        <v>56</v>
      </c>
      <c r="D2213" t="s">
        <v>404</v>
      </c>
      <c r="E2213" t="s">
        <v>404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477</v>
      </c>
      <c r="C2214" t="s">
        <v>56</v>
      </c>
      <c r="D2214" t="s">
        <v>405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477</v>
      </c>
      <c r="C2215" t="s">
        <v>56</v>
      </c>
      <c r="D2215" t="s">
        <v>405</v>
      </c>
      <c r="E2215" t="s">
        <v>405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477</v>
      </c>
      <c r="C2216" t="s">
        <v>56</v>
      </c>
      <c r="D2216" t="s">
        <v>424</v>
      </c>
      <c r="E2216" t="s">
        <v>424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477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477</v>
      </c>
      <c r="C2218" t="s">
        <v>58</v>
      </c>
      <c r="D2218" t="s">
        <v>137</v>
      </c>
      <c r="E2218" t="s">
        <v>401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477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477</v>
      </c>
      <c r="C2220" t="s">
        <v>58</v>
      </c>
      <c r="D2220" t="s">
        <v>404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477</v>
      </c>
      <c r="C2221" t="s">
        <v>58</v>
      </c>
      <c r="D2221" t="s">
        <v>404</v>
      </c>
      <c r="E2221" t="s">
        <v>404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477</v>
      </c>
      <c r="C2222" t="s">
        <v>58</v>
      </c>
      <c r="D2222" t="s">
        <v>405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477</v>
      </c>
      <c r="C2223" t="s">
        <v>58</v>
      </c>
      <c r="D2223" t="s">
        <v>405</v>
      </c>
      <c r="E2223" t="s">
        <v>405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477</v>
      </c>
      <c r="C2224" t="s">
        <v>58</v>
      </c>
      <c r="D2224" t="s">
        <v>424</v>
      </c>
      <c r="E2224" t="s">
        <v>424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477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477</v>
      </c>
      <c r="C2226" t="s">
        <v>60</v>
      </c>
      <c r="D2226" t="s">
        <v>423</v>
      </c>
      <c r="E2226" t="s">
        <v>423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477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477</v>
      </c>
      <c r="C2228" t="s">
        <v>60</v>
      </c>
      <c r="D2228" t="s">
        <v>137</v>
      </c>
      <c r="E2228" t="s">
        <v>424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477</v>
      </c>
      <c r="C2229" t="s">
        <v>60</v>
      </c>
      <c r="D2229" t="s">
        <v>404</v>
      </c>
      <c r="E2229" t="s">
        <v>404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477</v>
      </c>
      <c r="C2230" t="s">
        <v>60</v>
      </c>
      <c r="D2230" t="s">
        <v>405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477</v>
      </c>
      <c r="C2231" t="s">
        <v>60</v>
      </c>
      <c r="D2231" t="s">
        <v>405</v>
      </c>
      <c r="E2231" t="s">
        <v>405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477</v>
      </c>
      <c r="C2232" t="s">
        <v>60</v>
      </c>
      <c r="D2232" t="s">
        <v>424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477</v>
      </c>
      <c r="C2233" t="s">
        <v>60</v>
      </c>
      <c r="D2233" t="s">
        <v>424</v>
      </c>
      <c r="E2233" t="s">
        <v>424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477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477</v>
      </c>
      <c r="C2235" t="s">
        <v>62</v>
      </c>
      <c r="D2235" t="s">
        <v>403</v>
      </c>
      <c r="E2235" t="s">
        <v>403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477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477</v>
      </c>
      <c r="C2237" t="s">
        <v>62</v>
      </c>
      <c r="D2237" t="s">
        <v>404</v>
      </c>
      <c r="E2237" t="s">
        <v>404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477</v>
      </c>
      <c r="C2238" t="s">
        <v>62</v>
      </c>
      <c r="D2238" t="s">
        <v>405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477</v>
      </c>
      <c r="C2239" t="s">
        <v>62</v>
      </c>
      <c r="D2239" t="s">
        <v>405</v>
      </c>
      <c r="E2239" t="s">
        <v>405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477</v>
      </c>
      <c r="C2240" t="s">
        <v>62</v>
      </c>
      <c r="D2240" t="s">
        <v>424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477</v>
      </c>
      <c r="C2241" t="s">
        <v>62</v>
      </c>
      <c r="D2241" t="s">
        <v>424</v>
      </c>
      <c r="E2241" t="s">
        <v>424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477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477</v>
      </c>
      <c r="C2243" t="s">
        <v>64</v>
      </c>
      <c r="D2243" t="s">
        <v>403</v>
      </c>
      <c r="E2243" t="s">
        <v>403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477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477</v>
      </c>
      <c r="C2245" t="s">
        <v>64</v>
      </c>
      <c r="D2245" t="s">
        <v>137</v>
      </c>
      <c r="E2245" t="s">
        <v>405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477</v>
      </c>
      <c r="C2246" t="s">
        <v>64</v>
      </c>
      <c r="D2246" t="s">
        <v>137</v>
      </c>
      <c r="E2246" t="s">
        <v>424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477</v>
      </c>
      <c r="C2247" t="s">
        <v>64</v>
      </c>
      <c r="D2247" t="s">
        <v>404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477</v>
      </c>
      <c r="C2248" t="s">
        <v>64</v>
      </c>
      <c r="D2248" t="s">
        <v>404</v>
      </c>
      <c r="E2248" t="s">
        <v>404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477</v>
      </c>
      <c r="C2249" t="s">
        <v>64</v>
      </c>
      <c r="D2249" t="s">
        <v>425</v>
      </c>
      <c r="E2249" t="s">
        <v>425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477</v>
      </c>
      <c r="C2250" t="s">
        <v>64</v>
      </c>
      <c r="D2250" t="s">
        <v>405</v>
      </c>
      <c r="E2250" t="s">
        <v>405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477</v>
      </c>
      <c r="C2251" t="s">
        <v>64</v>
      </c>
      <c r="D2251" t="s">
        <v>554</v>
      </c>
      <c r="E2251" t="s">
        <v>554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477</v>
      </c>
      <c r="C2252" t="s">
        <v>64</v>
      </c>
      <c r="D2252" t="s">
        <v>424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477</v>
      </c>
      <c r="C2253" t="s">
        <v>64</v>
      </c>
      <c r="D2253" t="s">
        <v>424</v>
      </c>
      <c r="E2253" t="s">
        <v>424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69" t="s">
        <v>478</v>
      </c>
      <c r="B1" s="1269"/>
      <c r="C1" s="1269"/>
      <c r="D1" s="1269"/>
      <c r="E1" s="1269"/>
      <c r="F1" s="1269"/>
      <c r="G1" s="1269"/>
      <c r="H1" s="1269"/>
      <c r="I1" s="1269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t="s">
        <v>420</v>
      </c>
      <c r="AU6" t="s">
        <v>421</v>
      </c>
      <c r="AV6" t="s">
        <v>422</v>
      </c>
    </row>
    <row r="7" spans="1:48" ht="12.75" hidden="1" customHeight="1">
      <c r="B7" t="s">
        <v>360</v>
      </c>
      <c r="C7" t="s">
        <v>48</v>
      </c>
      <c r="D7" t="s">
        <v>403</v>
      </c>
      <c r="E7" t="s">
        <v>403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564</v>
      </c>
      <c r="AE7" t="s">
        <v>564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360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403</v>
      </c>
      <c r="AC8" t="s">
        <v>403</v>
      </c>
      <c r="AD8" t="s">
        <v>403</v>
      </c>
      <c r="AE8" t="s">
        <v>564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360</v>
      </c>
      <c r="C9" t="s">
        <v>48</v>
      </c>
      <c r="D9" t="s">
        <v>405</v>
      </c>
      <c r="E9" t="s">
        <v>405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403</v>
      </c>
      <c r="AC9" t="s">
        <v>137</v>
      </c>
      <c r="AD9" t="s">
        <v>403</v>
      </c>
      <c r="AE9" t="s">
        <v>564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360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403</v>
      </c>
      <c r="AC10" t="s">
        <v>424</v>
      </c>
      <c r="AD10" t="s">
        <v>403</v>
      </c>
      <c r="AE10" t="s">
        <v>564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360</v>
      </c>
      <c r="C11" t="s">
        <v>50</v>
      </c>
      <c r="D11" t="s">
        <v>404</v>
      </c>
      <c r="E11" t="s">
        <v>404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403</v>
      </c>
      <c r="AC11" t="s">
        <v>564</v>
      </c>
      <c r="AD11" t="s">
        <v>403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360</v>
      </c>
      <c r="C12" t="s">
        <v>50</v>
      </c>
      <c r="D12" t="s">
        <v>405</v>
      </c>
      <c r="E12" t="s">
        <v>405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403</v>
      </c>
      <c r="AC12" t="s">
        <v>564</v>
      </c>
      <c r="AD12" t="s">
        <v>403</v>
      </c>
      <c r="AE12" t="s">
        <v>564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360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403</v>
      </c>
      <c r="AC13" t="s">
        <v>431</v>
      </c>
      <c r="AD13" t="s">
        <v>403</v>
      </c>
      <c r="AE13" t="s">
        <v>564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360</v>
      </c>
      <c r="C14" t="s">
        <v>52</v>
      </c>
      <c r="D14" t="s">
        <v>404</v>
      </c>
      <c r="E14" t="s">
        <v>404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575</v>
      </c>
      <c r="AD14" t="s">
        <v>137</v>
      </c>
      <c r="AE14" t="s">
        <v>564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360</v>
      </c>
      <c r="C15" t="s">
        <v>52</v>
      </c>
      <c r="D15" t="s">
        <v>405</v>
      </c>
      <c r="E15" t="s">
        <v>405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423</v>
      </c>
      <c r="AD15" t="s">
        <v>137</v>
      </c>
      <c r="AE15" t="s">
        <v>564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360</v>
      </c>
      <c r="C16" t="s">
        <v>54</v>
      </c>
      <c r="D16" t="s">
        <v>403</v>
      </c>
      <c r="E16" t="s">
        <v>403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403</v>
      </c>
      <c r="AD16" t="s">
        <v>137</v>
      </c>
      <c r="AE16" t="s">
        <v>564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360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360</v>
      </c>
      <c r="C18" t="s">
        <v>54</v>
      </c>
      <c r="D18" t="s">
        <v>404</v>
      </c>
      <c r="E18" s="223" t="s">
        <v>404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564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360</v>
      </c>
      <c r="C19" t="s">
        <v>54</v>
      </c>
      <c r="D19" t="s">
        <v>425</v>
      </c>
      <c r="E19" t="s">
        <v>404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425</v>
      </c>
      <c r="AD19" t="s">
        <v>137</v>
      </c>
      <c r="AE19" t="s">
        <v>564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360</v>
      </c>
      <c r="C20" t="s">
        <v>54</v>
      </c>
      <c r="D20" t="s">
        <v>405</v>
      </c>
      <c r="E20" t="s">
        <v>404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405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360</v>
      </c>
      <c r="C21" t="s">
        <v>54</v>
      </c>
      <c r="D21" t="s">
        <v>405</v>
      </c>
      <c r="E21" t="s">
        <v>405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405</v>
      </c>
      <c r="AD21" t="s">
        <v>137</v>
      </c>
      <c r="AE21" t="s">
        <v>564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360</v>
      </c>
      <c r="C22" t="s">
        <v>56</v>
      </c>
      <c r="D22" t="s">
        <v>423</v>
      </c>
      <c r="E22" t="s">
        <v>423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405</v>
      </c>
      <c r="AD22" t="s">
        <v>405</v>
      </c>
      <c r="AE22" t="s">
        <v>564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360</v>
      </c>
      <c r="C23" t="s">
        <v>56</v>
      </c>
      <c r="D23" t="s">
        <v>403</v>
      </c>
      <c r="E23" t="s">
        <v>403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576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360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576</v>
      </c>
      <c r="AD24" t="s">
        <v>137</v>
      </c>
      <c r="AE24" t="s">
        <v>564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360</v>
      </c>
      <c r="C25" t="s">
        <v>56</v>
      </c>
      <c r="D25" t="s">
        <v>404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576</v>
      </c>
      <c r="AD25" t="s">
        <v>405</v>
      </c>
      <c r="AE25" t="s">
        <v>564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360</v>
      </c>
      <c r="C26" t="s">
        <v>56</v>
      </c>
      <c r="D26" t="s">
        <v>404</v>
      </c>
      <c r="E26" t="s">
        <v>404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426</v>
      </c>
      <c r="AD26" t="s">
        <v>137</v>
      </c>
      <c r="AE26" t="s">
        <v>564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360</v>
      </c>
      <c r="C27" t="s">
        <v>56</v>
      </c>
      <c r="D27" t="s">
        <v>404</v>
      </c>
      <c r="E27" t="s">
        <v>425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424</v>
      </c>
      <c r="AD27" t="s">
        <v>403</v>
      </c>
      <c r="AE27" t="s">
        <v>564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360</v>
      </c>
      <c r="C28" t="s">
        <v>56</v>
      </c>
      <c r="D28" t="s">
        <v>404</v>
      </c>
      <c r="E28" t="s">
        <v>405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424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360</v>
      </c>
      <c r="C29" t="s">
        <v>56</v>
      </c>
      <c r="D29" t="s">
        <v>405</v>
      </c>
      <c r="E29" t="s">
        <v>403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424</v>
      </c>
      <c r="AD29" t="s">
        <v>137</v>
      </c>
      <c r="AE29" t="s">
        <v>564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360</v>
      </c>
      <c r="C30" t="s">
        <v>56</v>
      </c>
      <c r="D30" t="s">
        <v>405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424</v>
      </c>
      <c r="AD30" t="s">
        <v>404</v>
      </c>
      <c r="AE30" t="s">
        <v>564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360</v>
      </c>
      <c r="C31" t="s">
        <v>56</v>
      </c>
      <c r="D31" t="s">
        <v>405</v>
      </c>
      <c r="E31" t="s">
        <v>405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564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360</v>
      </c>
      <c r="C32" t="s">
        <v>56</v>
      </c>
      <c r="D32" t="s">
        <v>424</v>
      </c>
      <c r="E32" t="s">
        <v>424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564</v>
      </c>
      <c r="AD32" t="s">
        <v>137</v>
      </c>
      <c r="AE32" t="s">
        <v>564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360</v>
      </c>
      <c r="C33" t="s">
        <v>56</v>
      </c>
      <c r="D33" t="s">
        <v>431</v>
      </c>
      <c r="E33" t="s">
        <v>431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564</v>
      </c>
      <c r="AD33" t="s">
        <v>405</v>
      </c>
      <c r="AE33" t="s">
        <v>564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360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479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360</v>
      </c>
      <c r="C35" t="s">
        <v>58</v>
      </c>
      <c r="D35" t="s">
        <v>403</v>
      </c>
      <c r="E35" t="s">
        <v>403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479</v>
      </c>
      <c r="AD35" t="s">
        <v>137</v>
      </c>
      <c r="AE35" t="s">
        <v>564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360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431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360</v>
      </c>
      <c r="C37" t="s">
        <v>58</v>
      </c>
      <c r="D37" t="s">
        <v>137</v>
      </c>
      <c r="E37" t="s">
        <v>425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431</v>
      </c>
      <c r="AD37" t="s">
        <v>137</v>
      </c>
      <c r="AE37" t="s">
        <v>564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360</v>
      </c>
      <c r="C38" t="s">
        <v>58</v>
      </c>
      <c r="D38" t="s">
        <v>137</v>
      </c>
      <c r="E38" t="s">
        <v>424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427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360</v>
      </c>
      <c r="C39" t="s">
        <v>58</v>
      </c>
      <c r="D39" t="s">
        <v>404</v>
      </c>
      <c r="E39" t="s">
        <v>404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427</v>
      </c>
      <c r="AD39" t="s">
        <v>137</v>
      </c>
      <c r="AE39" t="s">
        <v>564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360</v>
      </c>
      <c r="C40" t="s">
        <v>58</v>
      </c>
      <c r="D40" t="s">
        <v>404</v>
      </c>
      <c r="E40" t="s">
        <v>424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404</v>
      </c>
      <c r="AC40" t="s">
        <v>423</v>
      </c>
      <c r="AD40" t="s">
        <v>404</v>
      </c>
      <c r="AE40" t="s">
        <v>564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360</v>
      </c>
      <c r="C41" t="s">
        <v>58</v>
      </c>
      <c r="D41" t="s">
        <v>425</v>
      </c>
      <c r="E41" t="s">
        <v>425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404</v>
      </c>
      <c r="AC41" t="s">
        <v>137</v>
      </c>
      <c r="AD41" t="s">
        <v>404</v>
      </c>
      <c r="AE41" t="s">
        <v>564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360</v>
      </c>
      <c r="C42" t="s">
        <v>58</v>
      </c>
      <c r="D42" t="s">
        <v>405</v>
      </c>
      <c r="E42" t="s">
        <v>403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404</v>
      </c>
      <c r="AC42" t="s">
        <v>425</v>
      </c>
      <c r="AD42" t="s">
        <v>404</v>
      </c>
      <c r="AE42" t="s">
        <v>564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360</v>
      </c>
      <c r="C43" t="s">
        <v>58</v>
      </c>
      <c r="D43" t="s">
        <v>405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404</v>
      </c>
      <c r="AC43" t="s">
        <v>576</v>
      </c>
      <c r="AD43" t="s">
        <v>404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360</v>
      </c>
      <c r="C44" t="s">
        <v>58</v>
      </c>
      <c r="D44" t="s">
        <v>405</v>
      </c>
      <c r="E44" s="223" t="s">
        <v>404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404</v>
      </c>
      <c r="AC44" t="s">
        <v>576</v>
      </c>
      <c r="AD44" t="s">
        <v>404</v>
      </c>
      <c r="AE44" t="s">
        <v>564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360</v>
      </c>
      <c r="C45" t="s">
        <v>58</v>
      </c>
      <c r="D45" t="s">
        <v>405</v>
      </c>
      <c r="E45" t="s">
        <v>405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404</v>
      </c>
      <c r="AC45" t="s">
        <v>424</v>
      </c>
      <c r="AD45" t="s">
        <v>404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360</v>
      </c>
      <c r="C46" t="s">
        <v>58</v>
      </c>
      <c r="D46" t="s">
        <v>554</v>
      </c>
      <c r="E46" t="s">
        <v>405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404</v>
      </c>
      <c r="AC46" t="s">
        <v>424</v>
      </c>
      <c r="AD46" t="s">
        <v>404</v>
      </c>
      <c r="AE46" t="s">
        <v>564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360</v>
      </c>
      <c r="C47" t="s">
        <v>58</v>
      </c>
      <c r="D47" t="s">
        <v>554</v>
      </c>
      <c r="E47" t="s">
        <v>554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404</v>
      </c>
      <c r="AC47" t="s">
        <v>564</v>
      </c>
      <c r="AD47" t="s">
        <v>404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360</v>
      </c>
      <c r="C48" t="s">
        <v>58</v>
      </c>
      <c r="D48" t="s">
        <v>426</v>
      </c>
      <c r="E48" s="223" t="s">
        <v>426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404</v>
      </c>
      <c r="AC48" t="s">
        <v>564</v>
      </c>
      <c r="AD48" t="s">
        <v>404</v>
      </c>
      <c r="AE48" t="s">
        <v>564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360</v>
      </c>
      <c r="C49" t="s">
        <v>58</v>
      </c>
      <c r="D49" t="s">
        <v>424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404</v>
      </c>
      <c r="AC49" t="s">
        <v>564</v>
      </c>
      <c r="AD49" t="s">
        <v>405</v>
      </c>
      <c r="AE49" t="s">
        <v>564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360</v>
      </c>
      <c r="C50" t="s">
        <v>58</v>
      </c>
      <c r="D50" t="s">
        <v>424</v>
      </c>
      <c r="E50" t="s">
        <v>424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404</v>
      </c>
      <c r="AC50" t="s">
        <v>479</v>
      </c>
      <c r="AD50" t="s">
        <v>404</v>
      </c>
      <c r="AE50" t="s">
        <v>564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360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404</v>
      </c>
      <c r="AC51" t="s">
        <v>431</v>
      </c>
      <c r="AD51" t="s">
        <v>404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360</v>
      </c>
      <c r="C52" t="s">
        <v>60</v>
      </c>
      <c r="D52" t="s">
        <v>137</v>
      </c>
      <c r="E52" t="s">
        <v>424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404</v>
      </c>
      <c r="AC52" t="s">
        <v>431</v>
      </c>
      <c r="AD52" t="s">
        <v>404</v>
      </c>
      <c r="AE52" t="s">
        <v>564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360</v>
      </c>
      <c r="C53" t="s">
        <v>60</v>
      </c>
      <c r="D53" t="s">
        <v>404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404</v>
      </c>
      <c r="AC53" t="s">
        <v>427</v>
      </c>
      <c r="AD53" t="s">
        <v>404</v>
      </c>
      <c r="AE53" t="s">
        <v>564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360</v>
      </c>
      <c r="C54" t="s">
        <v>60</v>
      </c>
      <c r="D54" t="s">
        <v>404</v>
      </c>
      <c r="E54" t="s">
        <v>404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405</v>
      </c>
      <c r="AC54" t="s">
        <v>575</v>
      </c>
      <c r="AD54" t="s">
        <v>405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360</v>
      </c>
      <c r="C55" t="s">
        <v>60</v>
      </c>
      <c r="D55" t="s">
        <v>425</v>
      </c>
      <c r="E55" t="s">
        <v>425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405</v>
      </c>
      <c r="AC55" t="s">
        <v>575</v>
      </c>
      <c r="AD55" t="s">
        <v>405</v>
      </c>
      <c r="AE55" t="s">
        <v>564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360</v>
      </c>
      <c r="C56" t="s">
        <v>60</v>
      </c>
      <c r="D56" t="s">
        <v>405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405</v>
      </c>
      <c r="AC56" t="s">
        <v>403</v>
      </c>
      <c r="AD56" t="s">
        <v>405</v>
      </c>
      <c r="AE56" t="s">
        <v>564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360</v>
      </c>
      <c r="C57" t="s">
        <v>60</v>
      </c>
      <c r="D57" t="s">
        <v>405</v>
      </c>
      <c r="E57" t="s">
        <v>405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405</v>
      </c>
      <c r="AC57" t="s">
        <v>137</v>
      </c>
      <c r="AD57" t="s">
        <v>405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360</v>
      </c>
      <c r="C58" t="s">
        <v>60</v>
      </c>
      <c r="D58" t="s">
        <v>554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405</v>
      </c>
      <c r="AC58" t="s">
        <v>137</v>
      </c>
      <c r="AD58" t="s">
        <v>405</v>
      </c>
      <c r="AE58" t="s">
        <v>564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360</v>
      </c>
      <c r="C59" t="s">
        <v>60</v>
      </c>
      <c r="D59" t="s">
        <v>554</v>
      </c>
      <c r="E59" t="s">
        <v>554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405</v>
      </c>
      <c r="AC59" t="s">
        <v>425</v>
      </c>
      <c r="AD59" t="s">
        <v>405</v>
      </c>
      <c r="AE59" t="s">
        <v>564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360</v>
      </c>
      <c r="C60" t="s">
        <v>60</v>
      </c>
      <c r="D60" t="s">
        <v>424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405</v>
      </c>
      <c r="AC60" t="s">
        <v>405</v>
      </c>
      <c r="AD60" t="s">
        <v>575</v>
      </c>
      <c r="AE60" t="s">
        <v>564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360</v>
      </c>
      <c r="C61" t="s">
        <v>60</v>
      </c>
      <c r="D61" t="s">
        <v>424</v>
      </c>
      <c r="E61" t="s">
        <v>424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405</v>
      </c>
      <c r="AC61" t="s">
        <v>405</v>
      </c>
      <c r="AD61" t="s">
        <v>405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360</v>
      </c>
      <c r="C62" t="s">
        <v>60</v>
      </c>
      <c r="D62" t="s">
        <v>431</v>
      </c>
      <c r="E62" t="s">
        <v>431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405</v>
      </c>
      <c r="AC62" t="s">
        <v>405</v>
      </c>
      <c r="AD62" t="s">
        <v>405</v>
      </c>
      <c r="AE62" t="s">
        <v>564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360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405</v>
      </c>
      <c r="AC63" t="s">
        <v>576</v>
      </c>
      <c r="AD63" t="s">
        <v>405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360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405</v>
      </c>
      <c r="AC64" t="s">
        <v>576</v>
      </c>
      <c r="AD64" t="s">
        <v>405</v>
      </c>
      <c r="AE64" t="s">
        <v>564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360</v>
      </c>
      <c r="C65" t="s">
        <v>62</v>
      </c>
      <c r="D65" t="s">
        <v>404</v>
      </c>
      <c r="E65" t="s">
        <v>404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405</v>
      </c>
      <c r="AC65" t="s">
        <v>424</v>
      </c>
      <c r="AD65" t="s">
        <v>403</v>
      </c>
      <c r="AE65" t="s">
        <v>564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360</v>
      </c>
      <c r="C66" t="s">
        <v>62</v>
      </c>
      <c r="D66" t="s">
        <v>425</v>
      </c>
      <c r="E66" t="s">
        <v>425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405</v>
      </c>
      <c r="AC66" t="s">
        <v>424</v>
      </c>
      <c r="AD66" t="s">
        <v>405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360</v>
      </c>
      <c r="C67" t="s">
        <v>62</v>
      </c>
      <c r="D67" t="s">
        <v>405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405</v>
      </c>
      <c r="AC67" t="s">
        <v>424</v>
      </c>
      <c r="AD67" t="s">
        <v>405</v>
      </c>
      <c r="AE67" t="s">
        <v>564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360</v>
      </c>
      <c r="C68" t="s">
        <v>62</v>
      </c>
      <c r="D68" t="s">
        <v>405</v>
      </c>
      <c r="E68" s="223" t="s">
        <v>405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405</v>
      </c>
      <c r="AC68" t="s">
        <v>564</v>
      </c>
      <c r="AD68" t="s">
        <v>403</v>
      </c>
      <c r="AE68" t="s">
        <v>564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360</v>
      </c>
      <c r="C69" t="s">
        <v>62</v>
      </c>
      <c r="D69" t="s">
        <v>554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405</v>
      </c>
      <c r="AC69" t="s">
        <v>564</v>
      </c>
      <c r="AD69" t="s">
        <v>137</v>
      </c>
      <c r="AE69" t="s">
        <v>564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360</v>
      </c>
      <c r="C70" t="s">
        <v>62</v>
      </c>
      <c r="D70" t="s">
        <v>554</v>
      </c>
      <c r="E70" t="s">
        <v>404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405</v>
      </c>
      <c r="AC70" t="s">
        <v>564</v>
      </c>
      <c r="AD70" t="s">
        <v>405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360</v>
      </c>
      <c r="C71" t="s">
        <v>62</v>
      </c>
      <c r="D71" t="s">
        <v>554</v>
      </c>
      <c r="E71" t="s">
        <v>554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405</v>
      </c>
      <c r="AC71" t="s">
        <v>564</v>
      </c>
      <c r="AD71" t="s">
        <v>405</v>
      </c>
      <c r="AE71" t="s">
        <v>564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360</v>
      </c>
      <c r="C72" t="s">
        <v>62</v>
      </c>
      <c r="D72" t="s">
        <v>424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405</v>
      </c>
      <c r="AC72" t="s">
        <v>431</v>
      </c>
      <c r="AD72" t="s">
        <v>137</v>
      </c>
      <c r="AE72" t="s">
        <v>564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360</v>
      </c>
      <c r="C73" t="s">
        <v>62</v>
      </c>
      <c r="D73" t="s">
        <v>424</v>
      </c>
      <c r="E73" t="s">
        <v>554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405</v>
      </c>
      <c r="AC73" t="s">
        <v>431</v>
      </c>
      <c r="AD73" t="s">
        <v>405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360</v>
      </c>
      <c r="C74" t="s">
        <v>62</v>
      </c>
      <c r="D74" t="s">
        <v>424</v>
      </c>
      <c r="E74" t="s">
        <v>424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405</v>
      </c>
      <c r="AC74" t="s">
        <v>431</v>
      </c>
      <c r="AD74" t="s">
        <v>405</v>
      </c>
      <c r="AE74" t="s">
        <v>564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360</v>
      </c>
      <c r="C75" t="s">
        <v>62</v>
      </c>
      <c r="D75" t="s">
        <v>431</v>
      </c>
      <c r="E75" t="s">
        <v>431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405</v>
      </c>
      <c r="AC75" t="s">
        <v>427</v>
      </c>
      <c r="AD75" t="s">
        <v>405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360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405</v>
      </c>
      <c r="AC76" t="s">
        <v>427</v>
      </c>
      <c r="AD76" t="s">
        <v>405</v>
      </c>
      <c r="AE76" t="s">
        <v>564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360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405</v>
      </c>
      <c r="AC77" t="s">
        <v>427</v>
      </c>
      <c r="AD77" t="s">
        <v>427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360</v>
      </c>
      <c r="C78" t="s">
        <v>64</v>
      </c>
      <c r="D78" t="s">
        <v>137</v>
      </c>
      <c r="E78" t="s">
        <v>404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427</v>
      </c>
      <c r="AC78" t="s">
        <v>564</v>
      </c>
      <c r="AD78" t="s">
        <v>427</v>
      </c>
      <c r="AE78" t="s">
        <v>564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360</v>
      </c>
      <c r="C79" t="s">
        <v>64</v>
      </c>
      <c r="D79" t="s">
        <v>137</v>
      </c>
      <c r="E79" t="s">
        <v>424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564</v>
      </c>
      <c r="AE79" t="s">
        <v>564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360</v>
      </c>
      <c r="C80" t="s">
        <v>64</v>
      </c>
      <c r="D80" t="s">
        <v>404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403</v>
      </c>
      <c r="AC80" t="s">
        <v>403</v>
      </c>
      <c r="AD80" t="s">
        <v>403</v>
      </c>
      <c r="AE80" t="s">
        <v>564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360</v>
      </c>
      <c r="C81" t="s">
        <v>64</v>
      </c>
      <c r="D81" t="s">
        <v>404</v>
      </c>
      <c r="E81" t="s">
        <v>404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403</v>
      </c>
      <c r="AC81" t="s">
        <v>137</v>
      </c>
      <c r="AD81" t="s">
        <v>403</v>
      </c>
      <c r="AE81" t="s">
        <v>564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360</v>
      </c>
      <c r="C82" t="s">
        <v>64</v>
      </c>
      <c r="D82" t="s">
        <v>405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403</v>
      </c>
      <c r="AC82" t="s">
        <v>424</v>
      </c>
      <c r="AD82" t="s">
        <v>403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360</v>
      </c>
      <c r="C83" t="s">
        <v>64</v>
      </c>
      <c r="D83" t="s">
        <v>405</v>
      </c>
      <c r="E83" t="s">
        <v>405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403</v>
      </c>
      <c r="AC83" t="s">
        <v>424</v>
      </c>
      <c r="AD83" t="s">
        <v>403</v>
      </c>
      <c r="AE83" t="s">
        <v>564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360</v>
      </c>
      <c r="C84" t="s">
        <v>64</v>
      </c>
      <c r="D84" t="s">
        <v>554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403</v>
      </c>
      <c r="AC84" t="s">
        <v>564</v>
      </c>
      <c r="AD84" t="s">
        <v>403</v>
      </c>
      <c r="AE84" t="s">
        <v>564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360</v>
      </c>
      <c r="C85" t="s">
        <v>64</v>
      </c>
      <c r="D85" t="s">
        <v>554</v>
      </c>
      <c r="E85" t="s">
        <v>554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403</v>
      </c>
      <c r="AC85" t="s">
        <v>479</v>
      </c>
      <c r="AD85" t="s">
        <v>403</v>
      </c>
      <c r="AE85" t="s">
        <v>564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360</v>
      </c>
      <c r="C86" t="s">
        <v>64</v>
      </c>
      <c r="D86" t="s">
        <v>426</v>
      </c>
      <c r="E86" t="s">
        <v>426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403</v>
      </c>
      <c r="AC86" t="s">
        <v>431</v>
      </c>
      <c r="AD86" t="s">
        <v>403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360</v>
      </c>
      <c r="C87" t="s">
        <v>64</v>
      </c>
      <c r="D87" t="s">
        <v>429</v>
      </c>
      <c r="E87" t="s">
        <v>429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403</v>
      </c>
      <c r="AC87" t="s">
        <v>431</v>
      </c>
      <c r="AD87" t="s">
        <v>403</v>
      </c>
      <c r="AE87" t="s">
        <v>564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360</v>
      </c>
      <c r="C88" t="s">
        <v>64</v>
      </c>
      <c r="D88" t="s">
        <v>424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575</v>
      </c>
      <c r="AD88" t="s">
        <v>137</v>
      </c>
      <c r="AE88" t="s">
        <v>564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360</v>
      </c>
      <c r="C89" t="s">
        <v>64</v>
      </c>
      <c r="D89" t="s">
        <v>424</v>
      </c>
      <c r="E89" t="s">
        <v>424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423</v>
      </c>
      <c r="AD89" t="s">
        <v>137</v>
      </c>
      <c r="AE89" t="s">
        <v>564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360</v>
      </c>
      <c r="C90" t="s">
        <v>64</v>
      </c>
      <c r="D90" t="s">
        <v>424</v>
      </c>
      <c r="E90" t="s">
        <v>479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403</v>
      </c>
      <c r="AD90" t="s">
        <v>137</v>
      </c>
      <c r="AE90" t="s">
        <v>564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360</v>
      </c>
      <c r="C91" t="s">
        <v>64</v>
      </c>
      <c r="D91" t="s">
        <v>431</v>
      </c>
      <c r="E91" t="s">
        <v>431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361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564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361</v>
      </c>
      <c r="C93" t="s">
        <v>48</v>
      </c>
      <c r="D93" t="s">
        <v>404</v>
      </c>
      <c r="E93" t="s">
        <v>404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577</v>
      </c>
      <c r="AD93" t="s">
        <v>137</v>
      </c>
      <c r="AE93" t="s">
        <v>564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361</v>
      </c>
      <c r="C94" t="s">
        <v>48</v>
      </c>
      <c r="D94" t="s">
        <v>405</v>
      </c>
      <c r="E94" t="s">
        <v>405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425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361</v>
      </c>
      <c r="C95" t="s">
        <v>50</v>
      </c>
      <c r="D95" t="s">
        <v>404</v>
      </c>
      <c r="E95" t="s">
        <v>404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425</v>
      </c>
      <c r="AD95" t="s">
        <v>137</v>
      </c>
      <c r="AE95" t="s">
        <v>564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361</v>
      </c>
      <c r="C96" t="s">
        <v>50</v>
      </c>
      <c r="D96" t="s">
        <v>405</v>
      </c>
      <c r="E96" s="223" t="s">
        <v>405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405</v>
      </c>
      <c r="AD96" t="s">
        <v>137</v>
      </c>
      <c r="AE96" t="s">
        <v>564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361</v>
      </c>
      <c r="C97" t="s">
        <v>52</v>
      </c>
      <c r="D97" t="s">
        <v>403</v>
      </c>
      <c r="E97" t="s">
        <v>403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576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361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576</v>
      </c>
      <c r="AD98" t="s">
        <v>137</v>
      </c>
      <c r="AE98" t="s">
        <v>564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361</v>
      </c>
      <c r="C99" t="s">
        <v>52</v>
      </c>
      <c r="D99" t="s">
        <v>404</v>
      </c>
      <c r="E99" t="s">
        <v>404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576</v>
      </c>
      <c r="AD99" t="s">
        <v>405</v>
      </c>
      <c r="AE99" t="s">
        <v>564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361</v>
      </c>
      <c r="C100" t="s">
        <v>52</v>
      </c>
      <c r="D100" t="s">
        <v>405</v>
      </c>
      <c r="E100" t="s">
        <v>405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429</v>
      </c>
      <c r="AD100" t="s">
        <v>137</v>
      </c>
      <c r="AE100" t="s">
        <v>564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361</v>
      </c>
      <c r="C101" t="s">
        <v>52</v>
      </c>
      <c r="D101" t="s">
        <v>479</v>
      </c>
      <c r="E101" s="223" t="s">
        <v>479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424</v>
      </c>
      <c r="AD101" t="s">
        <v>403</v>
      </c>
      <c r="AE101" t="s">
        <v>564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361</v>
      </c>
      <c r="C102" t="s">
        <v>52</v>
      </c>
      <c r="D102" t="s">
        <v>427</v>
      </c>
      <c r="E102" t="s">
        <v>427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424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361</v>
      </c>
      <c r="C103" t="s">
        <v>54</v>
      </c>
      <c r="D103" t="s">
        <v>403</v>
      </c>
      <c r="E103" t="s">
        <v>403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424</v>
      </c>
      <c r="AD103" t="s">
        <v>137</v>
      </c>
      <c r="AE103" t="s">
        <v>564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361</v>
      </c>
      <c r="C104" t="s">
        <v>54</v>
      </c>
      <c r="D104" t="s">
        <v>404</v>
      </c>
      <c r="E104" t="s">
        <v>404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564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361</v>
      </c>
      <c r="C105" t="s">
        <v>54</v>
      </c>
      <c r="D105" t="s">
        <v>405</v>
      </c>
      <c r="E105" t="s">
        <v>403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564</v>
      </c>
      <c r="AD105" t="s">
        <v>137</v>
      </c>
      <c r="AE105" t="s">
        <v>564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361</v>
      </c>
      <c r="C106" t="s">
        <v>54</v>
      </c>
      <c r="D106" t="s">
        <v>405</v>
      </c>
      <c r="E106" t="s">
        <v>404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431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361</v>
      </c>
      <c r="C107" t="s">
        <v>54</v>
      </c>
      <c r="D107" t="s">
        <v>405</v>
      </c>
      <c r="E107" t="s">
        <v>405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431</v>
      </c>
      <c r="AD107" t="s">
        <v>137</v>
      </c>
      <c r="AE107" t="s">
        <v>564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361</v>
      </c>
      <c r="C108" t="s">
        <v>54</v>
      </c>
      <c r="D108" t="s">
        <v>406</v>
      </c>
      <c r="E108" t="s">
        <v>406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427</v>
      </c>
      <c r="AD108" t="s">
        <v>137</v>
      </c>
      <c r="AE108" t="s">
        <v>564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361</v>
      </c>
      <c r="C109" t="s">
        <v>56</v>
      </c>
      <c r="D109" t="s">
        <v>423</v>
      </c>
      <c r="E109" t="s">
        <v>423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404</v>
      </c>
      <c r="AC109" t="s">
        <v>423</v>
      </c>
      <c r="AD109" t="s">
        <v>404</v>
      </c>
      <c r="AE109" t="s">
        <v>564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361</v>
      </c>
      <c r="C110" t="s">
        <v>56</v>
      </c>
      <c r="D110" t="s">
        <v>403</v>
      </c>
      <c r="E110" t="s">
        <v>423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404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361</v>
      </c>
      <c r="C111" t="s">
        <v>56</v>
      </c>
      <c r="D111" t="s">
        <v>403</v>
      </c>
      <c r="E111" t="s">
        <v>403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404</v>
      </c>
      <c r="AC111" t="s">
        <v>137</v>
      </c>
      <c r="AD111" t="s">
        <v>137</v>
      </c>
      <c r="AE111" t="s">
        <v>564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361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404</v>
      </c>
      <c r="AC112" t="s">
        <v>137</v>
      </c>
      <c r="AD112" t="s">
        <v>404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361</v>
      </c>
      <c r="C113" t="s">
        <v>56</v>
      </c>
      <c r="D113" t="s">
        <v>404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404</v>
      </c>
      <c r="AC113" t="s">
        <v>137</v>
      </c>
      <c r="AD113" t="s">
        <v>404</v>
      </c>
      <c r="AE113" t="s">
        <v>564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361</v>
      </c>
      <c r="C114" t="s">
        <v>56</v>
      </c>
      <c r="D114" t="s">
        <v>404</v>
      </c>
      <c r="E114" t="s">
        <v>404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404</v>
      </c>
      <c r="AC114" t="s">
        <v>425</v>
      </c>
      <c r="AD114" t="s">
        <v>404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361</v>
      </c>
      <c r="C115" t="s">
        <v>56</v>
      </c>
      <c r="D115" t="s">
        <v>404</v>
      </c>
      <c r="E115" t="s">
        <v>425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404</v>
      </c>
      <c r="AC115" t="s">
        <v>425</v>
      </c>
      <c r="AD115" t="s">
        <v>404</v>
      </c>
      <c r="AE115" t="s">
        <v>564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361</v>
      </c>
      <c r="C116" t="s">
        <v>56</v>
      </c>
      <c r="D116" t="s">
        <v>425</v>
      </c>
      <c r="E116" t="s">
        <v>425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404</v>
      </c>
      <c r="AC116" t="s">
        <v>425</v>
      </c>
      <c r="AD116" t="s">
        <v>425</v>
      </c>
      <c r="AE116" t="s">
        <v>564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361</v>
      </c>
      <c r="C117" t="s">
        <v>56</v>
      </c>
      <c r="D117" t="s">
        <v>405</v>
      </c>
      <c r="E117" t="s">
        <v>404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404</v>
      </c>
      <c r="AC117" t="s">
        <v>576</v>
      </c>
      <c r="AD117" t="s">
        <v>137</v>
      </c>
      <c r="AE117" t="s">
        <v>564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361</v>
      </c>
      <c r="C118" t="s">
        <v>56</v>
      </c>
      <c r="D118" t="s">
        <v>405</v>
      </c>
      <c r="E118" t="s">
        <v>405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404</v>
      </c>
      <c r="AC118" t="s">
        <v>576</v>
      </c>
      <c r="AD118" t="s">
        <v>404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361</v>
      </c>
      <c r="C119" t="s">
        <v>56</v>
      </c>
      <c r="D119" t="s">
        <v>424</v>
      </c>
      <c r="E119" t="s">
        <v>424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404</v>
      </c>
      <c r="AC119" t="s">
        <v>576</v>
      </c>
      <c r="AD119" t="s">
        <v>404</v>
      </c>
      <c r="AE119" t="s">
        <v>564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361</v>
      </c>
      <c r="C120" t="s">
        <v>56</v>
      </c>
      <c r="D120" t="s">
        <v>479</v>
      </c>
      <c r="E120" t="s">
        <v>479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404</v>
      </c>
      <c r="AC120" t="s">
        <v>429</v>
      </c>
      <c r="AD120" t="s">
        <v>404</v>
      </c>
      <c r="AE120" t="s">
        <v>564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361</v>
      </c>
      <c r="C121" t="s">
        <v>56</v>
      </c>
      <c r="D121" t="s">
        <v>431</v>
      </c>
      <c r="E121" t="s">
        <v>431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404</v>
      </c>
      <c r="AC121" t="s">
        <v>424</v>
      </c>
      <c r="AD121" t="s">
        <v>404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361</v>
      </c>
      <c r="C122" t="s">
        <v>58</v>
      </c>
      <c r="D122" t="s">
        <v>423</v>
      </c>
      <c r="E122" t="s">
        <v>404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404</v>
      </c>
      <c r="AC122" t="s">
        <v>424</v>
      </c>
      <c r="AD122" t="s">
        <v>404</v>
      </c>
      <c r="AE122" t="s">
        <v>564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361</v>
      </c>
      <c r="C123" t="s">
        <v>58</v>
      </c>
      <c r="D123" t="s">
        <v>403</v>
      </c>
      <c r="E123" t="s">
        <v>403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404</v>
      </c>
      <c r="AC123" t="s">
        <v>564</v>
      </c>
      <c r="AD123" t="s">
        <v>404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361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404</v>
      </c>
      <c r="AC124" t="s">
        <v>564</v>
      </c>
      <c r="AD124" t="s">
        <v>404</v>
      </c>
      <c r="AE124" t="s">
        <v>564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361</v>
      </c>
      <c r="C125" t="s">
        <v>58</v>
      </c>
      <c r="D125" t="s">
        <v>137</v>
      </c>
      <c r="E125" t="s">
        <v>424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404</v>
      </c>
      <c r="AC125" t="s">
        <v>479</v>
      </c>
      <c r="AD125" t="s">
        <v>404</v>
      </c>
      <c r="AE125" t="s">
        <v>564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361</v>
      </c>
      <c r="C126" t="s">
        <v>58</v>
      </c>
      <c r="D126" t="s">
        <v>404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404</v>
      </c>
      <c r="AC126" t="s">
        <v>431</v>
      </c>
      <c r="AD126" t="s">
        <v>404</v>
      </c>
      <c r="AE126" t="s">
        <v>564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361</v>
      </c>
      <c r="C127" t="s">
        <v>58</v>
      </c>
      <c r="D127" t="s">
        <v>404</v>
      </c>
      <c r="E127" t="s">
        <v>404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404</v>
      </c>
      <c r="AC127" t="s">
        <v>427</v>
      </c>
      <c r="AD127" t="s">
        <v>404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361</v>
      </c>
      <c r="C128" t="s">
        <v>58</v>
      </c>
      <c r="D128" t="s">
        <v>404</v>
      </c>
      <c r="E128" t="s">
        <v>424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404</v>
      </c>
      <c r="AC128" t="s">
        <v>427</v>
      </c>
      <c r="AD128" t="s">
        <v>404</v>
      </c>
      <c r="AE128" t="s">
        <v>564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361</v>
      </c>
      <c r="C129" t="s">
        <v>58</v>
      </c>
      <c r="D129" t="s">
        <v>425</v>
      </c>
      <c r="E129" t="s">
        <v>425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405</v>
      </c>
      <c r="AC129" t="s">
        <v>575</v>
      </c>
      <c r="AD129" t="s">
        <v>405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361</v>
      </c>
      <c r="C130" t="s">
        <v>58</v>
      </c>
      <c r="D130" t="s">
        <v>405</v>
      </c>
      <c r="E130" t="s">
        <v>405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405</v>
      </c>
      <c r="AC130" t="s">
        <v>137</v>
      </c>
      <c r="AD130" t="s">
        <v>405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361</v>
      </c>
      <c r="C131" t="s">
        <v>58</v>
      </c>
      <c r="D131" t="s">
        <v>424</v>
      </c>
      <c r="E131" t="s">
        <v>404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405</v>
      </c>
      <c r="AC131" t="s">
        <v>137</v>
      </c>
      <c r="AD131" t="s">
        <v>405</v>
      </c>
      <c r="AE131" t="s">
        <v>564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361</v>
      </c>
      <c r="C132" t="s">
        <v>58</v>
      </c>
      <c r="D132" t="s">
        <v>424</v>
      </c>
      <c r="E132" t="s">
        <v>424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405</v>
      </c>
      <c r="AC132" t="s">
        <v>425</v>
      </c>
      <c r="AD132" t="s">
        <v>405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361</v>
      </c>
      <c r="C133" t="s">
        <v>58</v>
      </c>
      <c r="D133" t="s">
        <v>431</v>
      </c>
      <c r="E133" t="s">
        <v>431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405</v>
      </c>
      <c r="AC133" t="s">
        <v>425</v>
      </c>
      <c r="AD133" t="s">
        <v>405</v>
      </c>
      <c r="AE133" t="s">
        <v>564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361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405</v>
      </c>
      <c r="AC134" t="s">
        <v>405</v>
      </c>
      <c r="AD134" t="s">
        <v>405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361</v>
      </c>
      <c r="C135" t="s">
        <v>60</v>
      </c>
      <c r="D135" t="s">
        <v>403</v>
      </c>
      <c r="E135" t="s">
        <v>403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405</v>
      </c>
      <c r="AC135" t="s">
        <v>405</v>
      </c>
      <c r="AD135" t="s">
        <v>405</v>
      </c>
      <c r="AE135" t="s">
        <v>564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361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405</v>
      </c>
      <c r="AC136" t="s">
        <v>576</v>
      </c>
      <c r="AD136" t="s">
        <v>137</v>
      </c>
      <c r="AE136" t="s">
        <v>564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361</v>
      </c>
      <c r="C137" t="s">
        <v>60</v>
      </c>
      <c r="D137" t="s">
        <v>404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405</v>
      </c>
      <c r="AC137" t="s">
        <v>576</v>
      </c>
      <c r="AD137" t="s">
        <v>405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361</v>
      </c>
      <c r="C138" t="s">
        <v>60</v>
      </c>
      <c r="D138" t="s">
        <v>404</v>
      </c>
      <c r="E138" t="s">
        <v>404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405</v>
      </c>
      <c r="AC138" t="s">
        <v>576</v>
      </c>
      <c r="AD138" t="s">
        <v>405</v>
      </c>
      <c r="AE138" t="s">
        <v>564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361</v>
      </c>
      <c r="C139" t="s">
        <v>60</v>
      </c>
      <c r="D139" t="s">
        <v>425</v>
      </c>
      <c r="E139" t="s">
        <v>425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405</v>
      </c>
      <c r="AC139" t="s">
        <v>424</v>
      </c>
      <c r="AD139" t="s">
        <v>405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361</v>
      </c>
      <c r="C140" t="s">
        <v>60</v>
      </c>
      <c r="D140" t="s">
        <v>405</v>
      </c>
      <c r="E140" t="s">
        <v>405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405</v>
      </c>
      <c r="AC140" t="s">
        <v>424</v>
      </c>
      <c r="AD140" t="s">
        <v>405</v>
      </c>
      <c r="AE140" t="s">
        <v>564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361</v>
      </c>
      <c r="C141" t="s">
        <v>60</v>
      </c>
      <c r="D141" t="s">
        <v>554</v>
      </c>
      <c r="E141" t="s">
        <v>554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405</v>
      </c>
      <c r="AC141" t="s">
        <v>564</v>
      </c>
      <c r="AD141" t="s">
        <v>137</v>
      </c>
      <c r="AE141" t="s">
        <v>564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361</v>
      </c>
      <c r="C142" t="s">
        <v>60</v>
      </c>
      <c r="D142" t="s">
        <v>429</v>
      </c>
      <c r="E142" t="s">
        <v>429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405</v>
      </c>
      <c r="AC142" t="s">
        <v>564</v>
      </c>
      <c r="AD142" t="s">
        <v>405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361</v>
      </c>
      <c r="C143" t="s">
        <v>60</v>
      </c>
      <c r="D143" t="s">
        <v>424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405</v>
      </c>
      <c r="AC143" t="s">
        <v>564</v>
      </c>
      <c r="AD143" t="s">
        <v>405</v>
      </c>
      <c r="AE143" t="s">
        <v>564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361</v>
      </c>
      <c r="C144" t="s">
        <v>60</v>
      </c>
      <c r="D144" t="s">
        <v>424</v>
      </c>
      <c r="E144" t="s">
        <v>424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405</v>
      </c>
      <c r="AC144" t="s">
        <v>479</v>
      </c>
      <c r="AD144" t="s">
        <v>405</v>
      </c>
      <c r="AE144" t="s">
        <v>564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361</v>
      </c>
      <c r="C145" t="s">
        <v>62</v>
      </c>
      <c r="D145" t="s">
        <v>403</v>
      </c>
      <c r="E145" t="s">
        <v>403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405</v>
      </c>
      <c r="AC145" t="s">
        <v>431</v>
      </c>
      <c r="AD145" t="s">
        <v>405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361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405</v>
      </c>
      <c r="AC146" t="s">
        <v>431</v>
      </c>
      <c r="AD146" t="s">
        <v>405</v>
      </c>
      <c r="AE146" t="s">
        <v>564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361</v>
      </c>
      <c r="C147" t="s">
        <v>62</v>
      </c>
      <c r="D147" t="s">
        <v>137</v>
      </c>
      <c r="E147" t="s">
        <v>424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405</v>
      </c>
      <c r="AC147" t="s">
        <v>427</v>
      </c>
      <c r="AD147" t="s">
        <v>405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361</v>
      </c>
      <c r="C148" t="s">
        <v>62</v>
      </c>
      <c r="D148" t="s">
        <v>404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405</v>
      </c>
      <c r="AC148" t="s">
        <v>427</v>
      </c>
      <c r="AD148" t="s">
        <v>405</v>
      </c>
      <c r="AE148" t="s">
        <v>564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361</v>
      </c>
      <c r="C149" t="s">
        <v>62</v>
      </c>
      <c r="D149" t="s">
        <v>404</v>
      </c>
      <c r="E149" t="s">
        <v>404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424</v>
      </c>
      <c r="AC149" t="s">
        <v>576</v>
      </c>
      <c r="AD149" t="s">
        <v>424</v>
      </c>
      <c r="AE149" t="s">
        <v>564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361</v>
      </c>
      <c r="C150" t="s">
        <v>62</v>
      </c>
      <c r="D150" t="s">
        <v>425</v>
      </c>
      <c r="E150" t="s">
        <v>425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431</v>
      </c>
      <c r="AC150" t="s">
        <v>431</v>
      </c>
      <c r="AD150" t="s">
        <v>431</v>
      </c>
      <c r="AE150" t="s">
        <v>564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361</v>
      </c>
      <c r="C151" t="s">
        <v>62</v>
      </c>
      <c r="D151" t="s">
        <v>405</v>
      </c>
      <c r="E151" t="s">
        <v>405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406</v>
      </c>
      <c r="AC151" t="s">
        <v>564</v>
      </c>
      <c r="AD151" t="s">
        <v>406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361</v>
      </c>
      <c r="C152" t="s">
        <v>62</v>
      </c>
      <c r="D152" t="s">
        <v>424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427</v>
      </c>
      <c r="AC152" t="s">
        <v>564</v>
      </c>
      <c r="AD152" t="s">
        <v>427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361</v>
      </c>
      <c r="C153" t="s">
        <v>62</v>
      </c>
      <c r="D153" t="s">
        <v>424</v>
      </c>
      <c r="E153" t="s">
        <v>424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427</v>
      </c>
      <c r="AC153" t="s">
        <v>564</v>
      </c>
      <c r="AD153" t="s">
        <v>427</v>
      </c>
      <c r="AE153" t="s">
        <v>564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361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564</v>
      </c>
      <c r="AE154" t="s">
        <v>564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361</v>
      </c>
      <c r="C155" t="s">
        <v>64</v>
      </c>
      <c r="D155" t="s">
        <v>403</v>
      </c>
      <c r="E155" t="s">
        <v>403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423</v>
      </c>
      <c r="AC155" t="s">
        <v>137</v>
      </c>
      <c r="AD155" t="s">
        <v>423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361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423</v>
      </c>
      <c r="AC156" t="s">
        <v>424</v>
      </c>
      <c r="AD156" t="s">
        <v>423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361</v>
      </c>
      <c r="C157" t="s">
        <v>64</v>
      </c>
      <c r="D157" t="s">
        <v>137</v>
      </c>
      <c r="E157" t="s">
        <v>424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423</v>
      </c>
      <c r="AC157" t="s">
        <v>424</v>
      </c>
      <c r="AD157" t="s">
        <v>423</v>
      </c>
      <c r="AE157" t="s">
        <v>564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361</v>
      </c>
      <c r="C158" t="s">
        <v>64</v>
      </c>
      <c r="D158" t="s">
        <v>404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423</v>
      </c>
      <c r="AC158" t="s">
        <v>564</v>
      </c>
      <c r="AD158" t="s">
        <v>423</v>
      </c>
      <c r="AE158" t="s">
        <v>564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361</v>
      </c>
      <c r="C159" t="s">
        <v>64</v>
      </c>
      <c r="D159" t="s">
        <v>404</v>
      </c>
      <c r="E159" t="s">
        <v>404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403</v>
      </c>
      <c r="AC159" t="s">
        <v>575</v>
      </c>
      <c r="AD159" t="s">
        <v>403</v>
      </c>
      <c r="AE159" t="s">
        <v>564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361</v>
      </c>
      <c r="C160" t="s">
        <v>64</v>
      </c>
      <c r="D160" t="s">
        <v>425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403</v>
      </c>
      <c r="AC160" t="s">
        <v>403</v>
      </c>
      <c r="AD160" t="s">
        <v>403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361</v>
      </c>
      <c r="C161" t="s">
        <v>64</v>
      </c>
      <c r="D161" t="s">
        <v>425</v>
      </c>
      <c r="E161" t="s">
        <v>425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403</v>
      </c>
      <c r="AC161" t="s">
        <v>403</v>
      </c>
      <c r="AD161" t="s">
        <v>403</v>
      </c>
      <c r="AE161" t="s">
        <v>564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361</v>
      </c>
      <c r="C162" t="s">
        <v>64</v>
      </c>
      <c r="D162" t="s">
        <v>405</v>
      </c>
      <c r="E162" t="s">
        <v>405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403</v>
      </c>
      <c r="AC162" t="s">
        <v>403</v>
      </c>
      <c r="AD162" t="s">
        <v>424</v>
      </c>
      <c r="AE162" t="s">
        <v>564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361</v>
      </c>
      <c r="C163" t="s">
        <v>64</v>
      </c>
      <c r="D163" t="s">
        <v>424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403</v>
      </c>
      <c r="AC163" t="s">
        <v>137</v>
      </c>
      <c r="AD163" t="s">
        <v>403</v>
      </c>
      <c r="AE163" t="s">
        <v>564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361</v>
      </c>
      <c r="C164" t="s">
        <v>64</v>
      </c>
      <c r="D164" t="s">
        <v>424</v>
      </c>
      <c r="E164" s="223" t="s">
        <v>404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403</v>
      </c>
      <c r="AC164" t="s">
        <v>425</v>
      </c>
      <c r="AD164" t="s">
        <v>403</v>
      </c>
      <c r="AE164" t="s">
        <v>564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361</v>
      </c>
      <c r="C165" t="s">
        <v>64</v>
      </c>
      <c r="D165" t="s">
        <v>424</v>
      </c>
      <c r="E165" t="s">
        <v>424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403</v>
      </c>
      <c r="AC165" t="s">
        <v>405</v>
      </c>
      <c r="AD165" t="s">
        <v>405</v>
      </c>
      <c r="AE165" t="s">
        <v>564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361</v>
      </c>
      <c r="C166" t="s">
        <v>64</v>
      </c>
      <c r="D166" t="s">
        <v>431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403</v>
      </c>
      <c r="AC166" t="s">
        <v>576</v>
      </c>
      <c r="AD166" t="s">
        <v>403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361</v>
      </c>
      <c r="C167" t="s">
        <v>64</v>
      </c>
      <c r="D167" t="s">
        <v>431</v>
      </c>
      <c r="E167" t="s">
        <v>431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403</v>
      </c>
      <c r="AC167" t="s">
        <v>576</v>
      </c>
      <c r="AD167" t="s">
        <v>403</v>
      </c>
      <c r="AE167" t="s">
        <v>564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362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403</v>
      </c>
      <c r="AC168" t="s">
        <v>424</v>
      </c>
      <c r="AD168" t="s">
        <v>403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362</v>
      </c>
      <c r="C169" t="s">
        <v>48</v>
      </c>
      <c r="D169" t="s">
        <v>405</v>
      </c>
      <c r="E169" t="s">
        <v>405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403</v>
      </c>
      <c r="AC169" t="s">
        <v>424</v>
      </c>
      <c r="AD169" t="s">
        <v>403</v>
      </c>
      <c r="AE169" t="s">
        <v>564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362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403</v>
      </c>
      <c r="AC170" t="s">
        <v>564</v>
      </c>
      <c r="AD170" t="s">
        <v>403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362</v>
      </c>
      <c r="C171" t="s">
        <v>50</v>
      </c>
      <c r="D171" t="s">
        <v>405</v>
      </c>
      <c r="E171" t="s">
        <v>405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403</v>
      </c>
      <c r="AC171" t="s">
        <v>564</v>
      </c>
      <c r="AD171" t="s">
        <v>403</v>
      </c>
      <c r="AE171" t="s">
        <v>564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362</v>
      </c>
      <c r="C172" t="s">
        <v>52</v>
      </c>
      <c r="D172" t="s">
        <v>423</v>
      </c>
      <c r="E172" t="s">
        <v>423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403</v>
      </c>
      <c r="AC172" t="s">
        <v>479</v>
      </c>
      <c r="AD172" t="s">
        <v>403</v>
      </c>
      <c r="AE172" t="s">
        <v>564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362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403</v>
      </c>
      <c r="AC173" t="s">
        <v>431</v>
      </c>
      <c r="AD173" t="s">
        <v>403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362</v>
      </c>
      <c r="C174" t="s">
        <v>52</v>
      </c>
      <c r="D174" t="s">
        <v>404</v>
      </c>
      <c r="E174" t="s">
        <v>404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403</v>
      </c>
      <c r="AC174" t="s">
        <v>431</v>
      </c>
      <c r="AD174" t="s">
        <v>403</v>
      </c>
      <c r="AE174" t="s">
        <v>564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362</v>
      </c>
      <c r="C175" t="s">
        <v>52</v>
      </c>
      <c r="D175" t="s">
        <v>405</v>
      </c>
      <c r="E175" t="s">
        <v>405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403</v>
      </c>
      <c r="AC175" t="s">
        <v>427</v>
      </c>
      <c r="AD175" t="s">
        <v>403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362</v>
      </c>
      <c r="C176" t="s">
        <v>52</v>
      </c>
      <c r="D176" t="s">
        <v>554</v>
      </c>
      <c r="E176" t="s">
        <v>554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423</v>
      </c>
      <c r="AD176" t="s">
        <v>137</v>
      </c>
      <c r="AE176" t="s">
        <v>564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362</v>
      </c>
      <c r="C177" t="s">
        <v>54</v>
      </c>
      <c r="D177" t="s">
        <v>423</v>
      </c>
      <c r="E177" s="223" t="s">
        <v>423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403</v>
      </c>
      <c r="AD177" t="s">
        <v>137</v>
      </c>
      <c r="AE177" t="s">
        <v>564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362</v>
      </c>
      <c r="C178" t="s">
        <v>54</v>
      </c>
      <c r="D178" t="s">
        <v>403</v>
      </c>
      <c r="E178" t="s">
        <v>403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362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564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362</v>
      </c>
      <c r="C180" t="s">
        <v>54</v>
      </c>
      <c r="D180" t="s">
        <v>404</v>
      </c>
      <c r="E180" t="s">
        <v>423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577</v>
      </c>
      <c r="AD180" t="s">
        <v>137</v>
      </c>
      <c r="AE180" t="s">
        <v>564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362</v>
      </c>
      <c r="C181" t="s">
        <v>54</v>
      </c>
      <c r="D181" t="s">
        <v>404</v>
      </c>
      <c r="E181" t="s">
        <v>404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425</v>
      </c>
      <c r="AD181" t="s">
        <v>137</v>
      </c>
      <c r="AE181" t="s">
        <v>564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362</v>
      </c>
      <c r="C182" t="s">
        <v>54</v>
      </c>
      <c r="D182" t="s">
        <v>404</v>
      </c>
      <c r="E182" t="s">
        <v>426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405</v>
      </c>
      <c r="AD182" t="s">
        <v>137</v>
      </c>
      <c r="AE182" t="s">
        <v>564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362</v>
      </c>
      <c r="C183" t="s">
        <v>54</v>
      </c>
      <c r="D183" t="s">
        <v>404</v>
      </c>
      <c r="E183" t="s">
        <v>424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576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362</v>
      </c>
      <c r="C184" t="s">
        <v>54</v>
      </c>
      <c r="D184" t="s">
        <v>405</v>
      </c>
      <c r="E184" t="s">
        <v>405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576</v>
      </c>
      <c r="AD184" t="s">
        <v>137</v>
      </c>
      <c r="AE184" t="s">
        <v>564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362</v>
      </c>
      <c r="C185" t="s">
        <v>54</v>
      </c>
      <c r="D185" t="s">
        <v>405</v>
      </c>
      <c r="E185" t="s">
        <v>431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426</v>
      </c>
      <c r="AD185" t="s">
        <v>137</v>
      </c>
      <c r="AE185" t="s">
        <v>564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362</v>
      </c>
      <c r="C186" t="s">
        <v>54</v>
      </c>
      <c r="D186" t="s">
        <v>424</v>
      </c>
      <c r="E186" t="s">
        <v>424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429</v>
      </c>
      <c r="AD186" t="s">
        <v>137</v>
      </c>
      <c r="AE186" t="s">
        <v>564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362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424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362</v>
      </c>
      <c r="C188" t="s">
        <v>56</v>
      </c>
      <c r="D188" t="s">
        <v>423</v>
      </c>
      <c r="E188" t="s">
        <v>423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424</v>
      </c>
      <c r="AD188" t="s">
        <v>137</v>
      </c>
      <c r="AE188" t="s">
        <v>564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362</v>
      </c>
      <c r="C189" t="s">
        <v>56</v>
      </c>
      <c r="D189" t="s">
        <v>423</v>
      </c>
      <c r="E189" t="s">
        <v>404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424</v>
      </c>
      <c r="AD189" t="s">
        <v>424</v>
      </c>
      <c r="AE189" t="s">
        <v>564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362</v>
      </c>
      <c r="C190" t="s">
        <v>56</v>
      </c>
      <c r="D190" t="s">
        <v>403</v>
      </c>
      <c r="E190" t="s">
        <v>423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564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362</v>
      </c>
      <c r="C191" t="s">
        <v>56</v>
      </c>
      <c r="D191" t="s">
        <v>403</v>
      </c>
      <c r="E191" t="s">
        <v>403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564</v>
      </c>
      <c r="AD191" t="s">
        <v>137</v>
      </c>
      <c r="AE191" t="s">
        <v>564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362</v>
      </c>
      <c r="C192" t="s">
        <v>56</v>
      </c>
      <c r="D192" t="s">
        <v>403</v>
      </c>
      <c r="E192" t="s">
        <v>404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564</v>
      </c>
      <c r="AD192" t="s">
        <v>405</v>
      </c>
      <c r="AE192" t="s">
        <v>564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362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431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362</v>
      </c>
      <c r="C194" t="s">
        <v>56</v>
      </c>
      <c r="D194" t="s">
        <v>404</v>
      </c>
      <c r="E194" s="223" t="s">
        <v>553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431</v>
      </c>
      <c r="AD194" t="s">
        <v>137</v>
      </c>
      <c r="AE194" t="s">
        <v>564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362</v>
      </c>
      <c r="C195" t="s">
        <v>56</v>
      </c>
      <c r="D195" t="s">
        <v>404</v>
      </c>
      <c r="E195" t="s">
        <v>423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427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362</v>
      </c>
      <c r="C196" t="s">
        <v>56</v>
      </c>
      <c r="D196" t="s">
        <v>404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427</v>
      </c>
      <c r="AD196" t="s">
        <v>137</v>
      </c>
      <c r="AE196" t="s">
        <v>564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362</v>
      </c>
      <c r="C197" t="s">
        <v>56</v>
      </c>
      <c r="D197" t="s">
        <v>404</v>
      </c>
      <c r="E197" t="s">
        <v>404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404</v>
      </c>
      <c r="AC197" t="s">
        <v>423</v>
      </c>
      <c r="AD197" t="s">
        <v>404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362</v>
      </c>
      <c r="C198" t="s">
        <v>56</v>
      </c>
      <c r="D198" t="s">
        <v>404</v>
      </c>
      <c r="E198" t="s">
        <v>425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404</v>
      </c>
      <c r="AC198" t="s">
        <v>423</v>
      </c>
      <c r="AD198" t="s">
        <v>404</v>
      </c>
      <c r="AE198" t="s">
        <v>564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362</v>
      </c>
      <c r="C199" t="s">
        <v>56</v>
      </c>
      <c r="D199" t="s">
        <v>404</v>
      </c>
      <c r="E199" t="s">
        <v>405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404</v>
      </c>
      <c r="AC199" t="s">
        <v>403</v>
      </c>
      <c r="AD199" t="s">
        <v>404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362</v>
      </c>
      <c r="C200" t="s">
        <v>56</v>
      </c>
      <c r="D200" t="s">
        <v>404</v>
      </c>
      <c r="E200" t="s">
        <v>554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404</v>
      </c>
      <c r="AC200" t="s">
        <v>403</v>
      </c>
      <c r="AD200" t="s">
        <v>404</v>
      </c>
      <c r="AE200" t="s">
        <v>564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362</v>
      </c>
      <c r="C201" t="s">
        <v>56</v>
      </c>
      <c r="D201" t="s">
        <v>404</v>
      </c>
      <c r="E201" t="s">
        <v>424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404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362</v>
      </c>
      <c r="C202" t="s">
        <v>56</v>
      </c>
      <c r="D202" t="s">
        <v>405</v>
      </c>
      <c r="E202" t="s">
        <v>403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404</v>
      </c>
      <c r="AC202" t="s">
        <v>137</v>
      </c>
      <c r="AD202" t="s">
        <v>404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362</v>
      </c>
      <c r="C203" t="s">
        <v>56</v>
      </c>
      <c r="D203" t="s">
        <v>405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404</v>
      </c>
      <c r="AC203" t="s">
        <v>137</v>
      </c>
      <c r="AD203" t="s">
        <v>404</v>
      </c>
      <c r="AE203" t="s">
        <v>564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362</v>
      </c>
      <c r="C204" t="s">
        <v>56</v>
      </c>
      <c r="D204" t="s">
        <v>405</v>
      </c>
      <c r="E204" t="s">
        <v>404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404</v>
      </c>
      <c r="AC204" t="s">
        <v>577</v>
      </c>
      <c r="AD204" t="s">
        <v>404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362</v>
      </c>
      <c r="C205" t="s">
        <v>56</v>
      </c>
      <c r="D205" t="s">
        <v>405</v>
      </c>
      <c r="E205" t="s">
        <v>425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404</v>
      </c>
      <c r="AC205" t="s">
        <v>577</v>
      </c>
      <c r="AD205" t="s">
        <v>404</v>
      </c>
      <c r="AE205" t="s">
        <v>564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362</v>
      </c>
      <c r="C206" t="s">
        <v>56</v>
      </c>
      <c r="D206" t="s">
        <v>405</v>
      </c>
      <c r="E206" t="s">
        <v>405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404</v>
      </c>
      <c r="AC206" t="s">
        <v>425</v>
      </c>
      <c r="AD206" t="s">
        <v>404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362</v>
      </c>
      <c r="C207" t="s">
        <v>56</v>
      </c>
      <c r="D207" t="s">
        <v>405</v>
      </c>
      <c r="E207" t="s">
        <v>426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404</v>
      </c>
      <c r="AC207" t="s">
        <v>425</v>
      </c>
      <c r="AD207" t="s">
        <v>404</v>
      </c>
      <c r="AE207" t="s">
        <v>564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362</v>
      </c>
      <c r="C208" t="s">
        <v>56</v>
      </c>
      <c r="D208" t="s">
        <v>554</v>
      </c>
      <c r="E208" t="s">
        <v>554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404</v>
      </c>
      <c r="AC208" t="s">
        <v>405</v>
      </c>
      <c r="AD208" t="s">
        <v>404</v>
      </c>
      <c r="AE208" t="s">
        <v>564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362</v>
      </c>
      <c r="C209" t="s">
        <v>56</v>
      </c>
      <c r="D209" t="s">
        <v>429</v>
      </c>
      <c r="E209" t="s">
        <v>429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404</v>
      </c>
      <c r="AC209" t="s">
        <v>576</v>
      </c>
      <c r="AD209" t="s">
        <v>404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362</v>
      </c>
      <c r="C210" t="s">
        <v>56</v>
      </c>
      <c r="D210" t="s">
        <v>424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404</v>
      </c>
      <c r="AC210" t="s">
        <v>576</v>
      </c>
      <c r="AD210" t="s">
        <v>404</v>
      </c>
      <c r="AE210" t="s">
        <v>564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362</v>
      </c>
      <c r="C211" t="s">
        <v>56</v>
      </c>
      <c r="D211" t="s">
        <v>424</v>
      </c>
      <c r="E211" t="s">
        <v>554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404</v>
      </c>
      <c r="AC211" t="s">
        <v>576</v>
      </c>
      <c r="AD211" t="s">
        <v>405</v>
      </c>
      <c r="AE211" t="s">
        <v>564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362</v>
      </c>
      <c r="C212" t="s">
        <v>56</v>
      </c>
      <c r="D212" t="s">
        <v>424</v>
      </c>
      <c r="E212" s="223" t="s">
        <v>424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404</v>
      </c>
      <c r="AC212" t="s">
        <v>426</v>
      </c>
      <c r="AD212" t="s">
        <v>404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362</v>
      </c>
      <c r="C213" t="s">
        <v>56</v>
      </c>
      <c r="D213" t="s">
        <v>406</v>
      </c>
      <c r="E213" t="s">
        <v>406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404</v>
      </c>
      <c r="AC213" t="s">
        <v>426</v>
      </c>
      <c r="AD213" t="s">
        <v>404</v>
      </c>
      <c r="AE213" t="s">
        <v>564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362</v>
      </c>
      <c r="C214" t="s">
        <v>56</v>
      </c>
      <c r="D214" t="s">
        <v>427</v>
      </c>
      <c r="E214" t="s">
        <v>427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404</v>
      </c>
      <c r="AC214" t="s">
        <v>429</v>
      </c>
      <c r="AD214" t="s">
        <v>404</v>
      </c>
      <c r="AE214" t="s">
        <v>564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362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404</v>
      </c>
      <c r="AC215" t="s">
        <v>424</v>
      </c>
      <c r="AD215" t="s">
        <v>137</v>
      </c>
      <c r="AE215" t="s">
        <v>564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362</v>
      </c>
      <c r="C216" t="s">
        <v>58</v>
      </c>
      <c r="D216" t="s">
        <v>423</v>
      </c>
      <c r="E216" t="s">
        <v>423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404</v>
      </c>
      <c r="AC216" t="s">
        <v>424</v>
      </c>
      <c r="AD216" t="s">
        <v>404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362</v>
      </c>
      <c r="C217" t="s">
        <v>58</v>
      </c>
      <c r="D217" t="s">
        <v>423</v>
      </c>
      <c r="E217" t="s">
        <v>404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404</v>
      </c>
      <c r="AC217" t="s">
        <v>424</v>
      </c>
      <c r="AD217" t="s">
        <v>404</v>
      </c>
      <c r="AE217" t="s">
        <v>564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362</v>
      </c>
      <c r="C218" t="s">
        <v>58</v>
      </c>
      <c r="D218" t="s">
        <v>403</v>
      </c>
      <c r="E218" t="s">
        <v>403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404</v>
      </c>
      <c r="AC218" t="s">
        <v>564</v>
      </c>
      <c r="AD218" t="s">
        <v>404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362</v>
      </c>
      <c r="C219" t="s">
        <v>58</v>
      </c>
      <c r="D219" t="s">
        <v>403</v>
      </c>
      <c r="E219" t="s">
        <v>405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404</v>
      </c>
      <c r="AC219" t="s">
        <v>564</v>
      </c>
      <c r="AD219" t="s">
        <v>404</v>
      </c>
      <c r="AE219" t="s">
        <v>564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362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404</v>
      </c>
      <c r="AC220" t="s">
        <v>479</v>
      </c>
      <c r="AD220" t="s">
        <v>404</v>
      </c>
      <c r="AE220" t="s">
        <v>564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362</v>
      </c>
      <c r="C221" t="s">
        <v>58</v>
      </c>
      <c r="D221" t="s">
        <v>137</v>
      </c>
      <c r="E221" t="s">
        <v>404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404</v>
      </c>
      <c r="AC221" t="s">
        <v>431</v>
      </c>
      <c r="AD221" t="s">
        <v>404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362</v>
      </c>
      <c r="C222" t="s">
        <v>58</v>
      </c>
      <c r="D222" t="s">
        <v>137</v>
      </c>
      <c r="E222" t="s">
        <v>554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404</v>
      </c>
      <c r="AC222" t="s">
        <v>431</v>
      </c>
      <c r="AD222" t="s">
        <v>404</v>
      </c>
      <c r="AE222" t="s">
        <v>564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362</v>
      </c>
      <c r="C223" t="s">
        <v>58</v>
      </c>
      <c r="D223" t="s">
        <v>137</v>
      </c>
      <c r="E223" t="s">
        <v>424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404</v>
      </c>
      <c r="AC223" t="s">
        <v>427</v>
      </c>
      <c r="AD223" t="s">
        <v>404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362</v>
      </c>
      <c r="C224" t="s">
        <v>58</v>
      </c>
      <c r="D224" t="s">
        <v>404</v>
      </c>
      <c r="E224" t="s">
        <v>553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404</v>
      </c>
      <c r="AC224" t="s">
        <v>427</v>
      </c>
      <c r="AD224" t="s">
        <v>404</v>
      </c>
      <c r="AE224" t="s">
        <v>564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362</v>
      </c>
      <c r="C225" t="s">
        <v>58</v>
      </c>
      <c r="D225" t="s">
        <v>404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405</v>
      </c>
      <c r="AC225" t="s">
        <v>575</v>
      </c>
      <c r="AD225" t="s">
        <v>405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362</v>
      </c>
      <c r="C226" t="s">
        <v>58</v>
      </c>
      <c r="D226" t="s">
        <v>404</v>
      </c>
      <c r="E226" t="s">
        <v>404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405</v>
      </c>
      <c r="AC226" t="s">
        <v>575</v>
      </c>
      <c r="AD226" t="s">
        <v>405</v>
      </c>
      <c r="AE226" t="s">
        <v>564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362</v>
      </c>
      <c r="C227" t="s">
        <v>58</v>
      </c>
      <c r="D227" t="s">
        <v>404</v>
      </c>
      <c r="E227" t="s">
        <v>426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405</v>
      </c>
      <c r="AC227" t="s">
        <v>423</v>
      </c>
      <c r="AD227" t="s">
        <v>405</v>
      </c>
      <c r="AE227" t="s">
        <v>564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362</v>
      </c>
      <c r="C228" t="s">
        <v>58</v>
      </c>
      <c r="D228" t="s">
        <v>404</v>
      </c>
      <c r="E228" t="s">
        <v>424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405</v>
      </c>
      <c r="AC228" t="s">
        <v>403</v>
      </c>
      <c r="AD228" t="s">
        <v>405</v>
      </c>
      <c r="AE228" t="s">
        <v>564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362</v>
      </c>
      <c r="C229" t="s">
        <v>58</v>
      </c>
      <c r="D229" t="s">
        <v>425</v>
      </c>
      <c r="E229" t="s">
        <v>404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405</v>
      </c>
      <c r="AC229" t="s">
        <v>137</v>
      </c>
      <c r="AD229" t="s">
        <v>405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362</v>
      </c>
      <c r="C230" t="s">
        <v>58</v>
      </c>
      <c r="D230" t="s">
        <v>425</v>
      </c>
      <c r="E230" t="s">
        <v>425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405</v>
      </c>
      <c r="AC230" t="s">
        <v>137</v>
      </c>
      <c r="AD230" t="s">
        <v>405</v>
      </c>
      <c r="AE230" t="s">
        <v>564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362</v>
      </c>
      <c r="C231" t="s">
        <v>58</v>
      </c>
      <c r="D231" t="s">
        <v>405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405</v>
      </c>
      <c r="AC231" t="s">
        <v>425</v>
      </c>
      <c r="AD231" t="s">
        <v>405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362</v>
      </c>
      <c r="C232" t="s">
        <v>58</v>
      </c>
      <c r="D232" t="s">
        <v>405</v>
      </c>
      <c r="E232" s="223" t="s">
        <v>404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405</v>
      </c>
      <c r="AC232" t="s">
        <v>425</v>
      </c>
      <c r="AD232" t="s">
        <v>405</v>
      </c>
      <c r="AE232" t="s">
        <v>564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362</v>
      </c>
      <c r="C233" t="s">
        <v>58</v>
      </c>
      <c r="D233" t="s">
        <v>405</v>
      </c>
      <c r="E233" t="s">
        <v>405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405</v>
      </c>
      <c r="AC233" t="s">
        <v>405</v>
      </c>
      <c r="AD233" t="s">
        <v>137</v>
      </c>
      <c r="AE233" t="s">
        <v>564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362</v>
      </c>
      <c r="C234" t="s">
        <v>58</v>
      </c>
      <c r="D234" t="s">
        <v>554</v>
      </c>
      <c r="E234" t="s">
        <v>404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405</v>
      </c>
      <c r="AC234" t="s">
        <v>405</v>
      </c>
      <c r="AD234" t="s">
        <v>405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362</v>
      </c>
      <c r="C235" t="s">
        <v>58</v>
      </c>
      <c r="D235" t="s">
        <v>554</v>
      </c>
      <c r="E235" t="s">
        <v>554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405</v>
      </c>
      <c r="AC235" t="s">
        <v>405</v>
      </c>
      <c r="AD235" t="s">
        <v>405</v>
      </c>
      <c r="AE235" t="s">
        <v>564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362</v>
      </c>
      <c r="C236" t="s">
        <v>58</v>
      </c>
      <c r="D236" t="s">
        <v>426</v>
      </c>
      <c r="E236" t="s">
        <v>426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405</v>
      </c>
      <c r="AC236" t="s">
        <v>576</v>
      </c>
      <c r="AD236" t="s">
        <v>137</v>
      </c>
      <c r="AE236" t="s">
        <v>564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362</v>
      </c>
      <c r="C237" t="s">
        <v>58</v>
      </c>
      <c r="D237" t="s">
        <v>429</v>
      </c>
      <c r="E237" t="s">
        <v>429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405</v>
      </c>
      <c r="AC237" t="s">
        <v>576</v>
      </c>
      <c r="AD237" t="s">
        <v>405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362</v>
      </c>
      <c r="C238" t="s">
        <v>58</v>
      </c>
      <c r="D238" t="s">
        <v>424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405</v>
      </c>
      <c r="AC238" t="s">
        <v>576</v>
      </c>
      <c r="AD238" t="s">
        <v>405</v>
      </c>
      <c r="AE238" t="s">
        <v>564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362</v>
      </c>
      <c r="C239" t="s">
        <v>58</v>
      </c>
      <c r="D239" t="s">
        <v>424</v>
      </c>
      <c r="E239" t="s">
        <v>554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405</v>
      </c>
      <c r="AC239" t="s">
        <v>426</v>
      </c>
      <c r="AD239" t="s">
        <v>405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362</v>
      </c>
      <c r="C240" t="s">
        <v>58</v>
      </c>
      <c r="D240" t="s">
        <v>424</v>
      </c>
      <c r="E240" t="s">
        <v>424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405</v>
      </c>
      <c r="AC240" t="s">
        <v>426</v>
      </c>
      <c r="AD240" t="s">
        <v>405</v>
      </c>
      <c r="AE240" t="s">
        <v>564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362</v>
      </c>
      <c r="C241" t="s">
        <v>58</v>
      </c>
      <c r="D241" t="s">
        <v>424</v>
      </c>
      <c r="E241" t="s">
        <v>479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405</v>
      </c>
      <c r="AC241" t="s">
        <v>424</v>
      </c>
      <c r="AD241" t="s">
        <v>137</v>
      </c>
      <c r="AE241" t="s">
        <v>564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362</v>
      </c>
      <c r="C242" t="s">
        <v>58</v>
      </c>
      <c r="D242" t="s">
        <v>479</v>
      </c>
      <c r="E242" t="s">
        <v>479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405</v>
      </c>
      <c r="AC242" t="s">
        <v>424</v>
      </c>
      <c r="AD242" t="s">
        <v>404</v>
      </c>
      <c r="AE242" t="s">
        <v>564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362</v>
      </c>
      <c r="C243" t="s">
        <v>58</v>
      </c>
      <c r="D243" t="s">
        <v>406</v>
      </c>
      <c r="E243" s="223" t="s">
        <v>406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405</v>
      </c>
      <c r="AC243" t="s">
        <v>424</v>
      </c>
      <c r="AD243" t="s">
        <v>405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362</v>
      </c>
      <c r="C244" t="s">
        <v>60</v>
      </c>
      <c r="D244" t="s">
        <v>423</v>
      </c>
      <c r="E244" t="s">
        <v>423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405</v>
      </c>
      <c r="AC244" t="s">
        <v>424</v>
      </c>
      <c r="AD244" t="s">
        <v>405</v>
      </c>
      <c r="AE244" t="s">
        <v>564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362</v>
      </c>
      <c r="C245" t="s">
        <v>60</v>
      </c>
      <c r="D245" t="s">
        <v>403</v>
      </c>
      <c r="E245" t="s">
        <v>403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405</v>
      </c>
      <c r="AC245" t="s">
        <v>564</v>
      </c>
      <c r="AD245" t="s">
        <v>137</v>
      </c>
      <c r="AE245" t="s">
        <v>564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362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405</v>
      </c>
      <c r="AC246" t="s">
        <v>564</v>
      </c>
      <c r="AD246" t="s">
        <v>405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362</v>
      </c>
      <c r="C247" t="s">
        <v>60</v>
      </c>
      <c r="D247" t="s">
        <v>137</v>
      </c>
      <c r="E247" t="s">
        <v>404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405</v>
      </c>
      <c r="AC247" t="s">
        <v>564</v>
      </c>
      <c r="AD247" t="s">
        <v>405</v>
      </c>
      <c r="AE247" t="s">
        <v>564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362</v>
      </c>
      <c r="C248" t="s">
        <v>60</v>
      </c>
      <c r="D248" t="s">
        <v>137</v>
      </c>
      <c r="E248" t="s">
        <v>425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405</v>
      </c>
      <c r="AC248" t="s">
        <v>479</v>
      </c>
      <c r="AD248" t="s">
        <v>405</v>
      </c>
      <c r="AE248" t="s">
        <v>564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362</v>
      </c>
      <c r="C249" t="s">
        <v>60</v>
      </c>
      <c r="D249" t="s">
        <v>137</v>
      </c>
      <c r="E249" t="s">
        <v>554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405</v>
      </c>
      <c r="AC249" t="s">
        <v>431</v>
      </c>
      <c r="AD249" t="s">
        <v>405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362</v>
      </c>
      <c r="C250" t="s">
        <v>60</v>
      </c>
      <c r="D250" t="s">
        <v>137</v>
      </c>
      <c r="E250" t="s">
        <v>424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405</v>
      </c>
      <c r="AC250" t="s">
        <v>431</v>
      </c>
      <c r="AD250" t="s">
        <v>405</v>
      </c>
      <c r="AE250" t="s">
        <v>564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362</v>
      </c>
      <c r="C251" t="s">
        <v>60</v>
      </c>
      <c r="D251" t="s">
        <v>404</v>
      </c>
      <c r="E251" t="s">
        <v>553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405</v>
      </c>
      <c r="AC251" t="s">
        <v>427</v>
      </c>
      <c r="AD251" t="s">
        <v>405</v>
      </c>
      <c r="AE251" t="s">
        <v>564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362</v>
      </c>
      <c r="C252" t="s">
        <v>60</v>
      </c>
      <c r="D252" t="s">
        <v>404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576</v>
      </c>
      <c r="AC252" t="s">
        <v>564</v>
      </c>
      <c r="AD252" t="s">
        <v>576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362</v>
      </c>
      <c r="C253" t="s">
        <v>60</v>
      </c>
      <c r="D253" t="s">
        <v>404</v>
      </c>
      <c r="E253" t="s">
        <v>404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424</v>
      </c>
      <c r="AC253" t="s">
        <v>424</v>
      </c>
      <c r="AD253" t="s">
        <v>424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362</v>
      </c>
      <c r="C254" t="s">
        <v>60</v>
      </c>
      <c r="D254" t="s">
        <v>404</v>
      </c>
      <c r="E254" t="s">
        <v>405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479</v>
      </c>
      <c r="AC254" t="s">
        <v>564</v>
      </c>
      <c r="AD254" t="s">
        <v>479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362</v>
      </c>
      <c r="C255" t="s">
        <v>60</v>
      </c>
      <c r="D255" t="s">
        <v>404</v>
      </c>
      <c r="E255" t="s">
        <v>424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406</v>
      </c>
      <c r="AC255" t="s">
        <v>425</v>
      </c>
      <c r="AD255" t="s">
        <v>406</v>
      </c>
      <c r="AE255" t="s">
        <v>564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362</v>
      </c>
      <c r="C256" t="s">
        <v>60</v>
      </c>
      <c r="D256" t="s">
        <v>425</v>
      </c>
      <c r="E256" t="s">
        <v>404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406</v>
      </c>
      <c r="AC256" t="s">
        <v>424</v>
      </c>
      <c r="AD256" t="s">
        <v>406</v>
      </c>
      <c r="AE256" t="s">
        <v>564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362</v>
      </c>
      <c r="C257" t="s">
        <v>60</v>
      </c>
      <c r="D257" t="s">
        <v>425</v>
      </c>
      <c r="E257" s="223" t="s">
        <v>425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406</v>
      </c>
      <c r="AC257" t="s">
        <v>564</v>
      </c>
      <c r="AD257" t="s">
        <v>406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362</v>
      </c>
      <c r="C258" t="s">
        <v>60</v>
      </c>
      <c r="D258" t="s">
        <v>405</v>
      </c>
      <c r="E258" t="s">
        <v>405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406</v>
      </c>
      <c r="AC258" t="s">
        <v>564</v>
      </c>
      <c r="AD258" t="s">
        <v>427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362</v>
      </c>
      <c r="C259" t="s">
        <v>60</v>
      </c>
      <c r="D259" t="s">
        <v>554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406</v>
      </c>
      <c r="AC259" t="s">
        <v>431</v>
      </c>
      <c r="AD259" t="s">
        <v>427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362</v>
      </c>
      <c r="C260" t="s">
        <v>60</v>
      </c>
      <c r="D260" t="s">
        <v>554</v>
      </c>
      <c r="E260" t="s">
        <v>554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406</v>
      </c>
      <c r="AC260" t="s">
        <v>427</v>
      </c>
      <c r="AD260" t="s">
        <v>406</v>
      </c>
      <c r="AE260" t="s">
        <v>564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362</v>
      </c>
      <c r="C261" t="s">
        <v>60</v>
      </c>
      <c r="D261" t="s">
        <v>554</v>
      </c>
      <c r="E261" t="s">
        <v>424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427</v>
      </c>
      <c r="AC261" t="s">
        <v>564</v>
      </c>
      <c r="AD261" t="s">
        <v>427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362</v>
      </c>
      <c r="C262" t="s">
        <v>60</v>
      </c>
      <c r="D262" t="s">
        <v>429</v>
      </c>
      <c r="E262" t="s">
        <v>429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564</v>
      </c>
      <c r="AE262" t="s">
        <v>564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362</v>
      </c>
      <c r="C263" t="s">
        <v>60</v>
      </c>
      <c r="D263" t="s">
        <v>424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423</v>
      </c>
      <c r="AC263" t="s">
        <v>423</v>
      </c>
      <c r="AD263" t="s">
        <v>423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362</v>
      </c>
      <c r="C264" t="s">
        <v>60</v>
      </c>
      <c r="D264" t="s">
        <v>424</v>
      </c>
      <c r="E264" s="223" t="s">
        <v>424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423</v>
      </c>
      <c r="AC264" t="s">
        <v>423</v>
      </c>
      <c r="AD264" t="s">
        <v>423</v>
      </c>
      <c r="AE264" t="s">
        <v>564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362</v>
      </c>
      <c r="C265" t="s">
        <v>60</v>
      </c>
      <c r="D265" t="s">
        <v>431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423</v>
      </c>
      <c r="AC265" t="s">
        <v>137</v>
      </c>
      <c r="AD265" t="s">
        <v>403</v>
      </c>
      <c r="AE265" t="s">
        <v>564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362</v>
      </c>
      <c r="C266" t="s">
        <v>60</v>
      </c>
      <c r="D266" t="s">
        <v>431</v>
      </c>
      <c r="E266" t="s">
        <v>431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423</v>
      </c>
      <c r="AC266" t="s">
        <v>425</v>
      </c>
      <c r="AD266" t="s">
        <v>423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362</v>
      </c>
      <c r="C267" t="s">
        <v>60</v>
      </c>
      <c r="D267" t="s">
        <v>406</v>
      </c>
      <c r="E267" t="s">
        <v>406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423</v>
      </c>
      <c r="AC267" t="s">
        <v>425</v>
      </c>
      <c r="AD267" t="s">
        <v>423</v>
      </c>
      <c r="AE267" t="s">
        <v>564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362</v>
      </c>
      <c r="C268" t="s">
        <v>62</v>
      </c>
      <c r="D268" t="s">
        <v>423</v>
      </c>
      <c r="E268" t="s">
        <v>423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423</v>
      </c>
      <c r="AC268" t="s">
        <v>425</v>
      </c>
      <c r="AD268" t="s">
        <v>403</v>
      </c>
      <c r="AE268" t="s">
        <v>564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362</v>
      </c>
      <c r="C269" t="s">
        <v>62</v>
      </c>
      <c r="D269" t="s">
        <v>403</v>
      </c>
      <c r="E269" t="s">
        <v>403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423</v>
      </c>
      <c r="AC269" t="s">
        <v>576</v>
      </c>
      <c r="AD269" t="s">
        <v>423</v>
      </c>
      <c r="AE269" t="s">
        <v>564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362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423</v>
      </c>
      <c r="AC270" t="s">
        <v>424</v>
      </c>
      <c r="AD270" t="s">
        <v>423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362</v>
      </c>
      <c r="C271" t="s">
        <v>62</v>
      </c>
      <c r="D271" t="s">
        <v>137</v>
      </c>
      <c r="E271" t="s">
        <v>554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423</v>
      </c>
      <c r="AC271" t="s">
        <v>424</v>
      </c>
      <c r="AD271" t="s">
        <v>423</v>
      </c>
      <c r="AE271" t="s">
        <v>564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362</v>
      </c>
      <c r="C272" t="s">
        <v>62</v>
      </c>
      <c r="D272" t="s">
        <v>137</v>
      </c>
      <c r="E272" t="s">
        <v>424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423</v>
      </c>
      <c r="AC272" t="s">
        <v>424</v>
      </c>
      <c r="AD272" t="s">
        <v>404</v>
      </c>
      <c r="AE272" t="s">
        <v>564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362</v>
      </c>
      <c r="C273" t="s">
        <v>62</v>
      </c>
      <c r="D273" t="s">
        <v>404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423</v>
      </c>
      <c r="AC273" t="s">
        <v>564</v>
      </c>
      <c r="AD273" t="s">
        <v>423</v>
      </c>
      <c r="AE273" t="s">
        <v>564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362</v>
      </c>
      <c r="C274" t="s">
        <v>62</v>
      </c>
      <c r="D274" t="s">
        <v>404</v>
      </c>
      <c r="E274" t="s">
        <v>404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423</v>
      </c>
      <c r="AC274" t="s">
        <v>564</v>
      </c>
      <c r="AD274" t="s">
        <v>405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362</v>
      </c>
      <c r="C275" t="s">
        <v>62</v>
      </c>
      <c r="D275" t="s">
        <v>425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403</v>
      </c>
      <c r="AC275" t="s">
        <v>575</v>
      </c>
      <c r="AD275" t="s">
        <v>428</v>
      </c>
      <c r="AE275" t="s">
        <v>564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362</v>
      </c>
      <c r="C276" t="s">
        <v>62</v>
      </c>
      <c r="D276" t="s">
        <v>425</v>
      </c>
      <c r="E276" s="223" t="s">
        <v>404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403</v>
      </c>
      <c r="AC276" t="s">
        <v>423</v>
      </c>
      <c r="AD276" t="s">
        <v>403</v>
      </c>
      <c r="AE276" t="s">
        <v>564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362</v>
      </c>
      <c r="C277" t="s">
        <v>62</v>
      </c>
      <c r="D277" t="s">
        <v>425</v>
      </c>
      <c r="E277" t="s">
        <v>425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403</v>
      </c>
      <c r="AC277" t="s">
        <v>403</v>
      </c>
      <c r="AD277" t="s">
        <v>403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362</v>
      </c>
      <c r="C278" t="s">
        <v>62</v>
      </c>
      <c r="D278" t="s">
        <v>405</v>
      </c>
      <c r="E278" t="s">
        <v>405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403</v>
      </c>
      <c r="AC278" t="s">
        <v>403</v>
      </c>
      <c r="AD278" t="s">
        <v>403</v>
      </c>
      <c r="AE278" t="s">
        <v>564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362</v>
      </c>
      <c r="C279" t="s">
        <v>62</v>
      </c>
      <c r="D279" t="s">
        <v>554</v>
      </c>
      <c r="E279" t="s">
        <v>554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403</v>
      </c>
      <c r="AC279" t="s">
        <v>137</v>
      </c>
      <c r="AD279" t="s">
        <v>403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362</v>
      </c>
      <c r="C280" t="s">
        <v>62</v>
      </c>
      <c r="D280" t="s">
        <v>429</v>
      </c>
      <c r="E280" t="s">
        <v>429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403</v>
      </c>
      <c r="AC280" t="s">
        <v>137</v>
      </c>
      <c r="AD280" t="s">
        <v>403</v>
      </c>
      <c r="AE280" t="s">
        <v>564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362</v>
      </c>
      <c r="C281" t="s">
        <v>62</v>
      </c>
      <c r="D281" t="s">
        <v>424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403</v>
      </c>
      <c r="AC281" t="s">
        <v>577</v>
      </c>
      <c r="AD281" t="s">
        <v>403</v>
      </c>
      <c r="AE281" t="s">
        <v>564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362</v>
      </c>
      <c r="C282" t="s">
        <v>62</v>
      </c>
      <c r="D282" t="s">
        <v>424</v>
      </c>
      <c r="E282" t="s">
        <v>424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403</v>
      </c>
      <c r="AC282" t="s">
        <v>425</v>
      </c>
      <c r="AD282" t="s">
        <v>403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362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403</v>
      </c>
      <c r="AC283" t="s">
        <v>425</v>
      </c>
      <c r="AD283" t="s">
        <v>403</v>
      </c>
      <c r="AE283" t="s">
        <v>564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362</v>
      </c>
      <c r="C284" t="s">
        <v>64</v>
      </c>
      <c r="D284" t="s">
        <v>423</v>
      </c>
      <c r="E284" t="s">
        <v>423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403</v>
      </c>
      <c r="AC284" t="s">
        <v>576</v>
      </c>
      <c r="AD284" t="s">
        <v>403</v>
      </c>
      <c r="AE284" t="s">
        <v>564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362</v>
      </c>
      <c r="C285" t="s">
        <v>64</v>
      </c>
      <c r="D285" t="s">
        <v>403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403</v>
      </c>
      <c r="AC285" t="s">
        <v>424</v>
      </c>
      <c r="AD285" t="s">
        <v>423</v>
      </c>
      <c r="AE285" t="s">
        <v>564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362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403</v>
      </c>
      <c r="AC286" t="s">
        <v>424</v>
      </c>
      <c r="AD286" t="s">
        <v>403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362</v>
      </c>
      <c r="C287" t="s">
        <v>64</v>
      </c>
      <c r="D287" t="s">
        <v>137</v>
      </c>
      <c r="E287" t="s">
        <v>404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403</v>
      </c>
      <c r="AC287" t="s">
        <v>424</v>
      </c>
      <c r="AD287" t="s">
        <v>403</v>
      </c>
      <c r="AE287" t="s">
        <v>564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362</v>
      </c>
      <c r="C288" t="s">
        <v>64</v>
      </c>
      <c r="D288" t="s">
        <v>137</v>
      </c>
      <c r="E288" t="s">
        <v>554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403</v>
      </c>
      <c r="AC288" t="s">
        <v>424</v>
      </c>
      <c r="AD288" t="s">
        <v>405</v>
      </c>
      <c r="AE288" t="s">
        <v>564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362</v>
      </c>
      <c r="C289" t="s">
        <v>64</v>
      </c>
      <c r="D289" t="s">
        <v>137</v>
      </c>
      <c r="E289" t="s">
        <v>424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403</v>
      </c>
      <c r="AC289" t="s">
        <v>564</v>
      </c>
      <c r="AD289" t="s">
        <v>403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362</v>
      </c>
      <c r="C290" t="s">
        <v>64</v>
      </c>
      <c r="D290" t="s">
        <v>404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403</v>
      </c>
      <c r="AC290" t="s">
        <v>564</v>
      </c>
      <c r="AD290" t="s">
        <v>403</v>
      </c>
      <c r="AE290" t="s">
        <v>564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362</v>
      </c>
      <c r="C291" t="s">
        <v>64</v>
      </c>
      <c r="D291" t="s">
        <v>404</v>
      </c>
      <c r="E291" t="s">
        <v>404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403</v>
      </c>
      <c r="AC291" t="s">
        <v>479</v>
      </c>
      <c r="AD291" t="s">
        <v>403</v>
      </c>
      <c r="AE291" t="s">
        <v>564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362</v>
      </c>
      <c r="C292" t="s">
        <v>64</v>
      </c>
      <c r="D292" t="s">
        <v>425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403</v>
      </c>
      <c r="AC292" t="s">
        <v>431</v>
      </c>
      <c r="AD292" t="s">
        <v>403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362</v>
      </c>
      <c r="C293" t="s">
        <v>64</v>
      </c>
      <c r="D293" t="s">
        <v>425</v>
      </c>
      <c r="E293" s="223" t="s">
        <v>425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403</v>
      </c>
      <c r="AC293" t="s">
        <v>431</v>
      </c>
      <c r="AD293" t="s">
        <v>403</v>
      </c>
      <c r="AE293" t="s">
        <v>564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362</v>
      </c>
      <c r="C294" t="s">
        <v>64</v>
      </c>
      <c r="D294" t="s">
        <v>405</v>
      </c>
      <c r="E294" t="s">
        <v>405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403</v>
      </c>
      <c r="AC294" t="s">
        <v>427</v>
      </c>
      <c r="AD294" t="s">
        <v>403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362</v>
      </c>
      <c r="C295" t="s">
        <v>64</v>
      </c>
      <c r="D295" t="s">
        <v>554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403</v>
      </c>
      <c r="AC295" t="s">
        <v>427</v>
      </c>
      <c r="AD295" t="s">
        <v>403</v>
      </c>
      <c r="AE295" t="s">
        <v>564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362</v>
      </c>
      <c r="C296" t="s">
        <v>64</v>
      </c>
      <c r="D296" t="s">
        <v>554</v>
      </c>
      <c r="E296" t="s">
        <v>554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423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362</v>
      </c>
      <c r="C297" t="s">
        <v>64</v>
      </c>
      <c r="D297" t="s">
        <v>424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362</v>
      </c>
      <c r="C298" t="s">
        <v>64</v>
      </c>
      <c r="D298" t="s">
        <v>424</v>
      </c>
      <c r="E298" t="s">
        <v>404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564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362</v>
      </c>
      <c r="C299" t="s">
        <v>64</v>
      </c>
      <c r="D299" t="s">
        <v>424</v>
      </c>
      <c r="E299" t="s">
        <v>424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405</v>
      </c>
      <c r="AE299" t="s">
        <v>564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363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577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363</v>
      </c>
      <c r="C301" t="s">
        <v>48</v>
      </c>
      <c r="D301" t="s">
        <v>403</v>
      </c>
      <c r="E301" t="s">
        <v>403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577</v>
      </c>
      <c r="AD301" t="s">
        <v>137</v>
      </c>
      <c r="AE301" t="s">
        <v>564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363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425</v>
      </c>
      <c r="AD302" t="s">
        <v>137</v>
      </c>
      <c r="AE302" t="s">
        <v>564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363</v>
      </c>
      <c r="C303" t="s">
        <v>48</v>
      </c>
      <c r="D303" t="s">
        <v>137</v>
      </c>
      <c r="E303" s="223" t="s">
        <v>405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405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363</v>
      </c>
      <c r="C304" t="s">
        <v>48</v>
      </c>
      <c r="D304" t="s">
        <v>404</v>
      </c>
      <c r="E304" t="s">
        <v>404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405</v>
      </c>
      <c r="AD304" t="s">
        <v>137</v>
      </c>
      <c r="AE304" t="s">
        <v>564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363</v>
      </c>
      <c r="C305" t="s">
        <v>48</v>
      </c>
      <c r="D305" t="s">
        <v>405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576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363</v>
      </c>
      <c r="C306" t="s">
        <v>48</v>
      </c>
      <c r="D306" t="s">
        <v>405</v>
      </c>
      <c r="E306" t="s">
        <v>405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576</v>
      </c>
      <c r="AD306" t="s">
        <v>137</v>
      </c>
      <c r="AE306" t="s">
        <v>564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363</v>
      </c>
      <c r="C307" t="s">
        <v>48</v>
      </c>
      <c r="D307" t="s">
        <v>427</v>
      </c>
      <c r="E307" t="s">
        <v>427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576</v>
      </c>
      <c r="AD307" t="s">
        <v>405</v>
      </c>
      <c r="AE307" t="s">
        <v>564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363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424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363</v>
      </c>
      <c r="C309" t="s">
        <v>50</v>
      </c>
      <c r="D309" t="s">
        <v>403</v>
      </c>
      <c r="E309" t="s">
        <v>403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424</v>
      </c>
      <c r="AD309" t="s">
        <v>137</v>
      </c>
      <c r="AE309" t="s">
        <v>564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363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564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363</v>
      </c>
      <c r="C311" t="s">
        <v>50</v>
      </c>
      <c r="D311" t="s">
        <v>404</v>
      </c>
      <c r="E311" t="s">
        <v>404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564</v>
      </c>
      <c r="AD311" t="s">
        <v>137</v>
      </c>
      <c r="AE311" t="s">
        <v>564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363</v>
      </c>
      <c r="C312" t="s">
        <v>50</v>
      </c>
      <c r="D312" t="s">
        <v>404</v>
      </c>
      <c r="E312" t="s">
        <v>425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431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363</v>
      </c>
      <c r="C313" t="s">
        <v>50</v>
      </c>
      <c r="D313" t="s">
        <v>405</v>
      </c>
      <c r="E313" t="s">
        <v>405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431</v>
      </c>
      <c r="AD313" t="s">
        <v>137</v>
      </c>
      <c r="AE313" t="s">
        <v>564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363</v>
      </c>
      <c r="C314" t="s">
        <v>50</v>
      </c>
      <c r="D314" t="s">
        <v>406</v>
      </c>
      <c r="E314" t="s">
        <v>406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427</v>
      </c>
      <c r="AD314" t="s">
        <v>137</v>
      </c>
      <c r="AE314" t="s">
        <v>564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363</v>
      </c>
      <c r="C315" t="s">
        <v>50</v>
      </c>
      <c r="D315" t="s">
        <v>427</v>
      </c>
      <c r="E315" s="223" t="s">
        <v>427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427</v>
      </c>
      <c r="AD315" t="s">
        <v>405</v>
      </c>
      <c r="AE315" t="s">
        <v>564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363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404</v>
      </c>
      <c r="AC316" t="s">
        <v>575</v>
      </c>
      <c r="AD316" t="s">
        <v>404</v>
      </c>
      <c r="AE316" t="s">
        <v>564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363</v>
      </c>
      <c r="C317" t="s">
        <v>52</v>
      </c>
      <c r="D317" t="s">
        <v>403</v>
      </c>
      <c r="E317" t="s">
        <v>403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404</v>
      </c>
      <c r="AC317" t="s">
        <v>423</v>
      </c>
      <c r="AD317" t="s">
        <v>404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363</v>
      </c>
      <c r="C318" t="s">
        <v>52</v>
      </c>
      <c r="D318" t="s">
        <v>403</v>
      </c>
      <c r="E318" t="s">
        <v>424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404</v>
      </c>
      <c r="AC318" t="s">
        <v>423</v>
      </c>
      <c r="AD318" t="s">
        <v>404</v>
      </c>
      <c r="AE318" t="s">
        <v>564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363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404</v>
      </c>
      <c r="AC319" t="s">
        <v>403</v>
      </c>
      <c r="AD319" t="s">
        <v>404</v>
      </c>
      <c r="AE319" t="s">
        <v>564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363</v>
      </c>
      <c r="C320" t="s">
        <v>52</v>
      </c>
      <c r="D320" t="s">
        <v>404</v>
      </c>
      <c r="E320" t="s">
        <v>404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404</v>
      </c>
      <c r="AC320" t="s">
        <v>137</v>
      </c>
      <c r="AD320" t="s">
        <v>404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363</v>
      </c>
      <c r="C321" t="s">
        <v>52</v>
      </c>
      <c r="D321" t="s">
        <v>405</v>
      </c>
      <c r="E321" t="s">
        <v>405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404</v>
      </c>
      <c r="AC321" t="s">
        <v>137</v>
      </c>
      <c r="AD321" t="s">
        <v>404</v>
      </c>
      <c r="AE321" t="s">
        <v>564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363</v>
      </c>
      <c r="C322" t="s">
        <v>52</v>
      </c>
      <c r="D322" t="s">
        <v>406</v>
      </c>
      <c r="E322" t="s">
        <v>406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404</v>
      </c>
      <c r="AC322" t="s">
        <v>137</v>
      </c>
      <c r="AD322" t="s">
        <v>405</v>
      </c>
      <c r="AE322" t="s">
        <v>564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363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404</v>
      </c>
      <c r="AC323" t="s">
        <v>137</v>
      </c>
      <c r="AD323" t="s">
        <v>426</v>
      </c>
      <c r="AE323" t="s">
        <v>564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363</v>
      </c>
      <c r="C324" t="s">
        <v>54</v>
      </c>
      <c r="D324" t="s">
        <v>423</v>
      </c>
      <c r="E324" t="s">
        <v>423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404</v>
      </c>
      <c r="AC324" t="s">
        <v>577</v>
      </c>
      <c r="AD324" t="s">
        <v>423</v>
      </c>
      <c r="AE324" t="s">
        <v>564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363</v>
      </c>
      <c r="C325" t="s">
        <v>54</v>
      </c>
      <c r="D325" t="s">
        <v>423</v>
      </c>
      <c r="E325" t="s">
        <v>403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404</v>
      </c>
      <c r="AC325" t="s">
        <v>577</v>
      </c>
      <c r="AD325" t="s">
        <v>404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363</v>
      </c>
      <c r="C326" t="s">
        <v>54</v>
      </c>
      <c r="D326" t="s">
        <v>423</v>
      </c>
      <c r="E326" t="s">
        <v>404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404</v>
      </c>
      <c r="AC326" t="s">
        <v>577</v>
      </c>
      <c r="AD326" t="s">
        <v>404</v>
      </c>
      <c r="AE326" t="s">
        <v>564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363</v>
      </c>
      <c r="C327" t="s">
        <v>54</v>
      </c>
      <c r="D327" t="s">
        <v>403</v>
      </c>
      <c r="E327" t="s">
        <v>423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404</v>
      </c>
      <c r="AC327" t="s">
        <v>577</v>
      </c>
      <c r="AD327" t="s">
        <v>424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363</v>
      </c>
      <c r="C328" t="s">
        <v>54</v>
      </c>
      <c r="D328" t="s">
        <v>403</v>
      </c>
      <c r="E328" t="s">
        <v>403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404</v>
      </c>
      <c r="AC328" t="s">
        <v>425</v>
      </c>
      <c r="AD328" t="s">
        <v>404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363</v>
      </c>
      <c r="C329" t="s">
        <v>54</v>
      </c>
      <c r="D329" t="s">
        <v>403</v>
      </c>
      <c r="E329" t="s">
        <v>405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404</v>
      </c>
      <c r="AC329" t="s">
        <v>425</v>
      </c>
      <c r="AD329" t="s">
        <v>404</v>
      </c>
      <c r="AE329" t="s">
        <v>564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363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404</v>
      </c>
      <c r="AC330" t="s">
        <v>405</v>
      </c>
      <c r="AD330" t="s">
        <v>423</v>
      </c>
      <c r="AE330" t="s">
        <v>564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363</v>
      </c>
      <c r="C331" t="s">
        <v>54</v>
      </c>
      <c r="D331" t="s">
        <v>404</v>
      </c>
      <c r="E331" t="s">
        <v>423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404</v>
      </c>
      <c r="AC331" t="s">
        <v>405</v>
      </c>
      <c r="AD331" t="s">
        <v>404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363</v>
      </c>
      <c r="C332" t="s">
        <v>54</v>
      </c>
      <c r="D332" t="s">
        <v>404</v>
      </c>
      <c r="E332" t="s">
        <v>404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404</v>
      </c>
      <c r="AC332" t="s">
        <v>405</v>
      </c>
      <c r="AD332" t="s">
        <v>404</v>
      </c>
      <c r="AE332" t="s">
        <v>564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363</v>
      </c>
      <c r="C333" t="s">
        <v>54</v>
      </c>
      <c r="D333" t="s">
        <v>405</v>
      </c>
      <c r="E333" s="223" t="s">
        <v>403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404</v>
      </c>
      <c r="AC333" t="s">
        <v>576</v>
      </c>
      <c r="AD333" t="s">
        <v>423</v>
      </c>
      <c r="AE333" t="s">
        <v>564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363</v>
      </c>
      <c r="C334" t="s">
        <v>54</v>
      </c>
      <c r="D334" t="s">
        <v>405</v>
      </c>
      <c r="E334" t="s">
        <v>404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404</v>
      </c>
      <c r="AC334" t="s">
        <v>576</v>
      </c>
      <c r="AD334" t="s">
        <v>137</v>
      </c>
      <c r="AE334" t="s">
        <v>564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363</v>
      </c>
      <c r="C335" t="s">
        <v>54</v>
      </c>
      <c r="D335" t="s">
        <v>405</v>
      </c>
      <c r="E335" t="s">
        <v>405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404</v>
      </c>
      <c r="AC335" t="s">
        <v>576</v>
      </c>
      <c r="AD335" t="s">
        <v>404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363</v>
      </c>
      <c r="C336" t="s">
        <v>54</v>
      </c>
      <c r="D336" t="s">
        <v>424</v>
      </c>
      <c r="E336" t="s">
        <v>424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404</v>
      </c>
      <c r="AC336" t="s">
        <v>576</v>
      </c>
      <c r="AD336" t="s">
        <v>404</v>
      </c>
      <c r="AE336" t="s">
        <v>564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363</v>
      </c>
      <c r="C337" t="s">
        <v>54</v>
      </c>
      <c r="D337" t="s">
        <v>406</v>
      </c>
      <c r="E337" t="s">
        <v>406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404</v>
      </c>
      <c r="AC337" t="s">
        <v>576</v>
      </c>
      <c r="AD337" t="s">
        <v>405</v>
      </c>
      <c r="AE337" t="s">
        <v>564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363</v>
      </c>
      <c r="C338" t="s">
        <v>54</v>
      </c>
      <c r="D338" t="s">
        <v>427</v>
      </c>
      <c r="E338" t="s">
        <v>427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404</v>
      </c>
      <c r="AC338" t="s">
        <v>426</v>
      </c>
      <c r="AD338" t="s">
        <v>404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363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404</v>
      </c>
      <c r="AC339" t="s">
        <v>426</v>
      </c>
      <c r="AD339" t="s">
        <v>404</v>
      </c>
      <c r="AE339" t="s">
        <v>564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363</v>
      </c>
      <c r="C340" t="s">
        <v>56</v>
      </c>
      <c r="D340" t="s">
        <v>423</v>
      </c>
      <c r="E340" t="s">
        <v>423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404</v>
      </c>
      <c r="AC340" t="s">
        <v>429</v>
      </c>
      <c r="AD340" t="s">
        <v>404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363</v>
      </c>
      <c r="C341" t="s">
        <v>56</v>
      </c>
      <c r="D341" t="s">
        <v>423</v>
      </c>
      <c r="E341" t="s">
        <v>404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404</v>
      </c>
      <c r="AC341" t="s">
        <v>429</v>
      </c>
      <c r="AD341" t="s">
        <v>404</v>
      </c>
      <c r="AE341" t="s">
        <v>564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363</v>
      </c>
      <c r="C342" t="s">
        <v>56</v>
      </c>
      <c r="D342" t="s">
        <v>423</v>
      </c>
      <c r="E342" t="s">
        <v>405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404</v>
      </c>
      <c r="AC342" t="s">
        <v>424</v>
      </c>
      <c r="AD342" t="s">
        <v>423</v>
      </c>
      <c r="AE342" t="s">
        <v>564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363</v>
      </c>
      <c r="C343" t="s">
        <v>56</v>
      </c>
      <c r="D343" t="s">
        <v>403</v>
      </c>
      <c r="E343" t="s">
        <v>423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404</v>
      </c>
      <c r="AC343" t="s">
        <v>424</v>
      </c>
      <c r="AD343" t="s">
        <v>137</v>
      </c>
      <c r="AE343" t="s">
        <v>564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363</v>
      </c>
      <c r="C344" t="s">
        <v>56</v>
      </c>
      <c r="D344" t="s">
        <v>403</v>
      </c>
      <c r="E344" t="s">
        <v>403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404</v>
      </c>
      <c r="AC344" t="s">
        <v>424</v>
      </c>
      <c r="AD344" t="s">
        <v>404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363</v>
      </c>
      <c r="C345" t="s">
        <v>56</v>
      </c>
      <c r="D345" t="s">
        <v>403</v>
      </c>
      <c r="E345" t="s">
        <v>405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404</v>
      </c>
      <c r="AC345" t="s">
        <v>424</v>
      </c>
      <c r="AD345" t="s">
        <v>404</v>
      </c>
      <c r="AE345" t="s">
        <v>564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363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404</v>
      </c>
      <c r="AC346" t="s">
        <v>424</v>
      </c>
      <c r="AD346" t="s">
        <v>425</v>
      </c>
      <c r="AE346" t="s">
        <v>564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363</v>
      </c>
      <c r="C347" t="s">
        <v>56</v>
      </c>
      <c r="D347" t="s">
        <v>137</v>
      </c>
      <c r="E347" t="s">
        <v>424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404</v>
      </c>
      <c r="AC347" t="s">
        <v>424</v>
      </c>
      <c r="AD347" t="s">
        <v>405</v>
      </c>
      <c r="AE347" t="s">
        <v>564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363</v>
      </c>
      <c r="C348" t="s">
        <v>56</v>
      </c>
      <c r="D348" t="s">
        <v>404</v>
      </c>
      <c r="E348" t="s">
        <v>423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404</v>
      </c>
      <c r="AC348" t="s">
        <v>424</v>
      </c>
      <c r="AD348" t="s">
        <v>576</v>
      </c>
      <c r="AE348" t="s">
        <v>564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363</v>
      </c>
      <c r="C349" t="s">
        <v>56</v>
      </c>
      <c r="D349" t="s">
        <v>404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404</v>
      </c>
      <c r="AC349" t="s">
        <v>564</v>
      </c>
      <c r="AD349" t="s">
        <v>423</v>
      </c>
      <c r="AE349" t="s">
        <v>564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363</v>
      </c>
      <c r="C350" t="s">
        <v>56</v>
      </c>
      <c r="D350" t="s">
        <v>404</v>
      </c>
      <c r="E350" t="s">
        <v>404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404</v>
      </c>
      <c r="AC350" t="s">
        <v>564</v>
      </c>
      <c r="AD350" t="s">
        <v>404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363</v>
      </c>
      <c r="C351" t="s">
        <v>56</v>
      </c>
      <c r="D351" t="s">
        <v>404</v>
      </c>
      <c r="E351" t="s">
        <v>425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404</v>
      </c>
      <c r="AC351" t="s">
        <v>564</v>
      </c>
      <c r="AD351" t="s">
        <v>404</v>
      </c>
      <c r="AE351" t="s">
        <v>564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363</v>
      </c>
      <c r="C352" t="s">
        <v>56</v>
      </c>
      <c r="D352" t="s">
        <v>404</v>
      </c>
      <c r="E352" t="s">
        <v>405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404</v>
      </c>
      <c r="AC352" t="s">
        <v>479</v>
      </c>
      <c r="AD352" t="s">
        <v>423</v>
      </c>
      <c r="AE352" t="s">
        <v>564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363</v>
      </c>
      <c r="C353" t="s">
        <v>56</v>
      </c>
      <c r="D353" t="s">
        <v>404</v>
      </c>
      <c r="E353" t="s">
        <v>424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404</v>
      </c>
      <c r="AC353" t="s">
        <v>479</v>
      </c>
      <c r="AD353" t="s">
        <v>404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363</v>
      </c>
      <c r="C354" t="s">
        <v>56</v>
      </c>
      <c r="D354" t="s">
        <v>425</v>
      </c>
      <c r="E354" s="223" t="s">
        <v>404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404</v>
      </c>
      <c r="AC354" t="s">
        <v>479</v>
      </c>
      <c r="AD354" t="s">
        <v>404</v>
      </c>
      <c r="AE354" t="s">
        <v>564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363</v>
      </c>
      <c r="C355" t="s">
        <v>56</v>
      </c>
      <c r="D355" t="s">
        <v>405</v>
      </c>
      <c r="E355" t="s">
        <v>423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404</v>
      </c>
      <c r="AC355" t="s">
        <v>431</v>
      </c>
      <c r="AD355" t="s">
        <v>404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363</v>
      </c>
      <c r="C356" t="s">
        <v>56</v>
      </c>
      <c r="D356" t="s">
        <v>405</v>
      </c>
      <c r="E356" t="s">
        <v>403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404</v>
      </c>
      <c r="AC356" t="s">
        <v>431</v>
      </c>
      <c r="AD356" t="s">
        <v>404</v>
      </c>
      <c r="AE356" t="s">
        <v>564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363</v>
      </c>
      <c r="C357" t="s">
        <v>56</v>
      </c>
      <c r="D357" t="s">
        <v>405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404</v>
      </c>
      <c r="AC357" t="s">
        <v>427</v>
      </c>
      <c r="AD357" t="s">
        <v>404</v>
      </c>
      <c r="AE357" t="s">
        <v>564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363</v>
      </c>
      <c r="C358" t="s">
        <v>56</v>
      </c>
      <c r="D358" t="s">
        <v>405</v>
      </c>
      <c r="E358" t="s">
        <v>404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425</v>
      </c>
      <c r="AC358" t="s">
        <v>564</v>
      </c>
      <c r="AD358" t="s">
        <v>404</v>
      </c>
      <c r="AE358" t="s">
        <v>564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363</v>
      </c>
      <c r="C359" t="s">
        <v>56</v>
      </c>
      <c r="D359" t="s">
        <v>405</v>
      </c>
      <c r="E359" t="s">
        <v>405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405</v>
      </c>
      <c r="AC359" t="s">
        <v>575</v>
      </c>
      <c r="AD359" t="s">
        <v>405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363</v>
      </c>
      <c r="C360" t="s">
        <v>56</v>
      </c>
      <c r="D360" t="s">
        <v>405</v>
      </c>
      <c r="E360" t="s">
        <v>424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405</v>
      </c>
      <c r="AC360" t="s">
        <v>575</v>
      </c>
      <c r="AD360" t="s">
        <v>405</v>
      </c>
      <c r="AE360" t="s">
        <v>564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363</v>
      </c>
      <c r="C361" t="s">
        <v>56</v>
      </c>
      <c r="D361" t="s">
        <v>554</v>
      </c>
      <c r="E361" t="s">
        <v>554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405</v>
      </c>
      <c r="AC361" t="s">
        <v>423</v>
      </c>
      <c r="AD361" t="s">
        <v>405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363</v>
      </c>
      <c r="C362" t="s">
        <v>56</v>
      </c>
      <c r="D362" t="s">
        <v>424</v>
      </c>
      <c r="E362" t="s">
        <v>424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405</v>
      </c>
      <c r="AC362" t="s">
        <v>423</v>
      </c>
      <c r="AD362" t="s">
        <v>405</v>
      </c>
      <c r="AE362" t="s">
        <v>564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363</v>
      </c>
      <c r="C363" t="s">
        <v>56</v>
      </c>
      <c r="D363" t="s">
        <v>479</v>
      </c>
      <c r="E363" t="s">
        <v>479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405</v>
      </c>
      <c r="AC363" t="s">
        <v>403</v>
      </c>
      <c r="AD363" t="s">
        <v>405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363</v>
      </c>
      <c r="C364" t="s">
        <v>56</v>
      </c>
      <c r="D364" t="s">
        <v>431</v>
      </c>
      <c r="E364" t="s">
        <v>431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405</v>
      </c>
      <c r="AC364" t="s">
        <v>403</v>
      </c>
      <c r="AD364" t="s">
        <v>405</v>
      </c>
      <c r="AE364" t="s">
        <v>564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363</v>
      </c>
      <c r="C365" t="s">
        <v>56</v>
      </c>
      <c r="D365" t="s">
        <v>406</v>
      </c>
      <c r="E365" t="s">
        <v>406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405</v>
      </c>
      <c r="AC365" t="s">
        <v>137</v>
      </c>
      <c r="AD365" t="s">
        <v>403</v>
      </c>
      <c r="AE365" t="s">
        <v>564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363</v>
      </c>
      <c r="C366" t="s">
        <v>56</v>
      </c>
      <c r="D366" t="s">
        <v>427</v>
      </c>
      <c r="E366" s="223" t="s">
        <v>427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405</v>
      </c>
      <c r="AC366" t="s">
        <v>137</v>
      </c>
      <c r="AD366" t="s">
        <v>137</v>
      </c>
      <c r="AE366" t="s">
        <v>564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363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405</v>
      </c>
      <c r="AC367" t="s">
        <v>137</v>
      </c>
      <c r="AD367" t="s">
        <v>405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363</v>
      </c>
      <c r="C368" t="s">
        <v>58</v>
      </c>
      <c r="D368" t="s">
        <v>553</v>
      </c>
      <c r="E368" t="s">
        <v>553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405</v>
      </c>
      <c r="AC368" t="s">
        <v>137</v>
      </c>
      <c r="AD368" t="s">
        <v>405</v>
      </c>
      <c r="AE368" t="s">
        <v>564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363</v>
      </c>
      <c r="C369" t="s">
        <v>58</v>
      </c>
      <c r="D369" t="s">
        <v>423</v>
      </c>
      <c r="E369" t="s">
        <v>423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405</v>
      </c>
      <c r="AC369" t="s">
        <v>577</v>
      </c>
      <c r="AD369" t="s">
        <v>405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363</v>
      </c>
      <c r="C370" t="s">
        <v>58</v>
      </c>
      <c r="D370" t="s">
        <v>423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405</v>
      </c>
      <c r="AC370" t="s">
        <v>577</v>
      </c>
      <c r="AD370" t="s">
        <v>405</v>
      </c>
      <c r="AE370" t="s">
        <v>564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363</v>
      </c>
      <c r="C371" t="s">
        <v>58</v>
      </c>
      <c r="D371" t="s">
        <v>423</v>
      </c>
      <c r="E371" t="s">
        <v>404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405</v>
      </c>
      <c r="AC371" t="s">
        <v>425</v>
      </c>
      <c r="AD371" t="s">
        <v>137</v>
      </c>
      <c r="AE371" t="s">
        <v>564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363</v>
      </c>
      <c r="C372" t="s">
        <v>58</v>
      </c>
      <c r="D372" t="s">
        <v>403</v>
      </c>
      <c r="E372" t="s">
        <v>403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405</v>
      </c>
      <c r="AC372" t="s">
        <v>425</v>
      </c>
      <c r="AD372" t="s">
        <v>405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363</v>
      </c>
      <c r="C373" t="s">
        <v>58</v>
      </c>
      <c r="D373" t="s">
        <v>403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405</v>
      </c>
      <c r="AC373" t="s">
        <v>425</v>
      </c>
      <c r="AD373" t="s">
        <v>405</v>
      </c>
      <c r="AE373" t="s">
        <v>564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363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405</v>
      </c>
      <c r="AC374" t="s">
        <v>405</v>
      </c>
      <c r="AD374" t="s">
        <v>403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363</v>
      </c>
      <c r="C375" t="s">
        <v>58</v>
      </c>
      <c r="D375" t="s">
        <v>137</v>
      </c>
      <c r="E375" t="s">
        <v>405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405</v>
      </c>
      <c r="AC375" t="s">
        <v>405</v>
      </c>
      <c r="AD375" t="s">
        <v>404</v>
      </c>
      <c r="AE375" t="s">
        <v>564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363</v>
      </c>
      <c r="C376" t="s">
        <v>58</v>
      </c>
      <c r="D376" t="s">
        <v>137</v>
      </c>
      <c r="E376" t="s">
        <v>554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405</v>
      </c>
      <c r="AC376" t="s">
        <v>405</v>
      </c>
      <c r="AD376" t="s">
        <v>425</v>
      </c>
      <c r="AE376" t="s">
        <v>564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363</v>
      </c>
      <c r="C377" t="s">
        <v>58</v>
      </c>
      <c r="D377" t="s">
        <v>137</v>
      </c>
      <c r="E377" t="s">
        <v>424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405</v>
      </c>
      <c r="AC377" t="s">
        <v>405</v>
      </c>
      <c r="AD377" t="s">
        <v>405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363</v>
      </c>
      <c r="C378" t="s">
        <v>58</v>
      </c>
      <c r="D378" t="s">
        <v>428</v>
      </c>
      <c r="E378" t="s">
        <v>428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405</v>
      </c>
      <c r="AC378" t="s">
        <v>405</v>
      </c>
      <c r="AD378" t="s">
        <v>405</v>
      </c>
      <c r="AE378" t="s">
        <v>564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363</v>
      </c>
      <c r="C379" t="s">
        <v>58</v>
      </c>
      <c r="D379" t="s">
        <v>404</v>
      </c>
      <c r="E379" t="s">
        <v>423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405</v>
      </c>
      <c r="AC379" t="s">
        <v>405</v>
      </c>
      <c r="AD379" t="s">
        <v>429</v>
      </c>
      <c r="AE379" t="s">
        <v>564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363</v>
      </c>
      <c r="C380" t="s">
        <v>58</v>
      </c>
      <c r="D380" t="s">
        <v>404</v>
      </c>
      <c r="E380" t="s">
        <v>403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405</v>
      </c>
      <c r="AC380" t="s">
        <v>405</v>
      </c>
      <c r="AD380" t="s">
        <v>424</v>
      </c>
      <c r="AE380" t="s">
        <v>564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363</v>
      </c>
      <c r="C381" t="s">
        <v>58</v>
      </c>
      <c r="D381" t="s">
        <v>404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405</v>
      </c>
      <c r="AC381" t="s">
        <v>405</v>
      </c>
      <c r="AD381" t="s">
        <v>431</v>
      </c>
      <c r="AE381" t="s">
        <v>564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363</v>
      </c>
      <c r="C382" t="s">
        <v>58</v>
      </c>
      <c r="D382" t="s">
        <v>404</v>
      </c>
      <c r="E382" s="223" t="s">
        <v>404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405</v>
      </c>
      <c r="AC382" t="s">
        <v>576</v>
      </c>
      <c r="AD382" t="s">
        <v>403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363</v>
      </c>
      <c r="C383" t="s">
        <v>58</v>
      </c>
      <c r="D383" t="s">
        <v>404</v>
      </c>
      <c r="E383" t="s">
        <v>425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405</v>
      </c>
      <c r="AC383" t="s">
        <v>576</v>
      </c>
      <c r="AD383" t="s">
        <v>403</v>
      </c>
      <c r="AE383" t="s">
        <v>564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363</v>
      </c>
      <c r="C384" t="s">
        <v>58</v>
      </c>
      <c r="D384" t="s">
        <v>404</v>
      </c>
      <c r="E384" t="s">
        <v>405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405</v>
      </c>
      <c r="AC384" t="s">
        <v>576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363</v>
      </c>
      <c r="C385" t="s">
        <v>58</v>
      </c>
      <c r="D385" t="s">
        <v>404</v>
      </c>
      <c r="E385" t="s">
        <v>424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405</v>
      </c>
      <c r="AC385" t="s">
        <v>576</v>
      </c>
      <c r="AD385" t="s">
        <v>137</v>
      </c>
      <c r="AE385" t="s">
        <v>564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363</v>
      </c>
      <c r="C386" t="s">
        <v>58</v>
      </c>
      <c r="D386" t="s">
        <v>425</v>
      </c>
      <c r="E386" t="s">
        <v>404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405</v>
      </c>
      <c r="AC386" t="s">
        <v>576</v>
      </c>
      <c r="AD386" t="s">
        <v>404</v>
      </c>
      <c r="AE386" t="s">
        <v>564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363</v>
      </c>
      <c r="C387" t="s">
        <v>58</v>
      </c>
      <c r="D387" t="s">
        <v>425</v>
      </c>
      <c r="E387" t="s">
        <v>425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405</v>
      </c>
      <c r="AC387" t="s">
        <v>576</v>
      </c>
      <c r="AD387" t="s">
        <v>405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363</v>
      </c>
      <c r="C388" t="s">
        <v>58</v>
      </c>
      <c r="D388" t="s">
        <v>405</v>
      </c>
      <c r="E388" t="s">
        <v>403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405</v>
      </c>
      <c r="AC388" t="s">
        <v>576</v>
      </c>
      <c r="AD388" t="s">
        <v>405</v>
      </c>
      <c r="AE388" t="s">
        <v>564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363</v>
      </c>
      <c r="C389" t="s">
        <v>58</v>
      </c>
      <c r="D389" t="s">
        <v>405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405</v>
      </c>
      <c r="AC389" t="s">
        <v>426</v>
      </c>
      <c r="AD389" t="s">
        <v>405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363</v>
      </c>
      <c r="C390" t="s">
        <v>58</v>
      </c>
      <c r="D390" t="s">
        <v>405</v>
      </c>
      <c r="E390" t="s">
        <v>404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405</v>
      </c>
      <c r="AC390" t="s">
        <v>426</v>
      </c>
      <c r="AD390" t="s">
        <v>405</v>
      </c>
      <c r="AE390" t="s">
        <v>564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363</v>
      </c>
      <c r="C391" t="s">
        <v>58</v>
      </c>
      <c r="D391" t="s">
        <v>405</v>
      </c>
      <c r="E391" t="s">
        <v>425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405</v>
      </c>
      <c r="AC391" t="s">
        <v>429</v>
      </c>
      <c r="AD391" t="s">
        <v>405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363</v>
      </c>
      <c r="C392" t="s">
        <v>58</v>
      </c>
      <c r="D392" t="s">
        <v>405</v>
      </c>
      <c r="E392" t="s">
        <v>405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405</v>
      </c>
      <c r="AC392" t="s">
        <v>429</v>
      </c>
      <c r="AD392" t="s">
        <v>405</v>
      </c>
      <c r="AE392" t="s">
        <v>564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363</v>
      </c>
      <c r="C393" t="s">
        <v>58</v>
      </c>
      <c r="D393" t="s">
        <v>405</v>
      </c>
      <c r="E393" t="s">
        <v>424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405</v>
      </c>
      <c r="AC393" t="s">
        <v>424</v>
      </c>
      <c r="AD393" t="s">
        <v>404</v>
      </c>
      <c r="AE393" t="s">
        <v>564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363</v>
      </c>
      <c r="C394" t="s">
        <v>58</v>
      </c>
      <c r="D394" t="s">
        <v>554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405</v>
      </c>
      <c r="AC394" t="s">
        <v>424</v>
      </c>
      <c r="AD394" t="s">
        <v>405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363</v>
      </c>
      <c r="C395" t="s">
        <v>58</v>
      </c>
      <c r="D395" t="s">
        <v>554</v>
      </c>
      <c r="E395" t="s">
        <v>554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405</v>
      </c>
      <c r="AC395" t="s">
        <v>424</v>
      </c>
      <c r="AD395" t="s">
        <v>405</v>
      </c>
      <c r="AE395" t="s">
        <v>564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363</v>
      </c>
      <c r="C396" t="s">
        <v>58</v>
      </c>
      <c r="D396" t="s">
        <v>424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405</v>
      </c>
      <c r="AC396" t="s">
        <v>564</v>
      </c>
      <c r="AD396" t="s">
        <v>402</v>
      </c>
      <c r="AE396" t="s">
        <v>564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363</v>
      </c>
      <c r="C397" t="s">
        <v>58</v>
      </c>
      <c r="D397" t="s">
        <v>424</v>
      </c>
      <c r="E397" t="s">
        <v>424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405</v>
      </c>
      <c r="AC397" t="s">
        <v>564</v>
      </c>
      <c r="AD397" t="s">
        <v>403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363</v>
      </c>
      <c r="C398" t="s">
        <v>58</v>
      </c>
      <c r="D398" t="s">
        <v>431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405</v>
      </c>
      <c r="AC398" t="s">
        <v>564</v>
      </c>
      <c r="AD398" t="s">
        <v>403</v>
      </c>
      <c r="AE398" t="s">
        <v>564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363</v>
      </c>
      <c r="C399" t="s">
        <v>58</v>
      </c>
      <c r="D399" t="s">
        <v>431</v>
      </c>
      <c r="E399" t="s">
        <v>431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405</v>
      </c>
      <c r="AC399" t="s">
        <v>564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363</v>
      </c>
      <c r="C400" t="s">
        <v>58</v>
      </c>
      <c r="D400" t="s">
        <v>406</v>
      </c>
      <c r="E400" t="s">
        <v>404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405</v>
      </c>
      <c r="AC400" t="s">
        <v>564</v>
      </c>
      <c r="AD400" t="s">
        <v>137</v>
      </c>
      <c r="AE400" t="s">
        <v>564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363</v>
      </c>
      <c r="C401" t="s">
        <v>58</v>
      </c>
      <c r="D401" t="s">
        <v>406</v>
      </c>
      <c r="E401" t="s">
        <v>406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405</v>
      </c>
      <c r="AC401" t="s">
        <v>564</v>
      </c>
      <c r="AD401" t="s">
        <v>404</v>
      </c>
      <c r="AE401" t="s">
        <v>564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363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405</v>
      </c>
      <c r="AC402" t="s">
        <v>564</v>
      </c>
      <c r="AD402" t="s">
        <v>405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363</v>
      </c>
      <c r="C403" t="s">
        <v>60</v>
      </c>
      <c r="D403" t="s">
        <v>553</v>
      </c>
      <c r="E403" t="s">
        <v>554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405</v>
      </c>
      <c r="AC403" t="s">
        <v>564</v>
      </c>
      <c r="AD403" t="s">
        <v>405</v>
      </c>
      <c r="AE403" t="s">
        <v>564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363</v>
      </c>
      <c r="C404" t="s">
        <v>60</v>
      </c>
      <c r="D404" t="s">
        <v>423</v>
      </c>
      <c r="E404" t="s">
        <v>423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405</v>
      </c>
      <c r="AC404" t="s">
        <v>479</v>
      </c>
      <c r="AD404" t="s">
        <v>405</v>
      </c>
      <c r="AE404" t="s">
        <v>564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363</v>
      </c>
      <c r="C405" t="s">
        <v>60</v>
      </c>
      <c r="D405" t="s">
        <v>423</v>
      </c>
      <c r="E405" s="223" t="s">
        <v>404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405</v>
      </c>
      <c r="AC405" t="s">
        <v>431</v>
      </c>
      <c r="AD405" t="s">
        <v>137</v>
      </c>
      <c r="AE405" t="s">
        <v>564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363</v>
      </c>
      <c r="C406" t="s">
        <v>60</v>
      </c>
      <c r="D406" t="s">
        <v>403</v>
      </c>
      <c r="E406" t="s">
        <v>403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405</v>
      </c>
      <c r="AC406" t="s">
        <v>431</v>
      </c>
      <c r="AD406" t="s">
        <v>404</v>
      </c>
      <c r="AE406" t="s">
        <v>564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363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405</v>
      </c>
      <c r="AC407" t="s">
        <v>431</v>
      </c>
      <c r="AD407" t="s">
        <v>405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363</v>
      </c>
      <c r="C408" t="s">
        <v>60</v>
      </c>
      <c r="D408" t="s">
        <v>137</v>
      </c>
      <c r="E408" t="s">
        <v>554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405</v>
      </c>
      <c r="AC408" t="s">
        <v>431</v>
      </c>
      <c r="AD408" t="s">
        <v>405</v>
      </c>
      <c r="AE408" t="s">
        <v>564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363</v>
      </c>
      <c r="C409" t="s">
        <v>60</v>
      </c>
      <c r="D409" t="s">
        <v>137</v>
      </c>
      <c r="E409" t="s">
        <v>424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405</v>
      </c>
      <c r="AC409" t="s">
        <v>427</v>
      </c>
      <c r="AD409" t="s">
        <v>137</v>
      </c>
      <c r="AE409" t="s">
        <v>564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363</v>
      </c>
      <c r="C410" t="s">
        <v>60</v>
      </c>
      <c r="D410" t="s">
        <v>404</v>
      </c>
      <c r="E410" t="s">
        <v>423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405</v>
      </c>
      <c r="AC410" t="s">
        <v>427</v>
      </c>
      <c r="AD410" t="s">
        <v>405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363</v>
      </c>
      <c r="C411" t="s">
        <v>60</v>
      </c>
      <c r="D411" t="s">
        <v>404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405</v>
      </c>
      <c r="AC411" t="s">
        <v>427</v>
      </c>
      <c r="AD411" t="s">
        <v>405</v>
      </c>
      <c r="AE411" t="s">
        <v>564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363</v>
      </c>
      <c r="C412" t="s">
        <v>60</v>
      </c>
      <c r="D412" t="s">
        <v>404</v>
      </c>
      <c r="E412" t="s">
        <v>404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576</v>
      </c>
      <c r="AC412" t="s">
        <v>424</v>
      </c>
      <c r="AD412" t="s">
        <v>405</v>
      </c>
      <c r="AE412" t="s">
        <v>564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363</v>
      </c>
      <c r="C413" t="s">
        <v>60</v>
      </c>
      <c r="D413" t="s">
        <v>404</v>
      </c>
      <c r="E413" t="s">
        <v>425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424</v>
      </c>
      <c r="AC413" t="s">
        <v>137</v>
      </c>
      <c r="AD413" t="s">
        <v>424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363</v>
      </c>
      <c r="C414" t="s">
        <v>60</v>
      </c>
      <c r="D414" t="s">
        <v>425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424</v>
      </c>
      <c r="AC414" t="s">
        <v>577</v>
      </c>
      <c r="AD414" t="s">
        <v>424</v>
      </c>
      <c r="AE414" t="s">
        <v>564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363</v>
      </c>
      <c r="C415" t="s">
        <v>60</v>
      </c>
      <c r="D415" t="s">
        <v>425</v>
      </c>
      <c r="E415" t="s">
        <v>404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424</v>
      </c>
      <c r="AC415" t="s">
        <v>564</v>
      </c>
      <c r="AD415" t="s">
        <v>424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363</v>
      </c>
      <c r="C416" t="s">
        <v>60</v>
      </c>
      <c r="D416" t="s">
        <v>425</v>
      </c>
      <c r="E416" t="s">
        <v>425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424</v>
      </c>
      <c r="AC416" t="s">
        <v>564</v>
      </c>
      <c r="AD416" t="s">
        <v>424</v>
      </c>
      <c r="AE416" t="s">
        <v>564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363</v>
      </c>
      <c r="C417" t="s">
        <v>60</v>
      </c>
      <c r="D417" t="s">
        <v>405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431</v>
      </c>
      <c r="AC417" t="s">
        <v>564</v>
      </c>
      <c r="AD417" t="s">
        <v>431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363</v>
      </c>
      <c r="C418" t="s">
        <v>60</v>
      </c>
      <c r="D418" t="s">
        <v>405</v>
      </c>
      <c r="E418" t="s">
        <v>405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406</v>
      </c>
      <c r="AC418" t="s">
        <v>137</v>
      </c>
      <c r="AD418" t="s">
        <v>406</v>
      </c>
      <c r="AE418" t="s">
        <v>564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363</v>
      </c>
      <c r="C419" t="s">
        <v>60</v>
      </c>
      <c r="D419" t="s">
        <v>405</v>
      </c>
      <c r="E419" t="s">
        <v>554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406</v>
      </c>
      <c r="AC419" t="s">
        <v>576</v>
      </c>
      <c r="AD419" t="s">
        <v>406</v>
      </c>
      <c r="AE419" t="s">
        <v>564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363</v>
      </c>
      <c r="C420" t="s">
        <v>60</v>
      </c>
      <c r="D420" t="s">
        <v>405</v>
      </c>
      <c r="E420" t="s">
        <v>424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406</v>
      </c>
      <c r="AC420" t="s">
        <v>424</v>
      </c>
      <c r="AD420" t="s">
        <v>406</v>
      </c>
      <c r="AE420" t="s">
        <v>564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363</v>
      </c>
      <c r="C421" t="s">
        <v>60</v>
      </c>
      <c r="D421" t="s">
        <v>554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406</v>
      </c>
      <c r="AC421" t="s">
        <v>564</v>
      </c>
      <c r="AD421" t="s">
        <v>406</v>
      </c>
      <c r="AE421" t="s">
        <v>564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363</v>
      </c>
      <c r="C422" t="s">
        <v>60</v>
      </c>
      <c r="D422" t="s">
        <v>554</v>
      </c>
      <c r="E422" t="s">
        <v>554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427</v>
      </c>
      <c r="AC422" t="s">
        <v>427</v>
      </c>
      <c r="AD422" t="s">
        <v>427</v>
      </c>
      <c r="AE422" t="s">
        <v>564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363</v>
      </c>
      <c r="C423" t="s">
        <v>60</v>
      </c>
      <c r="D423" t="s">
        <v>424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564</v>
      </c>
      <c r="AE423" t="s">
        <v>564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363</v>
      </c>
      <c r="C424" t="s">
        <v>60</v>
      </c>
      <c r="D424" t="s">
        <v>424</v>
      </c>
      <c r="E424" t="s">
        <v>424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423</v>
      </c>
      <c r="AC424" t="s">
        <v>423</v>
      </c>
      <c r="AD424" t="s">
        <v>423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363</v>
      </c>
      <c r="C425" t="s">
        <v>60</v>
      </c>
      <c r="D425" t="s">
        <v>431</v>
      </c>
      <c r="E425" t="s">
        <v>431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423</v>
      </c>
      <c r="AC425" t="s">
        <v>423</v>
      </c>
      <c r="AD425" t="s">
        <v>423</v>
      </c>
      <c r="AE425" t="s">
        <v>564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363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423</v>
      </c>
      <c r="AC426" t="s">
        <v>423</v>
      </c>
      <c r="AD426" t="s">
        <v>404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363</v>
      </c>
      <c r="C427" t="s">
        <v>62</v>
      </c>
      <c r="D427" t="s">
        <v>423</v>
      </c>
      <c r="E427" t="s">
        <v>423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423</v>
      </c>
      <c r="AC427" t="s">
        <v>137</v>
      </c>
      <c r="AD427" t="s">
        <v>423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363</v>
      </c>
      <c r="C428" t="s">
        <v>62</v>
      </c>
      <c r="D428" t="s">
        <v>403</v>
      </c>
      <c r="E428" t="s">
        <v>403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423</v>
      </c>
      <c r="AC428" t="s">
        <v>137</v>
      </c>
      <c r="AD428" t="s">
        <v>423</v>
      </c>
      <c r="AE428" t="s">
        <v>564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363</v>
      </c>
      <c r="C429" t="s">
        <v>62</v>
      </c>
      <c r="D429" t="s">
        <v>137</v>
      </c>
      <c r="E429" t="s">
        <v>553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423</v>
      </c>
      <c r="AC429" t="s">
        <v>137</v>
      </c>
      <c r="AD429" t="s">
        <v>404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363</v>
      </c>
      <c r="C430" t="s">
        <v>62</v>
      </c>
      <c r="D430" t="s">
        <v>137</v>
      </c>
      <c r="E430" t="s">
        <v>401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423</v>
      </c>
      <c r="AC430" t="s">
        <v>137</v>
      </c>
      <c r="AD430" t="s">
        <v>404</v>
      </c>
      <c r="AE430" t="s">
        <v>564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363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423</v>
      </c>
      <c r="AC431" t="s">
        <v>577</v>
      </c>
      <c r="AD431" t="s">
        <v>404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363</v>
      </c>
      <c r="C432" t="s">
        <v>62</v>
      </c>
      <c r="D432" t="s">
        <v>137</v>
      </c>
      <c r="E432" t="s">
        <v>425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423</v>
      </c>
      <c r="AC432" t="s">
        <v>425</v>
      </c>
      <c r="AD432" t="s">
        <v>423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363</v>
      </c>
      <c r="C433" t="s">
        <v>62</v>
      </c>
      <c r="D433" t="s">
        <v>137</v>
      </c>
      <c r="E433" t="s">
        <v>405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423</v>
      </c>
      <c r="AC433" t="s">
        <v>425</v>
      </c>
      <c r="AD433" t="s">
        <v>423</v>
      </c>
      <c r="AE433" t="s">
        <v>564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363</v>
      </c>
      <c r="C434" t="s">
        <v>62</v>
      </c>
      <c r="D434" t="s">
        <v>137</v>
      </c>
      <c r="E434" t="s">
        <v>554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423</v>
      </c>
      <c r="AC434" t="s">
        <v>425</v>
      </c>
      <c r="AD434" t="s">
        <v>404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363</v>
      </c>
      <c r="C435" t="s">
        <v>62</v>
      </c>
      <c r="D435" t="s">
        <v>137</v>
      </c>
      <c r="E435" t="s">
        <v>424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423</v>
      </c>
      <c r="AC435" t="s">
        <v>425</v>
      </c>
      <c r="AD435" t="s">
        <v>404</v>
      </c>
      <c r="AE435" t="s">
        <v>564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363</v>
      </c>
      <c r="C436" t="s">
        <v>62</v>
      </c>
      <c r="D436" t="s">
        <v>404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423</v>
      </c>
      <c r="AC436" t="s">
        <v>425</v>
      </c>
      <c r="AD436" t="s">
        <v>405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363</v>
      </c>
      <c r="C437" t="s">
        <v>62</v>
      </c>
      <c r="D437" t="s">
        <v>404</v>
      </c>
      <c r="E437" t="s">
        <v>404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423</v>
      </c>
      <c r="AC437" t="s">
        <v>576</v>
      </c>
      <c r="AD437" t="s">
        <v>423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363</v>
      </c>
      <c r="C438" t="s">
        <v>62</v>
      </c>
      <c r="D438" t="s">
        <v>404</v>
      </c>
      <c r="E438" t="s">
        <v>425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423</v>
      </c>
      <c r="AC438" t="s">
        <v>576</v>
      </c>
      <c r="AD438" t="s">
        <v>423</v>
      </c>
      <c r="AE438" t="s">
        <v>564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363</v>
      </c>
      <c r="C439" t="s">
        <v>62</v>
      </c>
      <c r="D439" t="s">
        <v>425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423</v>
      </c>
      <c r="AC439" t="s">
        <v>576</v>
      </c>
      <c r="AD439" t="s">
        <v>403</v>
      </c>
      <c r="AE439" t="s">
        <v>564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363</v>
      </c>
      <c r="C440" t="s">
        <v>62</v>
      </c>
      <c r="D440" t="s">
        <v>425</v>
      </c>
      <c r="E440" t="s">
        <v>404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423</v>
      </c>
      <c r="AC440" t="s">
        <v>576</v>
      </c>
      <c r="AD440" t="s">
        <v>404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363</v>
      </c>
      <c r="C441" t="s">
        <v>62</v>
      </c>
      <c r="D441" t="s">
        <v>425</v>
      </c>
      <c r="E441" t="s">
        <v>425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423</v>
      </c>
      <c r="AC441" t="s">
        <v>576</v>
      </c>
      <c r="AD441" t="s">
        <v>404</v>
      </c>
      <c r="AE441" t="s">
        <v>564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363</v>
      </c>
      <c r="C442" t="s">
        <v>62</v>
      </c>
      <c r="D442" t="s">
        <v>405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423</v>
      </c>
      <c r="AC442" t="s">
        <v>576</v>
      </c>
      <c r="AD442" t="s">
        <v>405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363</v>
      </c>
      <c r="C443" t="s">
        <v>62</v>
      </c>
      <c r="D443" t="s">
        <v>405</v>
      </c>
      <c r="E443" t="s">
        <v>405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423</v>
      </c>
      <c r="AC443" t="s">
        <v>429</v>
      </c>
      <c r="AD443" t="s">
        <v>423</v>
      </c>
      <c r="AE443" t="s">
        <v>564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363</v>
      </c>
      <c r="C444" t="s">
        <v>62</v>
      </c>
      <c r="D444" t="s">
        <v>405</v>
      </c>
      <c r="E444" t="s">
        <v>424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423</v>
      </c>
      <c r="AC444" t="s">
        <v>424</v>
      </c>
      <c r="AD444" t="s">
        <v>423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363</v>
      </c>
      <c r="C445" t="s">
        <v>62</v>
      </c>
      <c r="D445" t="s">
        <v>554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423</v>
      </c>
      <c r="AC445" t="s">
        <v>424</v>
      </c>
      <c r="AD445" t="s">
        <v>423</v>
      </c>
      <c r="AE445" t="s">
        <v>564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363</v>
      </c>
      <c r="C446" t="s">
        <v>62</v>
      </c>
      <c r="D446" t="s">
        <v>554</v>
      </c>
      <c r="E446" t="s">
        <v>554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423</v>
      </c>
      <c r="AC446" t="s">
        <v>424</v>
      </c>
      <c r="AD446" t="s">
        <v>403</v>
      </c>
      <c r="AE446" t="s">
        <v>564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363</v>
      </c>
      <c r="C447" t="s">
        <v>62</v>
      </c>
      <c r="D447" t="s">
        <v>424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423</v>
      </c>
      <c r="AC447" t="s">
        <v>424</v>
      </c>
      <c r="AD447" t="s">
        <v>137</v>
      </c>
      <c r="AE447" t="s">
        <v>564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363</v>
      </c>
      <c r="C448" t="s">
        <v>62</v>
      </c>
      <c r="D448" t="s">
        <v>424</v>
      </c>
      <c r="E448" t="s">
        <v>405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423</v>
      </c>
      <c r="AC448" t="s">
        <v>424</v>
      </c>
      <c r="AD448" t="s">
        <v>404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363</v>
      </c>
      <c r="C449" t="s">
        <v>62</v>
      </c>
      <c r="D449" t="s">
        <v>424</v>
      </c>
      <c r="E449" t="s">
        <v>424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423</v>
      </c>
      <c r="AC449" t="s">
        <v>424</v>
      </c>
      <c r="AD449" t="s">
        <v>404</v>
      </c>
      <c r="AE449" t="s">
        <v>564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363</v>
      </c>
      <c r="C450" t="s">
        <v>62</v>
      </c>
      <c r="D450" t="s">
        <v>431</v>
      </c>
      <c r="E450" t="s">
        <v>431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423</v>
      </c>
      <c r="AC450" t="s">
        <v>564</v>
      </c>
      <c r="AD450" t="s">
        <v>423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363</v>
      </c>
      <c r="C451" t="s">
        <v>62</v>
      </c>
      <c r="D451" t="s">
        <v>406</v>
      </c>
      <c r="E451" t="s">
        <v>406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423</v>
      </c>
      <c r="AC451" t="s">
        <v>564</v>
      </c>
      <c r="AD451" t="s">
        <v>423</v>
      </c>
      <c r="AE451" t="s">
        <v>564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363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423</v>
      </c>
      <c r="AC452" t="s">
        <v>479</v>
      </c>
      <c r="AD452" t="s">
        <v>404</v>
      </c>
      <c r="AE452" t="s">
        <v>564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363</v>
      </c>
      <c r="C453" t="s">
        <v>64</v>
      </c>
      <c r="D453" t="s">
        <v>423</v>
      </c>
      <c r="E453" t="s">
        <v>423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423</v>
      </c>
      <c r="AC453" t="s">
        <v>431</v>
      </c>
      <c r="AD453" t="s">
        <v>404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363</v>
      </c>
      <c r="C454" t="s">
        <v>64</v>
      </c>
      <c r="D454" t="s">
        <v>423</v>
      </c>
      <c r="E454" t="s">
        <v>403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403</v>
      </c>
      <c r="AC454" t="s">
        <v>575</v>
      </c>
      <c r="AD454" t="s">
        <v>403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363</v>
      </c>
      <c r="C455" t="s">
        <v>64</v>
      </c>
      <c r="D455" t="s">
        <v>403</v>
      </c>
      <c r="E455" t="s">
        <v>403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403</v>
      </c>
      <c r="AC455" t="s">
        <v>423</v>
      </c>
      <c r="AD455" t="s">
        <v>423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363</v>
      </c>
      <c r="C456" t="s">
        <v>64</v>
      </c>
      <c r="D456" t="s">
        <v>403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403</v>
      </c>
      <c r="AC456" t="s">
        <v>423</v>
      </c>
      <c r="AD456" t="s">
        <v>403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363</v>
      </c>
      <c r="C457" t="s">
        <v>64</v>
      </c>
      <c r="D457" t="s">
        <v>137</v>
      </c>
      <c r="E457" t="s">
        <v>423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403</v>
      </c>
      <c r="AC457" t="s">
        <v>423</v>
      </c>
      <c r="AD457" t="s">
        <v>403</v>
      </c>
      <c r="AE457" t="s">
        <v>564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363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403</v>
      </c>
      <c r="AC458" t="s">
        <v>403</v>
      </c>
      <c r="AD458" t="s">
        <v>423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363</v>
      </c>
      <c r="C459" t="s">
        <v>64</v>
      </c>
      <c r="D459" t="s">
        <v>137</v>
      </c>
      <c r="E459" t="s">
        <v>404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403</v>
      </c>
      <c r="AC459" t="s">
        <v>403</v>
      </c>
      <c r="AD459" t="s">
        <v>423</v>
      </c>
      <c r="AE459" t="s">
        <v>564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363</v>
      </c>
      <c r="C460" t="s">
        <v>64</v>
      </c>
      <c r="D460" t="s">
        <v>137</v>
      </c>
      <c r="E460" t="s">
        <v>425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403</v>
      </c>
      <c r="AC460" t="s">
        <v>403</v>
      </c>
      <c r="AD460" t="s">
        <v>403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363</v>
      </c>
      <c r="C461" t="s">
        <v>64</v>
      </c>
      <c r="D461" t="s">
        <v>137</v>
      </c>
      <c r="E461" t="s">
        <v>405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403</v>
      </c>
      <c r="AC461" t="s">
        <v>403</v>
      </c>
      <c r="AD461" t="s">
        <v>403</v>
      </c>
      <c r="AE461" t="s">
        <v>564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363</v>
      </c>
      <c r="C462" t="s">
        <v>64</v>
      </c>
      <c r="D462" t="s">
        <v>137</v>
      </c>
      <c r="E462" t="s">
        <v>554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403</v>
      </c>
      <c r="AC462" t="s">
        <v>403</v>
      </c>
      <c r="AD462" t="s">
        <v>137</v>
      </c>
      <c r="AE462" t="s">
        <v>564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363</v>
      </c>
      <c r="C463" t="s">
        <v>64</v>
      </c>
      <c r="D463" t="s">
        <v>137</v>
      </c>
      <c r="E463" t="s">
        <v>424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403</v>
      </c>
      <c r="AC463" t="s">
        <v>403</v>
      </c>
      <c r="AD463" t="s">
        <v>405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363</v>
      </c>
      <c r="C464" t="s">
        <v>64</v>
      </c>
      <c r="D464" t="s">
        <v>404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403</v>
      </c>
      <c r="AC464" t="s">
        <v>403</v>
      </c>
      <c r="AD464" t="s">
        <v>424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363</v>
      </c>
      <c r="C465" t="s">
        <v>64</v>
      </c>
      <c r="D465" t="s">
        <v>404</v>
      </c>
      <c r="E465" t="s">
        <v>404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403</v>
      </c>
      <c r="AC465" t="s">
        <v>403</v>
      </c>
      <c r="AD465" t="s">
        <v>424</v>
      </c>
      <c r="AE465" t="s">
        <v>564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363</v>
      </c>
      <c r="C466" t="s">
        <v>64</v>
      </c>
      <c r="D466" t="s">
        <v>404</v>
      </c>
      <c r="E466" t="s">
        <v>425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403</v>
      </c>
      <c r="AC466" t="s">
        <v>137</v>
      </c>
      <c r="AD466" t="s">
        <v>423</v>
      </c>
      <c r="AE466" t="s">
        <v>564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363</v>
      </c>
      <c r="C467" t="s">
        <v>64</v>
      </c>
      <c r="D467" t="s">
        <v>404</v>
      </c>
      <c r="E467" t="s">
        <v>424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403</v>
      </c>
      <c r="AC467" t="s">
        <v>137</v>
      </c>
      <c r="AD467" t="s">
        <v>403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363</v>
      </c>
      <c r="C468" t="s">
        <v>64</v>
      </c>
      <c r="D468" t="s">
        <v>425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403</v>
      </c>
      <c r="AC468" t="s">
        <v>137</v>
      </c>
      <c r="AD468" t="s">
        <v>403</v>
      </c>
      <c r="AE468" t="s">
        <v>564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363</v>
      </c>
      <c r="C469" t="s">
        <v>64</v>
      </c>
      <c r="D469" t="s">
        <v>425</v>
      </c>
      <c r="E469" t="s">
        <v>404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403</v>
      </c>
      <c r="AC469" t="s">
        <v>137</v>
      </c>
      <c r="AD469" t="s">
        <v>404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363</v>
      </c>
      <c r="C470" t="s">
        <v>64</v>
      </c>
      <c r="D470" t="s">
        <v>425</v>
      </c>
      <c r="E470" t="s">
        <v>425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403</v>
      </c>
      <c r="AC470" t="s">
        <v>577</v>
      </c>
      <c r="AD470" t="s">
        <v>403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363</v>
      </c>
      <c r="C471" t="s">
        <v>64</v>
      </c>
      <c r="D471" t="s">
        <v>405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403</v>
      </c>
      <c r="AC471" t="s">
        <v>577</v>
      </c>
      <c r="AD471" t="s">
        <v>403</v>
      </c>
      <c r="AE471" t="s">
        <v>564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363</v>
      </c>
      <c r="C472" t="s">
        <v>64</v>
      </c>
      <c r="D472" t="s">
        <v>405</v>
      </c>
      <c r="E472" t="s">
        <v>405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403</v>
      </c>
      <c r="AC472" t="s">
        <v>425</v>
      </c>
      <c r="AD472" t="s">
        <v>423</v>
      </c>
      <c r="AE472" t="s">
        <v>564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363</v>
      </c>
      <c r="C473" t="s">
        <v>64</v>
      </c>
      <c r="D473" t="s">
        <v>554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403</v>
      </c>
      <c r="AC473" t="s">
        <v>425</v>
      </c>
      <c r="AD473" t="s">
        <v>403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363</v>
      </c>
      <c r="C474" t="s">
        <v>64</v>
      </c>
      <c r="D474" t="s">
        <v>554</v>
      </c>
      <c r="E474" t="s">
        <v>405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403</v>
      </c>
      <c r="AC474" t="s">
        <v>425</v>
      </c>
      <c r="AD474" t="s">
        <v>403</v>
      </c>
      <c r="AE474" t="s">
        <v>564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363</v>
      </c>
      <c r="C475" t="s">
        <v>64</v>
      </c>
      <c r="D475" t="s">
        <v>554</v>
      </c>
      <c r="E475" t="s">
        <v>554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403</v>
      </c>
      <c r="AC475" t="s">
        <v>405</v>
      </c>
      <c r="AD475" t="s">
        <v>403</v>
      </c>
      <c r="AE475" t="s">
        <v>564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363</v>
      </c>
      <c r="C476" t="s">
        <v>64</v>
      </c>
      <c r="D476" t="s">
        <v>429</v>
      </c>
      <c r="E476" t="s">
        <v>429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403</v>
      </c>
      <c r="AC476" t="s">
        <v>576</v>
      </c>
      <c r="AD476" t="s">
        <v>403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363</v>
      </c>
      <c r="C477" t="s">
        <v>64</v>
      </c>
      <c r="D477" t="s">
        <v>424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403</v>
      </c>
      <c r="AC477" t="s">
        <v>576</v>
      </c>
      <c r="AD477" t="s">
        <v>403</v>
      </c>
      <c r="AE477" t="s">
        <v>564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363</v>
      </c>
      <c r="C478" t="s">
        <v>64</v>
      </c>
      <c r="D478" t="s">
        <v>424</v>
      </c>
      <c r="E478" t="s">
        <v>404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403</v>
      </c>
      <c r="AC478" t="s">
        <v>576</v>
      </c>
      <c r="AD478" t="s">
        <v>405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363</v>
      </c>
      <c r="C479" t="s">
        <v>64</v>
      </c>
      <c r="D479" t="s">
        <v>424</v>
      </c>
      <c r="E479" t="s">
        <v>405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403</v>
      </c>
      <c r="AC479" t="s">
        <v>576</v>
      </c>
      <c r="AD479" t="s">
        <v>405</v>
      </c>
      <c r="AE479" t="s">
        <v>564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363</v>
      </c>
      <c r="C480" t="s">
        <v>64</v>
      </c>
      <c r="D480" t="s">
        <v>424</v>
      </c>
      <c r="E480" t="s">
        <v>424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403</v>
      </c>
      <c r="AC480" t="s">
        <v>426</v>
      </c>
      <c r="AD480" t="s">
        <v>423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363</v>
      </c>
      <c r="C481" t="s">
        <v>64</v>
      </c>
      <c r="D481" t="s">
        <v>431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403</v>
      </c>
      <c r="AC481" t="s">
        <v>426</v>
      </c>
      <c r="AD481" t="s">
        <v>403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363</v>
      </c>
      <c r="C482" t="s">
        <v>64</v>
      </c>
      <c r="D482" t="s">
        <v>431</v>
      </c>
      <c r="E482" t="s">
        <v>431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403</v>
      </c>
      <c r="AC482" t="s">
        <v>426</v>
      </c>
      <c r="AD482" t="s">
        <v>403</v>
      </c>
      <c r="AE482" t="s">
        <v>564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364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403</v>
      </c>
      <c r="AC483" t="s">
        <v>429</v>
      </c>
      <c r="AD483" t="s">
        <v>403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364</v>
      </c>
      <c r="C484" t="s">
        <v>48</v>
      </c>
      <c r="D484" t="s">
        <v>404</v>
      </c>
      <c r="E484" t="s">
        <v>404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403</v>
      </c>
      <c r="AC484" t="s">
        <v>429</v>
      </c>
      <c r="AD484" t="s">
        <v>403</v>
      </c>
      <c r="AE484" t="s">
        <v>564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364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403</v>
      </c>
      <c r="AC485" t="s">
        <v>424</v>
      </c>
      <c r="AD485" t="s">
        <v>423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364</v>
      </c>
      <c r="C486" t="s">
        <v>50</v>
      </c>
      <c r="D486" t="s">
        <v>404</v>
      </c>
      <c r="E486" t="s">
        <v>404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403</v>
      </c>
      <c r="AC486" t="s">
        <v>424</v>
      </c>
      <c r="AD486" t="s">
        <v>423</v>
      </c>
      <c r="AE486" t="s">
        <v>564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364</v>
      </c>
      <c r="C487" t="s">
        <v>52</v>
      </c>
      <c r="D487" t="s">
        <v>423</v>
      </c>
      <c r="E487" t="s">
        <v>423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403</v>
      </c>
      <c r="AC487" t="s">
        <v>424</v>
      </c>
      <c r="AD487" t="s">
        <v>403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364</v>
      </c>
      <c r="C488" t="s">
        <v>52</v>
      </c>
      <c r="D488" t="s">
        <v>403</v>
      </c>
      <c r="E488" t="s">
        <v>403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403</v>
      </c>
      <c r="AC488" t="s">
        <v>424</v>
      </c>
      <c r="AD488" t="s">
        <v>403</v>
      </c>
      <c r="AE488" t="s">
        <v>564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364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403</v>
      </c>
      <c r="AC489" t="s">
        <v>424</v>
      </c>
      <c r="AD489" t="s">
        <v>137</v>
      </c>
      <c r="AE489" t="s">
        <v>564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364</v>
      </c>
      <c r="C490" t="s">
        <v>52</v>
      </c>
      <c r="D490" t="s">
        <v>404</v>
      </c>
      <c r="E490" t="s">
        <v>404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403</v>
      </c>
      <c r="AC490" t="s">
        <v>424</v>
      </c>
      <c r="AD490" t="s">
        <v>404</v>
      </c>
      <c r="AE490" t="s">
        <v>564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364</v>
      </c>
      <c r="C491" t="s">
        <v>54</v>
      </c>
      <c r="D491" t="s">
        <v>403</v>
      </c>
      <c r="E491" t="s">
        <v>403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403</v>
      </c>
      <c r="AC491" t="s">
        <v>424</v>
      </c>
      <c r="AD491" t="s">
        <v>405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364</v>
      </c>
      <c r="C492" t="s">
        <v>54</v>
      </c>
      <c r="D492" t="s">
        <v>404</v>
      </c>
      <c r="E492" t="s">
        <v>404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403</v>
      </c>
      <c r="AC492" t="s">
        <v>424</v>
      </c>
      <c r="AD492" t="s">
        <v>405</v>
      </c>
      <c r="AE492" t="s">
        <v>564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364</v>
      </c>
      <c r="C493" t="s">
        <v>54</v>
      </c>
      <c r="D493" t="s">
        <v>405</v>
      </c>
      <c r="E493" t="s">
        <v>405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403</v>
      </c>
      <c r="AC493" t="s">
        <v>424</v>
      </c>
      <c r="AD493" t="s">
        <v>424</v>
      </c>
      <c r="AE493" t="s">
        <v>564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364</v>
      </c>
      <c r="C494" t="s">
        <v>56</v>
      </c>
      <c r="D494" t="s">
        <v>423</v>
      </c>
      <c r="E494" t="s">
        <v>423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403</v>
      </c>
      <c r="AC494" t="s">
        <v>564</v>
      </c>
      <c r="AD494" t="s">
        <v>423</v>
      </c>
      <c r="AE494" t="s">
        <v>564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364</v>
      </c>
      <c r="C495" t="s">
        <v>56</v>
      </c>
      <c r="D495" t="s">
        <v>403</v>
      </c>
      <c r="E495" t="s">
        <v>423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403</v>
      </c>
      <c r="AC495" t="s">
        <v>564</v>
      </c>
      <c r="AD495" t="s">
        <v>403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364</v>
      </c>
      <c r="C496" t="s">
        <v>56</v>
      </c>
      <c r="D496" t="s">
        <v>403</v>
      </c>
      <c r="E496" t="s">
        <v>403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403</v>
      </c>
      <c r="AC496" t="s">
        <v>564</v>
      </c>
      <c r="AD496" t="s">
        <v>403</v>
      </c>
      <c r="AE496" t="s">
        <v>564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364</v>
      </c>
      <c r="C497" t="s">
        <v>56</v>
      </c>
      <c r="D497" t="s">
        <v>403</v>
      </c>
      <c r="E497" t="s">
        <v>424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403</v>
      </c>
      <c r="AC497" t="s">
        <v>564</v>
      </c>
      <c r="AD497" t="s">
        <v>405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364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403</v>
      </c>
      <c r="AC498" t="s">
        <v>564</v>
      </c>
      <c r="AD498" t="s">
        <v>424</v>
      </c>
      <c r="AE498" t="s">
        <v>564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364</v>
      </c>
      <c r="C499" t="s">
        <v>56</v>
      </c>
      <c r="D499" t="s">
        <v>404</v>
      </c>
      <c r="E499" t="s">
        <v>423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403</v>
      </c>
      <c r="AC499" t="s">
        <v>431</v>
      </c>
      <c r="AD499" t="s">
        <v>403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364</v>
      </c>
      <c r="C500" t="s">
        <v>56</v>
      </c>
      <c r="D500" t="s">
        <v>404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403</v>
      </c>
      <c r="AC500" t="s">
        <v>431</v>
      </c>
      <c r="AD500" t="s">
        <v>403</v>
      </c>
      <c r="AE500" t="s">
        <v>564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364</v>
      </c>
      <c r="C501" t="s">
        <v>56</v>
      </c>
      <c r="D501" t="s">
        <v>404</v>
      </c>
      <c r="E501" t="s">
        <v>404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403</v>
      </c>
      <c r="AC501" t="s">
        <v>427</v>
      </c>
      <c r="AD501" t="s">
        <v>403</v>
      </c>
      <c r="AE501" t="s">
        <v>564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364</v>
      </c>
      <c r="C502" t="s">
        <v>56</v>
      </c>
      <c r="D502" t="s">
        <v>404</v>
      </c>
      <c r="E502" t="s">
        <v>425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423</v>
      </c>
      <c r="AD502" t="s">
        <v>137</v>
      </c>
      <c r="AE502" t="s">
        <v>564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364</v>
      </c>
      <c r="C503" t="s">
        <v>56</v>
      </c>
      <c r="D503" t="s">
        <v>404</v>
      </c>
      <c r="E503" t="s">
        <v>424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403</v>
      </c>
      <c r="AD503" t="s">
        <v>137</v>
      </c>
      <c r="AE503" t="s">
        <v>564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364</v>
      </c>
      <c r="C504" t="s">
        <v>56</v>
      </c>
      <c r="D504" t="s">
        <v>425</v>
      </c>
      <c r="E504" t="s">
        <v>425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364</v>
      </c>
      <c r="C505" t="s">
        <v>56</v>
      </c>
      <c r="D505" t="s">
        <v>405</v>
      </c>
      <c r="E505" t="s">
        <v>405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564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364</v>
      </c>
      <c r="C506" t="s">
        <v>56</v>
      </c>
      <c r="D506" t="s">
        <v>424</v>
      </c>
      <c r="E506" t="s">
        <v>424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576</v>
      </c>
      <c r="AE506" t="s">
        <v>564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364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424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364</v>
      </c>
      <c r="C508" t="s">
        <v>58</v>
      </c>
      <c r="D508" t="s">
        <v>423</v>
      </c>
      <c r="E508" t="s">
        <v>423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424</v>
      </c>
      <c r="AE508" t="s">
        <v>564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364</v>
      </c>
      <c r="C509" t="s">
        <v>58</v>
      </c>
      <c r="D509" t="s">
        <v>423</v>
      </c>
      <c r="E509" t="s">
        <v>404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577</v>
      </c>
      <c r="AD509" t="s">
        <v>137</v>
      </c>
      <c r="AE509" t="s">
        <v>564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364</v>
      </c>
      <c r="C510" t="s">
        <v>58</v>
      </c>
      <c r="D510" t="s">
        <v>403</v>
      </c>
      <c r="E510" t="s">
        <v>403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425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364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425</v>
      </c>
      <c r="AD511" t="s">
        <v>137</v>
      </c>
      <c r="AE511" t="s">
        <v>564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364</v>
      </c>
      <c r="C512" t="s">
        <v>58</v>
      </c>
      <c r="D512" t="s">
        <v>137</v>
      </c>
      <c r="E512" t="s">
        <v>404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425</v>
      </c>
      <c r="AD512" t="s">
        <v>425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364</v>
      </c>
      <c r="C513" t="s">
        <v>58</v>
      </c>
      <c r="D513" t="s">
        <v>137</v>
      </c>
      <c r="E513" t="s">
        <v>425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405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364</v>
      </c>
      <c r="C514" t="s">
        <v>58</v>
      </c>
      <c r="D514" t="s">
        <v>137</v>
      </c>
      <c r="E514" t="s">
        <v>554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405</v>
      </c>
      <c r="AD514" t="s">
        <v>137</v>
      </c>
      <c r="AE514" t="s">
        <v>564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364</v>
      </c>
      <c r="C515" t="s">
        <v>58</v>
      </c>
      <c r="D515" t="s">
        <v>137</v>
      </c>
      <c r="E515" t="s">
        <v>424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576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364</v>
      </c>
      <c r="C516" t="s">
        <v>58</v>
      </c>
      <c r="D516" t="s">
        <v>404</v>
      </c>
      <c r="E516" t="s">
        <v>423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576</v>
      </c>
      <c r="AD516" t="s">
        <v>137</v>
      </c>
      <c r="AE516" t="s">
        <v>564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364</v>
      </c>
      <c r="C517" t="s">
        <v>58</v>
      </c>
      <c r="D517" t="s">
        <v>404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576</v>
      </c>
      <c r="AD517" t="s">
        <v>404</v>
      </c>
      <c r="AE517" t="s">
        <v>564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364</v>
      </c>
      <c r="C518" t="s">
        <v>58</v>
      </c>
      <c r="D518" t="s">
        <v>404</v>
      </c>
      <c r="E518" t="s">
        <v>404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576</v>
      </c>
      <c r="AD518" t="s">
        <v>576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364</v>
      </c>
      <c r="C519" t="s">
        <v>58</v>
      </c>
      <c r="D519" t="s">
        <v>404</v>
      </c>
      <c r="E519" t="s">
        <v>405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426</v>
      </c>
      <c r="AD519" t="s">
        <v>137</v>
      </c>
      <c r="AE519" t="s">
        <v>564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364</v>
      </c>
      <c r="C520" t="s">
        <v>58</v>
      </c>
      <c r="D520" t="s">
        <v>404</v>
      </c>
      <c r="E520" t="s">
        <v>424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424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364</v>
      </c>
      <c r="C521" t="s">
        <v>58</v>
      </c>
      <c r="D521" t="s">
        <v>425</v>
      </c>
      <c r="E521" t="s">
        <v>425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424</v>
      </c>
      <c r="AD521" t="s">
        <v>137</v>
      </c>
      <c r="AE521" t="s">
        <v>564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364</v>
      </c>
      <c r="C522" t="s">
        <v>58</v>
      </c>
      <c r="D522" t="s">
        <v>405</v>
      </c>
      <c r="E522" t="s">
        <v>405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424</v>
      </c>
      <c r="AD522" t="s">
        <v>404</v>
      </c>
      <c r="AE522" t="s">
        <v>564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364</v>
      </c>
      <c r="C523" t="s">
        <v>58</v>
      </c>
      <c r="D523" t="s">
        <v>554</v>
      </c>
      <c r="E523" t="s">
        <v>554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424</v>
      </c>
      <c r="AD523" t="s">
        <v>424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364</v>
      </c>
      <c r="C524" t="s">
        <v>58</v>
      </c>
      <c r="D524" t="s">
        <v>429</v>
      </c>
      <c r="E524" t="s">
        <v>429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564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364</v>
      </c>
      <c r="C525" t="s">
        <v>58</v>
      </c>
      <c r="D525" t="s">
        <v>424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564</v>
      </c>
      <c r="AD525" t="s">
        <v>137</v>
      </c>
      <c r="AE525" t="s">
        <v>564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364</v>
      </c>
      <c r="C526" t="s">
        <v>58</v>
      </c>
      <c r="D526" t="s">
        <v>424</v>
      </c>
      <c r="E526" t="s">
        <v>404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564</v>
      </c>
      <c r="AD526" t="s">
        <v>405</v>
      </c>
      <c r="AE526" t="s">
        <v>564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364</v>
      </c>
      <c r="C527" t="s">
        <v>58</v>
      </c>
      <c r="D527" t="s">
        <v>424</v>
      </c>
      <c r="E527" t="s">
        <v>424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431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364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431</v>
      </c>
      <c r="AD528" t="s">
        <v>137</v>
      </c>
      <c r="AE528" t="s">
        <v>564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364</v>
      </c>
      <c r="C529" t="s">
        <v>60</v>
      </c>
      <c r="D529" t="s">
        <v>423</v>
      </c>
      <c r="E529" t="s">
        <v>423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427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364</v>
      </c>
      <c r="C530" t="s">
        <v>60</v>
      </c>
      <c r="D530" t="s">
        <v>403</v>
      </c>
      <c r="E530" t="s">
        <v>403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427</v>
      </c>
      <c r="AD530" t="s">
        <v>137</v>
      </c>
      <c r="AE530" t="s">
        <v>564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364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428</v>
      </c>
      <c r="AC531" t="s">
        <v>137</v>
      </c>
      <c r="AD531" t="s">
        <v>137</v>
      </c>
      <c r="AE531" t="s">
        <v>564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364</v>
      </c>
      <c r="C532" t="s">
        <v>60</v>
      </c>
      <c r="D532" t="s">
        <v>137</v>
      </c>
      <c r="E532" t="s">
        <v>425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404</v>
      </c>
      <c r="AC532" t="s">
        <v>575</v>
      </c>
      <c r="AD532" t="s">
        <v>404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364</v>
      </c>
      <c r="C533" t="s">
        <v>60</v>
      </c>
      <c r="D533" t="s">
        <v>137</v>
      </c>
      <c r="E533" t="s">
        <v>554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404</v>
      </c>
      <c r="AC533" t="s">
        <v>575</v>
      </c>
      <c r="AD533" t="s">
        <v>404</v>
      </c>
      <c r="AE533" t="s">
        <v>564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364</v>
      </c>
      <c r="C534" t="s">
        <v>60</v>
      </c>
      <c r="D534" t="s">
        <v>137</v>
      </c>
      <c r="E534" t="s">
        <v>424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404</v>
      </c>
      <c r="AC534" t="s">
        <v>575</v>
      </c>
      <c r="AD534" t="s">
        <v>425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364</v>
      </c>
      <c r="C535" t="s">
        <v>60</v>
      </c>
      <c r="D535" t="s">
        <v>404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404</v>
      </c>
      <c r="AC535" t="s">
        <v>423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364</v>
      </c>
      <c r="C536" t="s">
        <v>60</v>
      </c>
      <c r="D536" t="s">
        <v>404</v>
      </c>
      <c r="E536" t="s">
        <v>404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404</v>
      </c>
      <c r="AC536" t="s">
        <v>423</v>
      </c>
      <c r="AD536" t="s">
        <v>137</v>
      </c>
      <c r="AE536" t="s">
        <v>564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364</v>
      </c>
      <c r="C537" t="s">
        <v>60</v>
      </c>
      <c r="D537" t="s">
        <v>404</v>
      </c>
      <c r="E537" t="s">
        <v>424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404</v>
      </c>
      <c r="AC537" t="s">
        <v>423</v>
      </c>
      <c r="AD537" t="s">
        <v>404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364</v>
      </c>
      <c r="C538" t="s">
        <v>60</v>
      </c>
      <c r="D538" t="s">
        <v>425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404</v>
      </c>
      <c r="AC538" t="s">
        <v>423</v>
      </c>
      <c r="AD538" t="s">
        <v>404</v>
      </c>
      <c r="AE538" t="s">
        <v>564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364</v>
      </c>
      <c r="C539" t="s">
        <v>60</v>
      </c>
      <c r="D539" t="s">
        <v>425</v>
      </c>
      <c r="E539" t="s">
        <v>425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404</v>
      </c>
      <c r="AC539" t="s">
        <v>423</v>
      </c>
      <c r="AD539" t="s">
        <v>405</v>
      </c>
      <c r="AE539" t="s">
        <v>564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364</v>
      </c>
      <c r="C540" t="s">
        <v>60</v>
      </c>
      <c r="D540" t="s">
        <v>405</v>
      </c>
      <c r="E540" t="s">
        <v>405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404</v>
      </c>
      <c r="AC540" t="s">
        <v>403</v>
      </c>
      <c r="AD540" t="s">
        <v>404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364</v>
      </c>
      <c r="C541" t="s">
        <v>60</v>
      </c>
      <c r="D541" t="s">
        <v>554</v>
      </c>
      <c r="E541" t="s">
        <v>554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404</v>
      </c>
      <c r="AC541" t="s">
        <v>403</v>
      </c>
      <c r="AD541" t="s">
        <v>404</v>
      </c>
      <c r="AE541" t="s">
        <v>564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364</v>
      </c>
      <c r="C542" t="s">
        <v>60</v>
      </c>
      <c r="D542" t="s">
        <v>429</v>
      </c>
      <c r="E542" t="s">
        <v>429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404</v>
      </c>
      <c r="AC542" t="s">
        <v>137</v>
      </c>
      <c r="AD542" t="s">
        <v>423</v>
      </c>
      <c r="AE542" t="s">
        <v>564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364</v>
      </c>
      <c r="C543" t="s">
        <v>60</v>
      </c>
      <c r="D543" t="s">
        <v>424</v>
      </c>
      <c r="E543" t="s">
        <v>425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404</v>
      </c>
      <c r="AC543" t="s">
        <v>137</v>
      </c>
      <c r="AD543" t="s">
        <v>137</v>
      </c>
      <c r="AE543" t="s">
        <v>564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364</v>
      </c>
      <c r="C544" t="s">
        <v>60</v>
      </c>
      <c r="D544" t="s">
        <v>424</v>
      </c>
      <c r="E544" t="s">
        <v>424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404</v>
      </c>
      <c r="AC544" t="s">
        <v>137</v>
      </c>
      <c r="AD544" t="s">
        <v>404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364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404</v>
      </c>
      <c r="AC545" t="s">
        <v>137</v>
      </c>
      <c r="AD545" t="s">
        <v>404</v>
      </c>
      <c r="AE545" t="s">
        <v>564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364</v>
      </c>
      <c r="C546" t="s">
        <v>62</v>
      </c>
      <c r="D546" t="s">
        <v>423</v>
      </c>
      <c r="E546" t="s">
        <v>423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404</v>
      </c>
      <c r="AC546" t="s">
        <v>137</v>
      </c>
      <c r="AD546" t="s">
        <v>425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364</v>
      </c>
      <c r="C547" t="s">
        <v>62</v>
      </c>
      <c r="D547" t="s">
        <v>403</v>
      </c>
      <c r="E547" t="s">
        <v>403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404</v>
      </c>
      <c r="AC547" t="s">
        <v>137</v>
      </c>
      <c r="AD547" t="s">
        <v>425</v>
      </c>
      <c r="AE547" t="s">
        <v>564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364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404</v>
      </c>
      <c r="AC548" t="s">
        <v>137</v>
      </c>
      <c r="AD548" t="s">
        <v>405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364</v>
      </c>
      <c r="C549" t="s">
        <v>62</v>
      </c>
      <c r="D549" t="s">
        <v>137</v>
      </c>
      <c r="E549" t="s">
        <v>425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404</v>
      </c>
      <c r="AC549" t="s">
        <v>137</v>
      </c>
      <c r="AD549" t="s">
        <v>424</v>
      </c>
      <c r="AE549" t="s">
        <v>564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364</v>
      </c>
      <c r="C550" t="s">
        <v>62</v>
      </c>
      <c r="D550" t="s">
        <v>137</v>
      </c>
      <c r="E550" t="s">
        <v>424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404</v>
      </c>
      <c r="AC550" t="s">
        <v>577</v>
      </c>
      <c r="AD550" t="s">
        <v>137</v>
      </c>
      <c r="AE550" t="s">
        <v>564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364</v>
      </c>
      <c r="C551" t="s">
        <v>62</v>
      </c>
      <c r="D551" t="s">
        <v>404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404</v>
      </c>
      <c r="AC551" t="s">
        <v>577</v>
      </c>
      <c r="AD551" t="s">
        <v>404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364</v>
      </c>
      <c r="C552" t="s">
        <v>62</v>
      </c>
      <c r="D552" t="s">
        <v>404</v>
      </c>
      <c r="E552" t="s">
        <v>404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404</v>
      </c>
      <c r="AC552" t="s">
        <v>577</v>
      </c>
      <c r="AD552" t="s">
        <v>404</v>
      </c>
      <c r="AE552" t="s">
        <v>564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364</v>
      </c>
      <c r="C553" t="s">
        <v>62</v>
      </c>
      <c r="D553" t="s">
        <v>425</v>
      </c>
      <c r="E553" t="s">
        <v>425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404</v>
      </c>
      <c r="AC553" t="s">
        <v>577</v>
      </c>
      <c r="AD553" t="s">
        <v>425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364</v>
      </c>
      <c r="C554" t="s">
        <v>62</v>
      </c>
      <c r="D554" t="s">
        <v>405</v>
      </c>
      <c r="E554" t="s">
        <v>405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404</v>
      </c>
      <c r="AC554" t="s">
        <v>577</v>
      </c>
      <c r="AD554" t="s">
        <v>425</v>
      </c>
      <c r="AE554" t="s">
        <v>564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364</v>
      </c>
      <c r="C555" t="s">
        <v>62</v>
      </c>
      <c r="D555" t="s">
        <v>554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404</v>
      </c>
      <c r="AC555" t="s">
        <v>577</v>
      </c>
      <c r="AD555" t="s">
        <v>405</v>
      </c>
      <c r="AE555" t="s">
        <v>564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364</v>
      </c>
      <c r="C556" t="s">
        <v>62</v>
      </c>
      <c r="D556" t="s">
        <v>554</v>
      </c>
      <c r="E556" t="s">
        <v>554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404</v>
      </c>
      <c r="AC556" t="s">
        <v>577</v>
      </c>
      <c r="AD556" t="s">
        <v>576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364</v>
      </c>
      <c r="C557" t="s">
        <v>62</v>
      </c>
      <c r="D557" t="s">
        <v>429</v>
      </c>
      <c r="E557" t="s">
        <v>429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404</v>
      </c>
      <c r="AC557" t="s">
        <v>577</v>
      </c>
      <c r="AD557" t="s">
        <v>576</v>
      </c>
      <c r="AE557" t="s">
        <v>564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364</v>
      </c>
      <c r="C558" t="s">
        <v>62</v>
      </c>
      <c r="D558" t="s">
        <v>424</v>
      </c>
      <c r="E558" t="s">
        <v>424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404</v>
      </c>
      <c r="AC558" t="s">
        <v>577</v>
      </c>
      <c r="AD558" t="s">
        <v>429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364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404</v>
      </c>
      <c r="AC559" t="s">
        <v>577</v>
      </c>
      <c r="AD559" t="s">
        <v>424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364</v>
      </c>
      <c r="C560" t="s">
        <v>64</v>
      </c>
      <c r="D560" t="s">
        <v>423</v>
      </c>
      <c r="E560" t="s">
        <v>423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404</v>
      </c>
      <c r="AC560" t="s">
        <v>577</v>
      </c>
      <c r="AD560" t="s">
        <v>424</v>
      </c>
      <c r="AE560" t="s">
        <v>564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364</v>
      </c>
      <c r="C561" t="s">
        <v>64</v>
      </c>
      <c r="D561" t="s">
        <v>423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404</v>
      </c>
      <c r="AC561" t="s">
        <v>425</v>
      </c>
      <c r="AD561" t="s">
        <v>423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364</v>
      </c>
      <c r="C562" t="s">
        <v>64</v>
      </c>
      <c r="D562" t="s">
        <v>403</v>
      </c>
      <c r="E562" t="s">
        <v>403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404</v>
      </c>
      <c r="AC562" t="s">
        <v>425</v>
      </c>
      <c r="AD562" t="s">
        <v>423</v>
      </c>
      <c r="AE562" t="s">
        <v>564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364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404</v>
      </c>
      <c r="AC563" t="s">
        <v>425</v>
      </c>
      <c r="AD563" t="s">
        <v>403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364</v>
      </c>
      <c r="C564" t="s">
        <v>64</v>
      </c>
      <c r="D564" t="s">
        <v>137</v>
      </c>
      <c r="E564" t="s">
        <v>425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404</v>
      </c>
      <c r="AC564" t="s">
        <v>425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364</v>
      </c>
      <c r="C565" t="s">
        <v>64</v>
      </c>
      <c r="D565" t="s">
        <v>137</v>
      </c>
      <c r="E565" t="s">
        <v>554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404</v>
      </c>
      <c r="AC565" t="s">
        <v>425</v>
      </c>
      <c r="AD565" t="s">
        <v>137</v>
      </c>
      <c r="AE565" t="s">
        <v>564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364</v>
      </c>
      <c r="C566" t="s">
        <v>64</v>
      </c>
      <c r="D566" t="s">
        <v>137</v>
      </c>
      <c r="E566" t="s">
        <v>429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404</v>
      </c>
      <c r="AC566" t="s">
        <v>425</v>
      </c>
      <c r="AD566" t="s">
        <v>404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364</v>
      </c>
      <c r="C567" t="s">
        <v>64</v>
      </c>
      <c r="D567" t="s">
        <v>137</v>
      </c>
      <c r="E567" t="s">
        <v>424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404</v>
      </c>
      <c r="AC567" t="s">
        <v>425</v>
      </c>
      <c r="AD567" t="s">
        <v>404</v>
      </c>
      <c r="AE567" t="s">
        <v>564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364</v>
      </c>
      <c r="C568" t="s">
        <v>64</v>
      </c>
      <c r="D568" t="s">
        <v>404</v>
      </c>
      <c r="E568" t="s">
        <v>423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404</v>
      </c>
      <c r="AC568" t="s">
        <v>425</v>
      </c>
      <c r="AD568" t="s">
        <v>425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364</v>
      </c>
      <c r="C569" t="s">
        <v>64</v>
      </c>
      <c r="D569" t="s">
        <v>404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404</v>
      </c>
      <c r="AC569" t="s">
        <v>425</v>
      </c>
      <c r="AD569" t="s">
        <v>425</v>
      </c>
      <c r="AE569" t="s">
        <v>564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364</v>
      </c>
      <c r="C570" t="s">
        <v>64</v>
      </c>
      <c r="D570" t="s">
        <v>404</v>
      </c>
      <c r="E570" t="s">
        <v>404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404</v>
      </c>
      <c r="AC570" t="s">
        <v>425</v>
      </c>
      <c r="AD570" t="s">
        <v>405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364</v>
      </c>
      <c r="C571" t="s">
        <v>64</v>
      </c>
      <c r="D571" t="s">
        <v>425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404</v>
      </c>
      <c r="AC571" t="s">
        <v>425</v>
      </c>
      <c r="AD571" t="s">
        <v>405</v>
      </c>
      <c r="AE571" t="s">
        <v>564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364</v>
      </c>
      <c r="C572" t="s">
        <v>64</v>
      </c>
      <c r="D572" t="s">
        <v>425</v>
      </c>
      <c r="E572" t="s">
        <v>404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404</v>
      </c>
      <c r="AC572" t="s">
        <v>405</v>
      </c>
      <c r="AD572" t="s">
        <v>423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364</v>
      </c>
      <c r="C573" t="s">
        <v>64</v>
      </c>
      <c r="D573" t="s">
        <v>425</v>
      </c>
      <c r="E573" t="s">
        <v>425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404</v>
      </c>
      <c r="AC573" t="s">
        <v>405</v>
      </c>
      <c r="AD573" t="s">
        <v>404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364</v>
      </c>
      <c r="C574" t="s">
        <v>64</v>
      </c>
      <c r="D574" t="s">
        <v>425</v>
      </c>
      <c r="E574" t="s">
        <v>429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404</v>
      </c>
      <c r="AC574" t="s">
        <v>405</v>
      </c>
      <c r="AD574" t="s">
        <v>404</v>
      </c>
      <c r="AE574" t="s">
        <v>564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364</v>
      </c>
      <c r="C575" t="s">
        <v>64</v>
      </c>
      <c r="D575" t="s">
        <v>554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404</v>
      </c>
      <c r="AC575" t="s">
        <v>405</v>
      </c>
      <c r="AD575" t="s">
        <v>405</v>
      </c>
      <c r="AE575" t="s">
        <v>564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364</v>
      </c>
      <c r="C576" t="s">
        <v>64</v>
      </c>
      <c r="D576" t="s">
        <v>554</v>
      </c>
      <c r="E576" t="s">
        <v>554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404</v>
      </c>
      <c r="AC576" t="s">
        <v>576</v>
      </c>
      <c r="AD576" t="s">
        <v>423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364</v>
      </c>
      <c r="C577" t="s">
        <v>64</v>
      </c>
      <c r="D577" t="s">
        <v>429</v>
      </c>
      <c r="E577" t="s">
        <v>429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404</v>
      </c>
      <c r="AC577" t="s">
        <v>576</v>
      </c>
      <c r="AD577" t="s">
        <v>423</v>
      </c>
      <c r="AE577" t="s">
        <v>564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364</v>
      </c>
      <c r="C578" t="s">
        <v>64</v>
      </c>
      <c r="D578" t="s">
        <v>424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404</v>
      </c>
      <c r="AC578" t="s">
        <v>576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364</v>
      </c>
      <c r="C579" t="s">
        <v>64</v>
      </c>
      <c r="D579" t="s">
        <v>424</v>
      </c>
      <c r="E579" t="s">
        <v>424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404</v>
      </c>
      <c r="AC579" t="s">
        <v>576</v>
      </c>
      <c r="AD579" t="s">
        <v>137</v>
      </c>
      <c r="AE579" t="s">
        <v>564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364</v>
      </c>
      <c r="C580" t="s">
        <v>64</v>
      </c>
      <c r="D580" t="s">
        <v>431</v>
      </c>
      <c r="E580" t="s">
        <v>431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404</v>
      </c>
      <c r="AC580" t="s">
        <v>576</v>
      </c>
      <c r="AD580" t="s">
        <v>404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365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404</v>
      </c>
      <c r="AC581" t="s">
        <v>576</v>
      </c>
      <c r="AD581" t="s">
        <v>404</v>
      </c>
      <c r="AE581" t="s">
        <v>564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365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404</v>
      </c>
      <c r="AC582" t="s">
        <v>576</v>
      </c>
      <c r="AD582" t="s">
        <v>425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365</v>
      </c>
      <c r="C583" t="s">
        <v>48</v>
      </c>
      <c r="D583" t="s">
        <v>137</v>
      </c>
      <c r="E583" t="s">
        <v>405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404</v>
      </c>
      <c r="AC583" t="s">
        <v>576</v>
      </c>
      <c r="AD583" t="s">
        <v>405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365</v>
      </c>
      <c r="C584" t="s">
        <v>48</v>
      </c>
      <c r="D584" t="s">
        <v>404</v>
      </c>
      <c r="E584" t="s">
        <v>404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404</v>
      </c>
      <c r="AC584" t="s">
        <v>576</v>
      </c>
      <c r="AD584" t="s">
        <v>405</v>
      </c>
      <c r="AE584" t="s">
        <v>564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365</v>
      </c>
      <c r="C585" t="s">
        <v>48</v>
      </c>
      <c r="D585" t="s">
        <v>405</v>
      </c>
      <c r="E585" t="s">
        <v>403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404</v>
      </c>
      <c r="AC585" t="s">
        <v>576</v>
      </c>
      <c r="AD585" t="s">
        <v>576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365</v>
      </c>
      <c r="C586" t="s">
        <v>48</v>
      </c>
      <c r="D586" t="s">
        <v>405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404</v>
      </c>
      <c r="AC586" t="s">
        <v>576</v>
      </c>
      <c r="AD586" t="s">
        <v>576</v>
      </c>
      <c r="AE586" t="s">
        <v>564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365</v>
      </c>
      <c r="C587" t="s">
        <v>48</v>
      </c>
      <c r="D587" t="s">
        <v>405</v>
      </c>
      <c r="E587" t="s">
        <v>405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404</v>
      </c>
      <c r="AC587" t="s">
        <v>426</v>
      </c>
      <c r="AD587" t="s">
        <v>575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365</v>
      </c>
      <c r="C588" t="s">
        <v>50</v>
      </c>
      <c r="D588" t="s">
        <v>403</v>
      </c>
      <c r="E588" t="s">
        <v>403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404</v>
      </c>
      <c r="AC588" t="s">
        <v>426</v>
      </c>
      <c r="AD588" t="s">
        <v>137</v>
      </c>
      <c r="AE588" t="s">
        <v>564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365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404</v>
      </c>
      <c r="AC589" t="s">
        <v>426</v>
      </c>
      <c r="AD589" t="s">
        <v>404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365</v>
      </c>
      <c r="C590" t="s">
        <v>50</v>
      </c>
      <c r="D590" t="s">
        <v>137</v>
      </c>
      <c r="E590" t="s">
        <v>405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404</v>
      </c>
      <c r="AC590" t="s">
        <v>426</v>
      </c>
      <c r="AD590" t="s">
        <v>404</v>
      </c>
      <c r="AE590" t="s">
        <v>564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365</v>
      </c>
      <c r="C591" t="s">
        <v>50</v>
      </c>
      <c r="D591" t="s">
        <v>404</v>
      </c>
      <c r="E591" t="s">
        <v>404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404</v>
      </c>
      <c r="AC591" t="s">
        <v>429</v>
      </c>
      <c r="AD591" t="s">
        <v>404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365</v>
      </c>
      <c r="C592" t="s">
        <v>50</v>
      </c>
      <c r="D592" t="s">
        <v>405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404</v>
      </c>
      <c r="AC592" t="s">
        <v>429</v>
      </c>
      <c r="AD592" t="s">
        <v>404</v>
      </c>
      <c r="AE592" t="s">
        <v>564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365</v>
      </c>
      <c r="C593" t="s">
        <v>50</v>
      </c>
      <c r="D593" t="s">
        <v>405</v>
      </c>
      <c r="E593" t="s">
        <v>405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404</v>
      </c>
      <c r="AC593" t="s">
        <v>424</v>
      </c>
      <c r="AD593" t="s">
        <v>575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365</v>
      </c>
      <c r="C594" t="s">
        <v>50</v>
      </c>
      <c r="D594" t="s">
        <v>431</v>
      </c>
      <c r="E594" t="s">
        <v>431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404</v>
      </c>
      <c r="AC594" t="s">
        <v>424</v>
      </c>
      <c r="AD594" t="s">
        <v>575</v>
      </c>
      <c r="AE594" t="s">
        <v>564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365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404</v>
      </c>
      <c r="AC595" t="s">
        <v>424</v>
      </c>
      <c r="AD595" t="s">
        <v>423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365</v>
      </c>
      <c r="C596" t="s">
        <v>52</v>
      </c>
      <c r="D596" t="s">
        <v>403</v>
      </c>
      <c r="E596" t="s">
        <v>403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404</v>
      </c>
      <c r="AC596" t="s">
        <v>424</v>
      </c>
      <c r="AD596" t="s">
        <v>423</v>
      </c>
      <c r="AE596" t="s">
        <v>564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365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404</v>
      </c>
      <c r="AC597" t="s">
        <v>424</v>
      </c>
      <c r="AD597" t="s">
        <v>403</v>
      </c>
      <c r="AE597" t="s">
        <v>564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365</v>
      </c>
      <c r="C598" t="s">
        <v>52</v>
      </c>
      <c r="D598" t="s">
        <v>137</v>
      </c>
      <c r="E598" t="s">
        <v>405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404</v>
      </c>
      <c r="AC598" t="s">
        <v>424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365</v>
      </c>
      <c r="C599" t="s">
        <v>52</v>
      </c>
      <c r="D599" t="s">
        <v>404</v>
      </c>
      <c r="E599" t="s">
        <v>404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404</v>
      </c>
      <c r="AC599" t="s">
        <v>424</v>
      </c>
      <c r="AD599" t="s">
        <v>137</v>
      </c>
      <c r="AE599" t="s">
        <v>564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365</v>
      </c>
      <c r="C600" t="s">
        <v>52</v>
      </c>
      <c r="D600" t="s">
        <v>404</v>
      </c>
      <c r="E600" t="s">
        <v>405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404</v>
      </c>
      <c r="AC600" t="s">
        <v>424</v>
      </c>
      <c r="AD600" t="s">
        <v>404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365</v>
      </c>
      <c r="C601" t="s">
        <v>52</v>
      </c>
      <c r="D601" t="s">
        <v>405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404</v>
      </c>
      <c r="AC601" t="s">
        <v>424</v>
      </c>
      <c r="AD601" t="s">
        <v>404</v>
      </c>
      <c r="AE601" t="s">
        <v>564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365</v>
      </c>
      <c r="C602" t="s">
        <v>52</v>
      </c>
      <c r="D602" t="s">
        <v>405</v>
      </c>
      <c r="E602" t="s">
        <v>404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404</v>
      </c>
      <c r="AC602" t="s">
        <v>424</v>
      </c>
      <c r="AD602" t="s">
        <v>425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365</v>
      </c>
      <c r="C603" t="s">
        <v>52</v>
      </c>
      <c r="D603" t="s">
        <v>405</v>
      </c>
      <c r="E603" t="s">
        <v>405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404</v>
      </c>
      <c r="AC603" t="s">
        <v>424</v>
      </c>
      <c r="AD603" t="s">
        <v>425</v>
      </c>
      <c r="AE603" t="s">
        <v>564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365</v>
      </c>
      <c r="C604" t="s">
        <v>52</v>
      </c>
      <c r="D604" t="s">
        <v>406</v>
      </c>
      <c r="E604" t="s">
        <v>406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404</v>
      </c>
      <c r="AC604" t="s">
        <v>424</v>
      </c>
      <c r="AD604" t="s">
        <v>405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365</v>
      </c>
      <c r="C605" t="s">
        <v>52</v>
      </c>
      <c r="D605" t="s">
        <v>406</v>
      </c>
      <c r="E605" t="s">
        <v>427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404</v>
      </c>
      <c r="AC605" t="s">
        <v>424</v>
      </c>
      <c r="AD605" t="s">
        <v>405</v>
      </c>
      <c r="AE605" t="s">
        <v>564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365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404</v>
      </c>
      <c r="AC606" t="s">
        <v>424</v>
      </c>
      <c r="AD606" t="s">
        <v>576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365</v>
      </c>
      <c r="C607" t="s">
        <v>54</v>
      </c>
      <c r="D607" t="s">
        <v>403</v>
      </c>
      <c r="E607" t="s">
        <v>403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404</v>
      </c>
      <c r="AC607" t="s">
        <v>424</v>
      </c>
      <c r="AD607" t="s">
        <v>429</v>
      </c>
      <c r="AE607" t="s">
        <v>564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365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404</v>
      </c>
      <c r="AC608" t="s">
        <v>424</v>
      </c>
      <c r="AD608" t="s">
        <v>424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365</v>
      </c>
      <c r="C609" t="s">
        <v>54</v>
      </c>
      <c r="D609" t="s">
        <v>137</v>
      </c>
      <c r="E609" t="s">
        <v>405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404</v>
      </c>
      <c r="AC609" t="s">
        <v>424</v>
      </c>
      <c r="AD609" t="s">
        <v>424</v>
      </c>
      <c r="AE609" t="s">
        <v>564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365</v>
      </c>
      <c r="C610" t="s">
        <v>54</v>
      </c>
      <c r="D610" t="s">
        <v>404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404</v>
      </c>
      <c r="AC610" t="s">
        <v>424</v>
      </c>
      <c r="AD610" t="s">
        <v>427</v>
      </c>
      <c r="AE610" t="s">
        <v>564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365</v>
      </c>
      <c r="C611" t="s">
        <v>54</v>
      </c>
      <c r="D611" t="s">
        <v>404</v>
      </c>
      <c r="E611" t="s">
        <v>404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404</v>
      </c>
      <c r="AC611" t="s">
        <v>564</v>
      </c>
      <c r="AD611" t="s">
        <v>137</v>
      </c>
      <c r="AE611" t="s">
        <v>564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365</v>
      </c>
      <c r="C612" t="s">
        <v>54</v>
      </c>
      <c r="D612" t="s">
        <v>404</v>
      </c>
      <c r="E612" t="s">
        <v>405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404</v>
      </c>
      <c r="AC612" t="s">
        <v>564</v>
      </c>
      <c r="AD612" t="s">
        <v>404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365</v>
      </c>
      <c r="C613" t="s">
        <v>54</v>
      </c>
      <c r="D613" t="s">
        <v>405</v>
      </c>
      <c r="E613" t="s">
        <v>403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404</v>
      </c>
      <c r="AC613" t="s">
        <v>564</v>
      </c>
      <c r="AD613" t="s">
        <v>404</v>
      </c>
      <c r="AE613" t="s">
        <v>564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365</v>
      </c>
      <c r="C614" t="s">
        <v>54</v>
      </c>
      <c r="D614" t="s">
        <v>405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404</v>
      </c>
      <c r="AC614" t="s">
        <v>564</v>
      </c>
      <c r="AD614" t="s">
        <v>405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365</v>
      </c>
      <c r="C615" t="s">
        <v>54</v>
      </c>
      <c r="D615" t="s">
        <v>405</v>
      </c>
      <c r="E615" t="s">
        <v>404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404</v>
      </c>
      <c r="AC615" t="s">
        <v>564</v>
      </c>
      <c r="AD615" t="s">
        <v>405</v>
      </c>
      <c r="AE615" t="s">
        <v>564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365</v>
      </c>
      <c r="C616" t="s">
        <v>54</v>
      </c>
      <c r="D616" t="s">
        <v>405</v>
      </c>
      <c r="E616" t="s">
        <v>425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404</v>
      </c>
      <c r="AC616" t="s">
        <v>564</v>
      </c>
      <c r="AD616" t="s">
        <v>424</v>
      </c>
      <c r="AE616" t="s">
        <v>564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365</v>
      </c>
      <c r="C617" t="s">
        <v>54</v>
      </c>
      <c r="D617" t="s">
        <v>405</v>
      </c>
      <c r="E617" t="s">
        <v>405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404</v>
      </c>
      <c r="AC617" t="s">
        <v>479</v>
      </c>
      <c r="AD617" t="s">
        <v>404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365</v>
      </c>
      <c r="C618" t="s">
        <v>54</v>
      </c>
      <c r="D618" t="s">
        <v>405</v>
      </c>
      <c r="E618" t="s">
        <v>429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404</v>
      </c>
      <c r="AC618" t="s">
        <v>479</v>
      </c>
      <c r="AD618" t="s">
        <v>404</v>
      </c>
      <c r="AE618" t="s">
        <v>564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365</v>
      </c>
      <c r="C619" t="s">
        <v>54</v>
      </c>
      <c r="D619" t="s">
        <v>406</v>
      </c>
      <c r="E619" t="s">
        <v>406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404</v>
      </c>
      <c r="AC619" t="s">
        <v>431</v>
      </c>
      <c r="AD619" t="s">
        <v>423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365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404</v>
      </c>
      <c r="AC620" t="s">
        <v>431</v>
      </c>
      <c r="AD620" t="s">
        <v>423</v>
      </c>
      <c r="AE620" t="s">
        <v>564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365</v>
      </c>
      <c r="C621" t="s">
        <v>56</v>
      </c>
      <c r="D621" t="s">
        <v>423</v>
      </c>
      <c r="E621" t="s">
        <v>423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404</v>
      </c>
      <c r="AC621" t="s">
        <v>431</v>
      </c>
      <c r="AD621" t="s">
        <v>137</v>
      </c>
      <c r="AE621" t="s">
        <v>564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365</v>
      </c>
      <c r="C622" t="s">
        <v>56</v>
      </c>
      <c r="D622" t="s">
        <v>423</v>
      </c>
      <c r="E622" t="s">
        <v>404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404</v>
      </c>
      <c r="AC622" t="s">
        <v>431</v>
      </c>
      <c r="AD622" t="s">
        <v>404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365</v>
      </c>
      <c r="C623" t="s">
        <v>56</v>
      </c>
      <c r="D623" t="s">
        <v>403</v>
      </c>
      <c r="E623" t="s">
        <v>423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404</v>
      </c>
      <c r="AC623" t="s">
        <v>431</v>
      </c>
      <c r="AD623" t="s">
        <v>404</v>
      </c>
      <c r="AE623" t="s">
        <v>564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365</v>
      </c>
      <c r="C624" t="s">
        <v>56</v>
      </c>
      <c r="D624" t="s">
        <v>403</v>
      </c>
      <c r="E624" t="s">
        <v>403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404</v>
      </c>
      <c r="AC624" t="s">
        <v>431</v>
      </c>
      <c r="AD624" t="s">
        <v>425</v>
      </c>
      <c r="AE624" t="s">
        <v>564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365</v>
      </c>
      <c r="C625" t="s">
        <v>56</v>
      </c>
      <c r="D625" t="s">
        <v>403</v>
      </c>
      <c r="E625" t="s">
        <v>405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404</v>
      </c>
      <c r="AC625" t="s">
        <v>431</v>
      </c>
      <c r="AD625" t="s">
        <v>405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365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404</v>
      </c>
      <c r="AC626" t="s">
        <v>406</v>
      </c>
      <c r="AD626" t="s">
        <v>404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365</v>
      </c>
      <c r="C627" t="s">
        <v>56</v>
      </c>
      <c r="D627" t="s">
        <v>137</v>
      </c>
      <c r="E627" t="s">
        <v>554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404</v>
      </c>
      <c r="AC627" t="s">
        <v>406</v>
      </c>
      <c r="AD627" t="s">
        <v>404</v>
      </c>
      <c r="AE627" t="s">
        <v>564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365</v>
      </c>
      <c r="C628" t="s">
        <v>56</v>
      </c>
      <c r="D628" t="s">
        <v>404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404</v>
      </c>
      <c r="AC628" t="s">
        <v>427</v>
      </c>
      <c r="AD628" t="s">
        <v>404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365</v>
      </c>
      <c r="C629" t="s">
        <v>56</v>
      </c>
      <c r="D629" t="s">
        <v>404</v>
      </c>
      <c r="E629" t="s">
        <v>404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404</v>
      </c>
      <c r="AC629" t="s">
        <v>427</v>
      </c>
      <c r="AD629" t="s">
        <v>404</v>
      </c>
      <c r="AE629" t="s">
        <v>564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365</v>
      </c>
      <c r="C630" t="s">
        <v>56</v>
      </c>
      <c r="D630" t="s">
        <v>404</v>
      </c>
      <c r="E630" t="s">
        <v>425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425</v>
      </c>
      <c r="AC630" t="s">
        <v>423</v>
      </c>
      <c r="AD630" t="s">
        <v>404</v>
      </c>
      <c r="AE630" t="s">
        <v>564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365</v>
      </c>
      <c r="C631" t="s">
        <v>56</v>
      </c>
      <c r="D631" t="s">
        <v>404</v>
      </c>
      <c r="E631" t="s">
        <v>405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425</v>
      </c>
      <c r="AC631" t="s">
        <v>137</v>
      </c>
      <c r="AD631" t="s">
        <v>425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365</v>
      </c>
      <c r="C632" t="s">
        <v>56</v>
      </c>
      <c r="D632" t="s">
        <v>404</v>
      </c>
      <c r="E632" t="s">
        <v>554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425</v>
      </c>
      <c r="AC632" t="s">
        <v>137</v>
      </c>
      <c r="AD632" t="s">
        <v>425</v>
      </c>
      <c r="AE632" t="s">
        <v>564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365</v>
      </c>
      <c r="C633" t="s">
        <v>56</v>
      </c>
      <c r="D633" t="s">
        <v>404</v>
      </c>
      <c r="E633" t="s">
        <v>424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425</v>
      </c>
      <c r="AC633" t="s">
        <v>577</v>
      </c>
      <c r="AD633" t="s">
        <v>425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365</v>
      </c>
      <c r="C634" t="s">
        <v>56</v>
      </c>
      <c r="D634" t="s">
        <v>405</v>
      </c>
      <c r="E634" t="s">
        <v>403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425</v>
      </c>
      <c r="AC634" t="s">
        <v>577</v>
      </c>
      <c r="AD634" t="s">
        <v>425</v>
      </c>
      <c r="AE634" t="s">
        <v>564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365</v>
      </c>
      <c r="C635" t="s">
        <v>56</v>
      </c>
      <c r="D635" t="s">
        <v>405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425</v>
      </c>
      <c r="AC635" t="s">
        <v>425</v>
      </c>
      <c r="AD635" t="s">
        <v>404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365</v>
      </c>
      <c r="C636" t="s">
        <v>56</v>
      </c>
      <c r="D636" t="s">
        <v>405</v>
      </c>
      <c r="E636" t="s">
        <v>404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425</v>
      </c>
      <c r="AC636" t="s">
        <v>425</v>
      </c>
      <c r="AD636" t="s">
        <v>404</v>
      </c>
      <c r="AE636" t="s">
        <v>564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365</v>
      </c>
      <c r="C637" t="s">
        <v>56</v>
      </c>
      <c r="D637" t="s">
        <v>405</v>
      </c>
      <c r="E637" t="s">
        <v>425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425</v>
      </c>
      <c r="AC637" t="s">
        <v>425</v>
      </c>
      <c r="AD637" t="s">
        <v>425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365</v>
      </c>
      <c r="C638" t="s">
        <v>56</v>
      </c>
      <c r="D638" t="s">
        <v>405</v>
      </c>
      <c r="E638" t="s">
        <v>405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425</v>
      </c>
      <c r="AC638" t="s">
        <v>425</v>
      </c>
      <c r="AD638" t="s">
        <v>425</v>
      </c>
      <c r="AE638" t="s">
        <v>564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365</v>
      </c>
      <c r="C639" t="s">
        <v>56</v>
      </c>
      <c r="D639" t="s">
        <v>405</v>
      </c>
      <c r="E639" t="s">
        <v>554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425</v>
      </c>
      <c r="AC639" t="s">
        <v>576</v>
      </c>
      <c r="AD639" t="s">
        <v>404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365</v>
      </c>
      <c r="C640" t="s">
        <v>56</v>
      </c>
      <c r="D640" t="s">
        <v>405</v>
      </c>
      <c r="E640" t="s">
        <v>424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425</v>
      </c>
      <c r="AC640" t="s">
        <v>576</v>
      </c>
      <c r="AD640" t="s">
        <v>404</v>
      </c>
      <c r="AE640" t="s">
        <v>564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365</v>
      </c>
      <c r="C641" t="s">
        <v>56</v>
      </c>
      <c r="D641" t="s">
        <v>405</v>
      </c>
      <c r="E641" t="s">
        <v>431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425</v>
      </c>
      <c r="AC641" t="s">
        <v>424</v>
      </c>
      <c r="AD641" t="s">
        <v>404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365</v>
      </c>
      <c r="C642" t="s">
        <v>56</v>
      </c>
      <c r="D642" t="s">
        <v>554</v>
      </c>
      <c r="E642" t="s">
        <v>405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425</v>
      </c>
      <c r="AC642" t="s">
        <v>424</v>
      </c>
      <c r="AD642" t="s">
        <v>404</v>
      </c>
      <c r="AE642" t="s">
        <v>564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365</v>
      </c>
      <c r="C643" t="s">
        <v>56</v>
      </c>
      <c r="D643" t="s">
        <v>554</v>
      </c>
      <c r="E643" t="s">
        <v>554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425</v>
      </c>
      <c r="AC643" t="s">
        <v>564</v>
      </c>
      <c r="AD643" t="s">
        <v>404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365</v>
      </c>
      <c r="C644" t="s">
        <v>56</v>
      </c>
      <c r="D644" t="s">
        <v>424</v>
      </c>
      <c r="E644" t="s">
        <v>424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425</v>
      </c>
      <c r="AC644" t="s">
        <v>564</v>
      </c>
      <c r="AD644" t="s">
        <v>425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365</v>
      </c>
      <c r="C645" t="s">
        <v>56</v>
      </c>
      <c r="D645" t="s">
        <v>431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425</v>
      </c>
      <c r="AC645" t="s">
        <v>431</v>
      </c>
      <c r="AD645" t="s">
        <v>425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365</v>
      </c>
      <c r="C646" t="s">
        <v>56</v>
      </c>
      <c r="D646" t="s">
        <v>406</v>
      </c>
      <c r="E646" t="s">
        <v>406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405</v>
      </c>
      <c r="AC646" t="s">
        <v>575</v>
      </c>
      <c r="AD646" t="s">
        <v>405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365</v>
      </c>
      <c r="C647" t="s">
        <v>56</v>
      </c>
      <c r="D647" t="s">
        <v>427</v>
      </c>
      <c r="E647" t="s">
        <v>427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405</v>
      </c>
      <c r="AC647" t="s">
        <v>575</v>
      </c>
      <c r="AD647" t="s">
        <v>405</v>
      </c>
      <c r="AE647" t="s">
        <v>564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365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405</v>
      </c>
      <c r="AC648" t="s">
        <v>575</v>
      </c>
      <c r="AD648" t="s">
        <v>576</v>
      </c>
      <c r="AE648" t="s">
        <v>564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365</v>
      </c>
      <c r="C649" t="s">
        <v>58</v>
      </c>
      <c r="D649" t="s">
        <v>553</v>
      </c>
      <c r="E649" t="s">
        <v>553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405</v>
      </c>
      <c r="AC649" t="s">
        <v>423</v>
      </c>
      <c r="AD649" t="s">
        <v>405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365</v>
      </c>
      <c r="C650" t="s">
        <v>58</v>
      </c>
      <c r="D650" t="s">
        <v>423</v>
      </c>
      <c r="E650" t="s">
        <v>423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405</v>
      </c>
      <c r="AC650" t="s">
        <v>423</v>
      </c>
      <c r="AD650" t="s">
        <v>405</v>
      </c>
      <c r="AE650" t="s">
        <v>564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365</v>
      </c>
      <c r="C651" t="s">
        <v>58</v>
      </c>
      <c r="D651" t="s">
        <v>423</v>
      </c>
      <c r="E651" t="s">
        <v>403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405</v>
      </c>
      <c r="AC651" t="s">
        <v>403</v>
      </c>
      <c r="AD651" t="s">
        <v>405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365</v>
      </c>
      <c r="C652" t="s">
        <v>58</v>
      </c>
      <c r="D652" t="s">
        <v>423</v>
      </c>
      <c r="E652" t="s">
        <v>404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405</v>
      </c>
      <c r="AC652" t="s">
        <v>403</v>
      </c>
      <c r="AD652" t="s">
        <v>405</v>
      </c>
      <c r="AE652" t="s">
        <v>564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365</v>
      </c>
      <c r="C653" t="s">
        <v>58</v>
      </c>
      <c r="D653" t="s">
        <v>403</v>
      </c>
      <c r="E653" t="s">
        <v>403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405</v>
      </c>
      <c r="AC653" t="s">
        <v>137</v>
      </c>
      <c r="AD653" t="s">
        <v>403</v>
      </c>
      <c r="AE653" t="s">
        <v>564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365</v>
      </c>
      <c r="C654" t="s">
        <v>58</v>
      </c>
      <c r="D654" t="s">
        <v>403</v>
      </c>
      <c r="E654" t="s">
        <v>405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405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365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405</v>
      </c>
      <c r="AC655" t="s">
        <v>137</v>
      </c>
      <c r="AD655" t="s">
        <v>137</v>
      </c>
      <c r="AE655" t="s">
        <v>564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365</v>
      </c>
      <c r="C656" t="s">
        <v>58</v>
      </c>
      <c r="D656" t="s">
        <v>137</v>
      </c>
      <c r="E656" t="s">
        <v>554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405</v>
      </c>
      <c r="AC656" t="s">
        <v>137</v>
      </c>
      <c r="AD656" t="s">
        <v>404</v>
      </c>
      <c r="AE656" t="s">
        <v>564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365</v>
      </c>
      <c r="C657" t="s">
        <v>58</v>
      </c>
      <c r="D657" t="s">
        <v>404</v>
      </c>
      <c r="E657" t="s">
        <v>423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405</v>
      </c>
      <c r="AC657" t="s">
        <v>137</v>
      </c>
      <c r="AD657" t="s">
        <v>405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365</v>
      </c>
      <c r="C658" t="s">
        <v>58</v>
      </c>
      <c r="D658" t="s">
        <v>404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405</v>
      </c>
      <c r="AC658" t="s">
        <v>137</v>
      </c>
      <c r="AD658" t="s">
        <v>405</v>
      </c>
      <c r="AE658" t="s">
        <v>564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365</v>
      </c>
      <c r="C659" t="s">
        <v>58</v>
      </c>
      <c r="D659" t="s">
        <v>404</v>
      </c>
      <c r="E659" t="s">
        <v>404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405</v>
      </c>
      <c r="AC659" t="s">
        <v>137</v>
      </c>
      <c r="AD659" t="s">
        <v>426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365</v>
      </c>
      <c r="C660" t="s">
        <v>58</v>
      </c>
      <c r="D660" t="s">
        <v>404</v>
      </c>
      <c r="E660" t="s">
        <v>425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405</v>
      </c>
      <c r="AC660" t="s">
        <v>577</v>
      </c>
      <c r="AD660" t="s">
        <v>405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365</v>
      </c>
      <c r="C661" t="s">
        <v>58</v>
      </c>
      <c r="D661" t="s">
        <v>404</v>
      </c>
      <c r="E661" t="s">
        <v>405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405</v>
      </c>
      <c r="AC661" t="s">
        <v>577</v>
      </c>
      <c r="AD661" t="s">
        <v>405</v>
      </c>
      <c r="AE661" t="s">
        <v>564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365</v>
      </c>
      <c r="C662" t="s">
        <v>58</v>
      </c>
      <c r="D662" t="s">
        <v>404</v>
      </c>
      <c r="E662" t="s">
        <v>554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405</v>
      </c>
      <c r="AC662" t="s">
        <v>425</v>
      </c>
      <c r="AD662" t="s">
        <v>137</v>
      </c>
      <c r="AE662" t="s">
        <v>564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365</v>
      </c>
      <c r="C663" t="s">
        <v>58</v>
      </c>
      <c r="D663" t="s">
        <v>425</v>
      </c>
      <c r="E663" t="s">
        <v>404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405</v>
      </c>
      <c r="AC663" t="s">
        <v>425</v>
      </c>
      <c r="AD663" t="s">
        <v>404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365</v>
      </c>
      <c r="C664" t="s">
        <v>58</v>
      </c>
      <c r="D664" t="s">
        <v>425</v>
      </c>
      <c r="E664" t="s">
        <v>425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405</v>
      </c>
      <c r="AC664" t="s">
        <v>425</v>
      </c>
      <c r="AD664" t="s">
        <v>404</v>
      </c>
      <c r="AE664" t="s">
        <v>564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365</v>
      </c>
      <c r="C665" t="s">
        <v>58</v>
      </c>
      <c r="D665" t="s">
        <v>405</v>
      </c>
      <c r="E665" t="s">
        <v>423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405</v>
      </c>
      <c r="AC665" t="s">
        <v>425</v>
      </c>
      <c r="AD665" t="s">
        <v>405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365</v>
      </c>
      <c r="C666" t="s">
        <v>58</v>
      </c>
      <c r="D666" t="s">
        <v>405</v>
      </c>
      <c r="E666" t="s">
        <v>403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405</v>
      </c>
      <c r="AC666" t="s">
        <v>425</v>
      </c>
      <c r="AD666" t="s">
        <v>405</v>
      </c>
      <c r="AE666" t="s">
        <v>564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365</v>
      </c>
      <c r="C667" t="s">
        <v>58</v>
      </c>
      <c r="D667" t="s">
        <v>405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405</v>
      </c>
      <c r="AC667" t="s">
        <v>425</v>
      </c>
      <c r="AD667" t="s">
        <v>424</v>
      </c>
      <c r="AE667" t="s">
        <v>564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365</v>
      </c>
      <c r="C668" t="s">
        <v>58</v>
      </c>
      <c r="D668" t="s">
        <v>405</v>
      </c>
      <c r="E668" t="s">
        <v>404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405</v>
      </c>
      <c r="AC668" t="s">
        <v>405</v>
      </c>
      <c r="AD668" t="s">
        <v>403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365</v>
      </c>
      <c r="C669" t="s">
        <v>58</v>
      </c>
      <c r="D669" t="s">
        <v>405</v>
      </c>
      <c r="E669" t="s">
        <v>425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405</v>
      </c>
      <c r="AC669" t="s">
        <v>405</v>
      </c>
      <c r="AD669" t="s">
        <v>403</v>
      </c>
      <c r="AE669" t="s">
        <v>564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365</v>
      </c>
      <c r="C670" t="s">
        <v>58</v>
      </c>
      <c r="D670" t="s">
        <v>405</v>
      </c>
      <c r="E670" t="s">
        <v>405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405</v>
      </c>
      <c r="AC670" t="s">
        <v>405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365</v>
      </c>
      <c r="C671" t="s">
        <v>58</v>
      </c>
      <c r="D671" t="s">
        <v>405</v>
      </c>
      <c r="E671" t="s">
        <v>554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405</v>
      </c>
      <c r="AC671" t="s">
        <v>405</v>
      </c>
      <c r="AD671" t="s">
        <v>137</v>
      </c>
      <c r="AE671" t="s">
        <v>564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365</v>
      </c>
      <c r="C672" t="s">
        <v>58</v>
      </c>
      <c r="D672" t="s">
        <v>405</v>
      </c>
      <c r="E672" t="s">
        <v>424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405</v>
      </c>
      <c r="AC672" t="s">
        <v>405</v>
      </c>
      <c r="AD672" t="s">
        <v>404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365</v>
      </c>
      <c r="C673" t="s">
        <v>58</v>
      </c>
      <c r="D673" t="s">
        <v>405</v>
      </c>
      <c r="E673" t="s">
        <v>431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405</v>
      </c>
      <c r="AC673" t="s">
        <v>405</v>
      </c>
      <c r="AD673" t="s">
        <v>404</v>
      </c>
      <c r="AE673" t="s">
        <v>564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365</v>
      </c>
      <c r="C674" t="s">
        <v>58</v>
      </c>
      <c r="D674" t="s">
        <v>554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405</v>
      </c>
      <c r="AC674" t="s">
        <v>405</v>
      </c>
      <c r="AD674" t="s">
        <v>425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365</v>
      </c>
      <c r="C675" t="s">
        <v>58</v>
      </c>
      <c r="D675" t="s">
        <v>554</v>
      </c>
      <c r="E675" t="s">
        <v>554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405</v>
      </c>
      <c r="AC675" t="s">
        <v>405</v>
      </c>
      <c r="AD675" t="s">
        <v>425</v>
      </c>
      <c r="AE675" t="s">
        <v>564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365</v>
      </c>
      <c r="C676" t="s">
        <v>58</v>
      </c>
      <c r="D676" t="s">
        <v>424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405</v>
      </c>
      <c r="AC676" t="s">
        <v>405</v>
      </c>
      <c r="AD676" t="s">
        <v>405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365</v>
      </c>
      <c r="C677" t="s">
        <v>58</v>
      </c>
      <c r="D677" t="s">
        <v>424</v>
      </c>
      <c r="E677" t="s">
        <v>405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405</v>
      </c>
      <c r="AC677" t="s">
        <v>405</v>
      </c>
      <c r="AD677" t="s">
        <v>405</v>
      </c>
      <c r="AE677" t="s">
        <v>564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365</v>
      </c>
      <c r="C678" t="s">
        <v>58</v>
      </c>
      <c r="D678" t="s">
        <v>424</v>
      </c>
      <c r="E678" t="s">
        <v>424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405</v>
      </c>
      <c r="AC678" t="s">
        <v>405</v>
      </c>
      <c r="AD678" t="s">
        <v>576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365</v>
      </c>
      <c r="C679" t="s">
        <v>58</v>
      </c>
      <c r="D679" t="s">
        <v>431</v>
      </c>
      <c r="E679" t="s">
        <v>431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405</v>
      </c>
      <c r="AC679" t="s">
        <v>405</v>
      </c>
      <c r="AD679" t="s">
        <v>576</v>
      </c>
      <c r="AE679" t="s">
        <v>564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365</v>
      </c>
      <c r="C680" t="s">
        <v>58</v>
      </c>
      <c r="D680" t="s">
        <v>406</v>
      </c>
      <c r="E680" t="s">
        <v>406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405</v>
      </c>
      <c r="AC680" t="s">
        <v>405</v>
      </c>
      <c r="AD680" t="s">
        <v>426</v>
      </c>
      <c r="AE680" t="s">
        <v>564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365</v>
      </c>
      <c r="C681" t="s">
        <v>58</v>
      </c>
      <c r="D681" t="s">
        <v>427</v>
      </c>
      <c r="E681" t="s">
        <v>427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405</v>
      </c>
      <c r="AC681" t="s">
        <v>405</v>
      </c>
      <c r="AD681" t="s">
        <v>424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365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405</v>
      </c>
      <c r="AC682" t="s">
        <v>405</v>
      </c>
      <c r="AD682" t="s">
        <v>424</v>
      </c>
      <c r="AE682" t="s">
        <v>564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365</v>
      </c>
      <c r="C683" t="s">
        <v>60</v>
      </c>
      <c r="D683" t="s">
        <v>553</v>
      </c>
      <c r="E683" t="s">
        <v>553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405</v>
      </c>
      <c r="AC683" t="s">
        <v>405</v>
      </c>
      <c r="AD683" t="s">
        <v>431</v>
      </c>
      <c r="AE683" t="s">
        <v>564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365</v>
      </c>
      <c r="C684" t="s">
        <v>60</v>
      </c>
      <c r="D684" t="s">
        <v>423</v>
      </c>
      <c r="E684" t="s">
        <v>423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405</v>
      </c>
      <c r="AC684" t="s">
        <v>576</v>
      </c>
      <c r="AD684" t="s">
        <v>423</v>
      </c>
      <c r="AE684" t="s">
        <v>564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365</v>
      </c>
      <c r="C685" t="s">
        <v>60</v>
      </c>
      <c r="D685" t="s">
        <v>423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405</v>
      </c>
      <c r="AC685" t="s">
        <v>576</v>
      </c>
      <c r="AD685" t="s">
        <v>403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365</v>
      </c>
      <c r="C686" t="s">
        <v>60</v>
      </c>
      <c r="D686" t="s">
        <v>423</v>
      </c>
      <c r="E686" t="s">
        <v>404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405</v>
      </c>
      <c r="AC686" t="s">
        <v>576</v>
      </c>
      <c r="AD686" t="s">
        <v>403</v>
      </c>
      <c r="AE686" t="s">
        <v>564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365</v>
      </c>
      <c r="C687" t="s">
        <v>60</v>
      </c>
      <c r="D687" t="s">
        <v>403</v>
      </c>
      <c r="E687" t="s">
        <v>403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405</v>
      </c>
      <c r="AC687" t="s">
        <v>576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365</v>
      </c>
      <c r="C688" t="s">
        <v>60</v>
      </c>
      <c r="D688" t="s">
        <v>403</v>
      </c>
      <c r="E688" t="s">
        <v>405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405</v>
      </c>
      <c r="AC688" t="s">
        <v>576</v>
      </c>
      <c r="AD688" t="s">
        <v>137</v>
      </c>
      <c r="AE688" t="s">
        <v>564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365</v>
      </c>
      <c r="C689" t="s">
        <v>60</v>
      </c>
      <c r="D689" t="s">
        <v>137</v>
      </c>
      <c r="E689" t="s">
        <v>423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405</v>
      </c>
      <c r="AC689" t="s">
        <v>576</v>
      </c>
      <c r="AD689" t="s">
        <v>404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365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405</v>
      </c>
      <c r="AC690" t="s">
        <v>576</v>
      </c>
      <c r="AD690" t="s">
        <v>404</v>
      </c>
      <c r="AE690" t="s">
        <v>564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365</v>
      </c>
      <c r="C691" t="s">
        <v>60</v>
      </c>
      <c r="D691" t="s">
        <v>137</v>
      </c>
      <c r="E691" t="s">
        <v>405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405</v>
      </c>
      <c r="AC691" t="s">
        <v>576</v>
      </c>
      <c r="AD691" t="s">
        <v>405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365</v>
      </c>
      <c r="C692" t="s">
        <v>60</v>
      </c>
      <c r="D692" t="s">
        <v>137</v>
      </c>
      <c r="E692" t="s">
        <v>554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405</v>
      </c>
      <c r="AC692" t="s">
        <v>576</v>
      </c>
      <c r="AD692" t="s">
        <v>405</v>
      </c>
      <c r="AE692" t="s">
        <v>564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365</v>
      </c>
      <c r="C693" t="s">
        <v>60</v>
      </c>
      <c r="D693" t="s">
        <v>137</v>
      </c>
      <c r="E693" t="s">
        <v>426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405</v>
      </c>
      <c r="AC693" t="s">
        <v>576</v>
      </c>
      <c r="AD693" t="s">
        <v>576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365</v>
      </c>
      <c r="C694" t="s">
        <v>60</v>
      </c>
      <c r="D694" t="s">
        <v>137</v>
      </c>
      <c r="E694" t="s">
        <v>424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405</v>
      </c>
      <c r="AC694" t="s">
        <v>576</v>
      </c>
      <c r="AD694" t="s">
        <v>576</v>
      </c>
      <c r="AE694" t="s">
        <v>564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365</v>
      </c>
      <c r="C695" t="s">
        <v>60</v>
      </c>
      <c r="D695" t="s">
        <v>404</v>
      </c>
      <c r="E695" t="s">
        <v>423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405</v>
      </c>
      <c r="AC695" t="s">
        <v>576</v>
      </c>
      <c r="AD695" t="s">
        <v>424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365</v>
      </c>
      <c r="C696" t="s">
        <v>60</v>
      </c>
      <c r="D696" t="s">
        <v>404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405</v>
      </c>
      <c r="AC696" t="s">
        <v>576</v>
      </c>
      <c r="AD696" t="s">
        <v>424</v>
      </c>
      <c r="AE696" t="s">
        <v>564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365</v>
      </c>
      <c r="C697" t="s">
        <v>60</v>
      </c>
      <c r="D697" t="s">
        <v>404</v>
      </c>
      <c r="E697" t="s">
        <v>404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405</v>
      </c>
      <c r="AC697" t="s">
        <v>426</v>
      </c>
      <c r="AD697" t="s">
        <v>403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365</v>
      </c>
      <c r="C698" t="s">
        <v>60</v>
      </c>
      <c r="D698" t="s">
        <v>404</v>
      </c>
      <c r="E698" t="s">
        <v>425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405</v>
      </c>
      <c r="AC698" t="s">
        <v>426</v>
      </c>
      <c r="AD698" t="s">
        <v>137</v>
      </c>
      <c r="AE698" t="s">
        <v>564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365</v>
      </c>
      <c r="C699" t="s">
        <v>60</v>
      </c>
      <c r="D699" t="s">
        <v>404</v>
      </c>
      <c r="E699" t="s">
        <v>405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405</v>
      </c>
      <c r="AC699" t="s">
        <v>426</v>
      </c>
      <c r="AD699" t="s">
        <v>405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365</v>
      </c>
      <c r="C700" t="s">
        <v>60</v>
      </c>
      <c r="D700" t="s">
        <v>404</v>
      </c>
      <c r="E700" t="s">
        <v>554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405</v>
      </c>
      <c r="AC700" t="s">
        <v>426</v>
      </c>
      <c r="AD700" t="s">
        <v>405</v>
      </c>
      <c r="AE700" t="s">
        <v>564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365</v>
      </c>
      <c r="C701" t="s">
        <v>60</v>
      </c>
      <c r="D701" t="s">
        <v>404</v>
      </c>
      <c r="E701" t="s">
        <v>424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405</v>
      </c>
      <c r="AC701" t="s">
        <v>429</v>
      </c>
      <c r="AD701" t="s">
        <v>405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365</v>
      </c>
      <c r="C702" t="s">
        <v>60</v>
      </c>
      <c r="D702" t="s">
        <v>425</v>
      </c>
      <c r="E702" t="s">
        <v>404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405</v>
      </c>
      <c r="AC702" t="s">
        <v>429</v>
      </c>
      <c r="AD702" t="s">
        <v>405</v>
      </c>
      <c r="AE702" t="s">
        <v>564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365</v>
      </c>
      <c r="C703" t="s">
        <v>60</v>
      </c>
      <c r="D703" t="s">
        <v>425</v>
      </c>
      <c r="E703" t="s">
        <v>425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405</v>
      </c>
      <c r="AC703" t="s">
        <v>424</v>
      </c>
      <c r="AD703" t="s">
        <v>403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365</v>
      </c>
      <c r="C704" t="s">
        <v>60</v>
      </c>
      <c r="D704" t="s">
        <v>405</v>
      </c>
      <c r="E704" t="s">
        <v>423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405</v>
      </c>
      <c r="AC704" t="s">
        <v>424</v>
      </c>
      <c r="AD704" t="s">
        <v>403</v>
      </c>
      <c r="AE704" t="s">
        <v>564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365</v>
      </c>
      <c r="C705" t="s">
        <v>60</v>
      </c>
      <c r="D705" t="s">
        <v>405</v>
      </c>
      <c r="E705" t="s">
        <v>403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405</v>
      </c>
      <c r="AC705" t="s">
        <v>424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365</v>
      </c>
      <c r="C706" t="s">
        <v>60</v>
      </c>
      <c r="D706" t="s">
        <v>405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405</v>
      </c>
      <c r="AC706" t="s">
        <v>424</v>
      </c>
      <c r="AD706" t="s">
        <v>137</v>
      </c>
      <c r="AE706" t="s">
        <v>564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365</v>
      </c>
      <c r="C707" t="s">
        <v>60</v>
      </c>
      <c r="D707" t="s">
        <v>405</v>
      </c>
      <c r="E707" t="s">
        <v>404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405</v>
      </c>
      <c r="AC707" t="s">
        <v>424</v>
      </c>
      <c r="AD707" t="s">
        <v>404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365</v>
      </c>
      <c r="C708" t="s">
        <v>60</v>
      </c>
      <c r="D708" t="s">
        <v>405</v>
      </c>
      <c r="E708" t="s">
        <v>425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405</v>
      </c>
      <c r="AC708" t="s">
        <v>424</v>
      </c>
      <c r="AD708" t="s">
        <v>404</v>
      </c>
      <c r="AE708" t="s">
        <v>564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365</v>
      </c>
      <c r="C709" t="s">
        <v>60</v>
      </c>
      <c r="D709" t="s">
        <v>405</v>
      </c>
      <c r="E709" t="s">
        <v>405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405</v>
      </c>
      <c r="AC709" t="s">
        <v>424</v>
      </c>
      <c r="AD709" t="s">
        <v>405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365</v>
      </c>
      <c r="C710" t="s">
        <v>60</v>
      </c>
      <c r="D710" t="s">
        <v>405</v>
      </c>
      <c r="E710" t="s">
        <v>554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405</v>
      </c>
      <c r="AC710" t="s">
        <v>424</v>
      </c>
      <c r="AD710" t="s">
        <v>405</v>
      </c>
      <c r="AE710" t="s">
        <v>564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365</v>
      </c>
      <c r="C711" t="s">
        <v>60</v>
      </c>
      <c r="D711" t="s">
        <v>405</v>
      </c>
      <c r="E711" t="s">
        <v>426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405</v>
      </c>
      <c r="AC711" t="s">
        <v>424</v>
      </c>
      <c r="AD711" t="s">
        <v>576</v>
      </c>
      <c r="AE711" t="s">
        <v>564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365</v>
      </c>
      <c r="C712" t="s">
        <v>60</v>
      </c>
      <c r="D712" t="s">
        <v>405</v>
      </c>
      <c r="E712" t="s">
        <v>424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405</v>
      </c>
      <c r="AC712" t="s">
        <v>424</v>
      </c>
      <c r="AD712" t="s">
        <v>424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365</v>
      </c>
      <c r="C713" t="s">
        <v>60</v>
      </c>
      <c r="D713" t="s">
        <v>554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405</v>
      </c>
      <c r="AC713" t="s">
        <v>424</v>
      </c>
      <c r="AD713" t="s">
        <v>431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365</v>
      </c>
      <c r="C714" t="s">
        <v>60</v>
      </c>
      <c r="D714" t="s">
        <v>554</v>
      </c>
      <c r="E714" t="s">
        <v>554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405</v>
      </c>
      <c r="AC714" t="s">
        <v>564</v>
      </c>
      <c r="AD714" t="s">
        <v>403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365</v>
      </c>
      <c r="C715" t="s">
        <v>60</v>
      </c>
      <c r="D715" t="s">
        <v>426</v>
      </c>
      <c r="E715" t="s">
        <v>426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405</v>
      </c>
      <c r="AC715" t="s">
        <v>564</v>
      </c>
      <c r="AD715" t="s">
        <v>137</v>
      </c>
      <c r="AE715" t="s">
        <v>564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365</v>
      </c>
      <c r="C716" t="s">
        <v>60</v>
      </c>
      <c r="D716" t="s">
        <v>424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405</v>
      </c>
      <c r="AC716" t="s">
        <v>564</v>
      </c>
      <c r="AD716" t="s">
        <v>405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365</v>
      </c>
      <c r="C717" t="s">
        <v>60</v>
      </c>
      <c r="D717" t="s">
        <v>424</v>
      </c>
      <c r="E717" t="s">
        <v>424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405</v>
      </c>
      <c r="AC717" t="s">
        <v>564</v>
      </c>
      <c r="AD717" t="s">
        <v>405</v>
      </c>
      <c r="AE717" t="s">
        <v>564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365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405</v>
      </c>
      <c r="AC718" t="s">
        <v>564</v>
      </c>
      <c r="AD718" t="s">
        <v>576</v>
      </c>
      <c r="AE718" t="s">
        <v>564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365</v>
      </c>
      <c r="C719" t="s">
        <v>62</v>
      </c>
      <c r="D719" t="s">
        <v>423</v>
      </c>
      <c r="E719" t="s">
        <v>423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405</v>
      </c>
      <c r="AC719" t="s">
        <v>564</v>
      </c>
      <c r="AD719" t="s">
        <v>424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365</v>
      </c>
      <c r="C720" t="s">
        <v>62</v>
      </c>
      <c r="D720" t="s">
        <v>423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405</v>
      </c>
      <c r="AC720" t="s">
        <v>479</v>
      </c>
      <c r="AD720" t="s">
        <v>405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365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405</v>
      </c>
      <c r="AC721" t="s">
        <v>479</v>
      </c>
      <c r="AD721" t="s">
        <v>405</v>
      </c>
      <c r="AE721" t="s">
        <v>564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365</v>
      </c>
      <c r="C722" t="s">
        <v>62</v>
      </c>
      <c r="D722" t="s">
        <v>137</v>
      </c>
      <c r="E722" t="s">
        <v>554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405</v>
      </c>
      <c r="AC722" t="s">
        <v>431</v>
      </c>
      <c r="AD722" t="s">
        <v>403</v>
      </c>
      <c r="AE722" t="s">
        <v>564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365</v>
      </c>
      <c r="C723" t="s">
        <v>62</v>
      </c>
      <c r="D723" t="s">
        <v>137</v>
      </c>
      <c r="E723" t="s">
        <v>424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405</v>
      </c>
      <c r="AC723" t="s">
        <v>431</v>
      </c>
      <c r="AD723" t="s">
        <v>405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365</v>
      </c>
      <c r="C724" t="s">
        <v>62</v>
      </c>
      <c r="D724" t="s">
        <v>404</v>
      </c>
      <c r="E724" t="s">
        <v>423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405</v>
      </c>
      <c r="AC724" t="s">
        <v>431</v>
      </c>
      <c r="AD724" t="s">
        <v>405</v>
      </c>
      <c r="AE724" t="s">
        <v>564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365</v>
      </c>
      <c r="C725" t="s">
        <v>62</v>
      </c>
      <c r="D725" t="s">
        <v>404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405</v>
      </c>
      <c r="AC725" t="s">
        <v>427</v>
      </c>
      <c r="AD725" t="s">
        <v>405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365</v>
      </c>
      <c r="C726" t="s">
        <v>62</v>
      </c>
      <c r="D726" t="s">
        <v>404</v>
      </c>
      <c r="E726" t="s">
        <v>404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405</v>
      </c>
      <c r="AC726" t="s">
        <v>427</v>
      </c>
      <c r="AD726" t="s">
        <v>405</v>
      </c>
      <c r="AE726" t="s">
        <v>564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365</v>
      </c>
      <c r="C727" t="s">
        <v>62</v>
      </c>
      <c r="D727" t="s">
        <v>404</v>
      </c>
      <c r="E727" t="s">
        <v>405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576</v>
      </c>
      <c r="AC727" t="s">
        <v>575</v>
      </c>
      <c r="AD727" t="s">
        <v>405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365</v>
      </c>
      <c r="C728" t="s">
        <v>62</v>
      </c>
      <c r="D728" t="s">
        <v>404</v>
      </c>
      <c r="E728" t="s">
        <v>424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576</v>
      </c>
      <c r="AC728" t="s">
        <v>137</v>
      </c>
      <c r="AD728" t="s">
        <v>576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365</v>
      </c>
      <c r="C729" t="s">
        <v>62</v>
      </c>
      <c r="D729" t="s">
        <v>425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576</v>
      </c>
      <c r="AC729" t="s">
        <v>137</v>
      </c>
      <c r="AD729" t="s">
        <v>576</v>
      </c>
      <c r="AE729" t="s">
        <v>564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365</v>
      </c>
      <c r="C730" t="s">
        <v>62</v>
      </c>
      <c r="D730" t="s">
        <v>425</v>
      </c>
      <c r="E730" t="s">
        <v>404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576</v>
      </c>
      <c r="AC730" t="s">
        <v>576</v>
      </c>
      <c r="AD730" t="s">
        <v>576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365</v>
      </c>
      <c r="C731" t="s">
        <v>62</v>
      </c>
      <c r="D731" t="s">
        <v>425</v>
      </c>
      <c r="E731" t="s">
        <v>425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576</v>
      </c>
      <c r="AC731" t="s">
        <v>576</v>
      </c>
      <c r="AD731" t="s">
        <v>576</v>
      </c>
      <c r="AE731" t="s">
        <v>564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365</v>
      </c>
      <c r="C732" t="s">
        <v>62</v>
      </c>
      <c r="D732" t="s">
        <v>405</v>
      </c>
      <c r="E732" t="s">
        <v>403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576</v>
      </c>
      <c r="AC732" t="s">
        <v>564</v>
      </c>
      <c r="AD732" t="s">
        <v>576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365</v>
      </c>
      <c r="C733" t="s">
        <v>62</v>
      </c>
      <c r="D733" t="s">
        <v>405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576</v>
      </c>
      <c r="AC733" t="s">
        <v>431</v>
      </c>
      <c r="AD733" t="s">
        <v>576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365</v>
      </c>
      <c r="C734" t="s">
        <v>62</v>
      </c>
      <c r="D734" t="s">
        <v>405</v>
      </c>
      <c r="E734" t="s">
        <v>404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426</v>
      </c>
      <c r="AC734" t="s">
        <v>423</v>
      </c>
      <c r="AD734" t="s">
        <v>426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365</v>
      </c>
      <c r="C735" t="s">
        <v>62</v>
      </c>
      <c r="D735" t="s">
        <v>405</v>
      </c>
      <c r="E735" t="s">
        <v>425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426</v>
      </c>
      <c r="AC735" t="s">
        <v>426</v>
      </c>
      <c r="AD735" t="s">
        <v>426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365</v>
      </c>
      <c r="C736" t="s">
        <v>62</v>
      </c>
      <c r="D736" t="s">
        <v>405</v>
      </c>
      <c r="E736" t="s">
        <v>405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426</v>
      </c>
      <c r="AC736" t="s">
        <v>426</v>
      </c>
      <c r="AD736" t="s">
        <v>426</v>
      </c>
      <c r="AE736" t="s">
        <v>564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365</v>
      </c>
      <c r="C737" t="s">
        <v>62</v>
      </c>
      <c r="D737" t="s">
        <v>405</v>
      </c>
      <c r="E737" t="s">
        <v>554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426</v>
      </c>
      <c r="AC737" t="s">
        <v>564</v>
      </c>
      <c r="AD737" t="s">
        <v>426</v>
      </c>
      <c r="AE737" t="s">
        <v>564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365</v>
      </c>
      <c r="C738" t="s">
        <v>62</v>
      </c>
      <c r="D738" t="s">
        <v>554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426</v>
      </c>
      <c r="AC738" t="s">
        <v>564</v>
      </c>
      <c r="AD738" t="s">
        <v>431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365</v>
      </c>
      <c r="C739" t="s">
        <v>62</v>
      </c>
      <c r="D739" t="s">
        <v>554</v>
      </c>
      <c r="E739" t="s">
        <v>554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429</v>
      </c>
      <c r="AC739" t="s">
        <v>137</v>
      </c>
      <c r="AD739" t="s">
        <v>429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365</v>
      </c>
      <c r="C740" t="s">
        <v>62</v>
      </c>
      <c r="D740" t="s">
        <v>424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429</v>
      </c>
      <c r="AC740" t="s">
        <v>577</v>
      </c>
      <c r="AD740" t="s">
        <v>429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365</v>
      </c>
      <c r="C741" t="s">
        <v>62</v>
      </c>
      <c r="D741" t="s">
        <v>424</v>
      </c>
      <c r="E741" t="s">
        <v>424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429</v>
      </c>
      <c r="AC741" t="s">
        <v>577</v>
      </c>
      <c r="AD741" t="s">
        <v>429</v>
      </c>
      <c r="AE741" t="s">
        <v>564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365</v>
      </c>
      <c r="C742" t="s">
        <v>62</v>
      </c>
      <c r="D742" t="s">
        <v>431</v>
      </c>
      <c r="E742" t="s">
        <v>431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429</v>
      </c>
      <c r="AC742" t="s">
        <v>429</v>
      </c>
      <c r="AD742" t="s">
        <v>429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365</v>
      </c>
      <c r="C743" t="s">
        <v>62</v>
      </c>
      <c r="D743" t="s">
        <v>406</v>
      </c>
      <c r="E743" t="s">
        <v>406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429</v>
      </c>
      <c r="AC743" t="s">
        <v>429</v>
      </c>
      <c r="AD743" t="s">
        <v>429</v>
      </c>
      <c r="AE743" t="s">
        <v>564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365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429</v>
      </c>
      <c r="AC744" t="s">
        <v>564</v>
      </c>
      <c r="AD744" t="s">
        <v>429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365</v>
      </c>
      <c r="C745" t="s">
        <v>64</v>
      </c>
      <c r="D745" t="s">
        <v>553</v>
      </c>
      <c r="E745" t="s">
        <v>553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429</v>
      </c>
      <c r="AC745" t="s">
        <v>564</v>
      </c>
      <c r="AD745" t="s">
        <v>429</v>
      </c>
      <c r="AE745" t="s">
        <v>564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365</v>
      </c>
      <c r="C746" t="s">
        <v>64</v>
      </c>
      <c r="D746" t="s">
        <v>553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424</v>
      </c>
      <c r="AC746" t="s">
        <v>423</v>
      </c>
      <c r="AD746" t="s">
        <v>424</v>
      </c>
      <c r="AE746" t="s">
        <v>564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365</v>
      </c>
      <c r="C747" t="s">
        <v>64</v>
      </c>
      <c r="D747" t="s">
        <v>553</v>
      </c>
      <c r="E747" t="s">
        <v>554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424</v>
      </c>
      <c r="AC747" t="s">
        <v>403</v>
      </c>
      <c r="AD747" t="s">
        <v>424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365</v>
      </c>
      <c r="C748" t="s">
        <v>64</v>
      </c>
      <c r="D748" t="s">
        <v>423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424</v>
      </c>
      <c r="AC748" t="s">
        <v>137</v>
      </c>
      <c r="AD748" t="s">
        <v>137</v>
      </c>
      <c r="AE748" t="s">
        <v>564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365</v>
      </c>
      <c r="C749" t="s">
        <v>64</v>
      </c>
      <c r="D749" t="s">
        <v>423</v>
      </c>
      <c r="E749" t="s">
        <v>405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424</v>
      </c>
      <c r="AC749" t="s">
        <v>137</v>
      </c>
      <c r="AD749" t="s">
        <v>404</v>
      </c>
      <c r="AE749" t="s">
        <v>564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365</v>
      </c>
      <c r="C750" t="s">
        <v>64</v>
      </c>
      <c r="D750" t="s">
        <v>403</v>
      </c>
      <c r="E750" t="s">
        <v>403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424</v>
      </c>
      <c r="AC750" t="s">
        <v>137</v>
      </c>
      <c r="AD750" t="s">
        <v>424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365</v>
      </c>
      <c r="C751" t="s">
        <v>64</v>
      </c>
      <c r="D751" t="s">
        <v>403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424</v>
      </c>
      <c r="AC751" t="s">
        <v>137</v>
      </c>
      <c r="AD751" t="s">
        <v>424</v>
      </c>
      <c r="AE751" t="s">
        <v>564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365</v>
      </c>
      <c r="C752" t="s">
        <v>64</v>
      </c>
      <c r="D752" t="s">
        <v>403</v>
      </c>
      <c r="E752" t="s">
        <v>405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424</v>
      </c>
      <c r="AC752" t="s">
        <v>137</v>
      </c>
      <c r="AD752" t="s">
        <v>479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365</v>
      </c>
      <c r="C753" t="s">
        <v>64</v>
      </c>
      <c r="D753" t="s">
        <v>137</v>
      </c>
      <c r="E753" t="s">
        <v>423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424</v>
      </c>
      <c r="AC753" t="s">
        <v>577</v>
      </c>
      <c r="AD753" t="s">
        <v>404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365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424</v>
      </c>
      <c r="AC754" t="s">
        <v>577</v>
      </c>
      <c r="AD754" t="s">
        <v>424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365</v>
      </c>
      <c r="C755" t="s">
        <v>64</v>
      </c>
      <c r="D755" t="s">
        <v>137</v>
      </c>
      <c r="E755" t="s">
        <v>425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424</v>
      </c>
      <c r="AC755" t="s">
        <v>577</v>
      </c>
      <c r="AD755" t="s">
        <v>424</v>
      </c>
      <c r="AE755" t="s">
        <v>564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365</v>
      </c>
      <c r="C756" t="s">
        <v>64</v>
      </c>
      <c r="D756" t="s">
        <v>137</v>
      </c>
      <c r="E756" t="s">
        <v>405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424</v>
      </c>
      <c r="AC756" t="s">
        <v>405</v>
      </c>
      <c r="AD756" t="s">
        <v>405</v>
      </c>
      <c r="AE756" t="s">
        <v>564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365</v>
      </c>
      <c r="C757" t="s">
        <v>64</v>
      </c>
      <c r="D757" t="s">
        <v>137</v>
      </c>
      <c r="E757" t="s">
        <v>554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424</v>
      </c>
      <c r="AC757" t="s">
        <v>424</v>
      </c>
      <c r="AD757" t="s">
        <v>137</v>
      </c>
      <c r="AE757" t="s">
        <v>564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365</v>
      </c>
      <c r="C758" t="s">
        <v>64</v>
      </c>
      <c r="D758" t="s">
        <v>137</v>
      </c>
      <c r="E758" t="s">
        <v>424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424</v>
      </c>
      <c r="AC758" t="s">
        <v>424</v>
      </c>
      <c r="AD758" t="s">
        <v>424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365</v>
      </c>
      <c r="C759" t="s">
        <v>64</v>
      </c>
      <c r="D759" t="s">
        <v>404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424</v>
      </c>
      <c r="AC759" t="s">
        <v>424</v>
      </c>
      <c r="AD759" t="s">
        <v>424</v>
      </c>
      <c r="AE759" t="s">
        <v>564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365</v>
      </c>
      <c r="C760" t="s">
        <v>64</v>
      </c>
      <c r="D760" t="s">
        <v>404</v>
      </c>
      <c r="E760" t="s">
        <v>404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424</v>
      </c>
      <c r="AC760" t="s">
        <v>564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365</v>
      </c>
      <c r="C761" t="s">
        <v>64</v>
      </c>
      <c r="D761" t="s">
        <v>404</v>
      </c>
      <c r="E761" t="s">
        <v>405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424</v>
      </c>
      <c r="AC761" t="s">
        <v>564</v>
      </c>
      <c r="AD761" t="s">
        <v>576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365</v>
      </c>
      <c r="C762" t="s">
        <v>64</v>
      </c>
      <c r="D762" t="s">
        <v>404</v>
      </c>
      <c r="E762" t="s">
        <v>424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424</v>
      </c>
      <c r="AC762" t="s">
        <v>564</v>
      </c>
      <c r="AD762" t="s">
        <v>424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365</v>
      </c>
      <c r="C763" t="s">
        <v>64</v>
      </c>
      <c r="D763" t="s">
        <v>425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424</v>
      </c>
      <c r="AC763" t="s">
        <v>564</v>
      </c>
      <c r="AD763" t="s">
        <v>424</v>
      </c>
      <c r="AE763" t="s">
        <v>564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365</v>
      </c>
      <c r="C764" t="s">
        <v>64</v>
      </c>
      <c r="D764" t="s">
        <v>425</v>
      </c>
      <c r="E764" t="s">
        <v>404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424</v>
      </c>
      <c r="AC764" t="s">
        <v>431</v>
      </c>
      <c r="AD764" t="s">
        <v>424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365</v>
      </c>
      <c r="C765" t="s">
        <v>64</v>
      </c>
      <c r="D765" t="s">
        <v>425</v>
      </c>
      <c r="E765" t="s">
        <v>425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479</v>
      </c>
      <c r="AC765" t="s">
        <v>424</v>
      </c>
      <c r="AD765" t="s">
        <v>479</v>
      </c>
      <c r="AE765" t="s">
        <v>564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365</v>
      </c>
      <c r="C766" t="s">
        <v>64</v>
      </c>
      <c r="D766" t="s">
        <v>425</v>
      </c>
      <c r="E766" t="s">
        <v>405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431</v>
      </c>
      <c r="AC766" t="s">
        <v>425</v>
      </c>
      <c r="AD766" t="s">
        <v>431</v>
      </c>
      <c r="AE766" t="s">
        <v>564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365</v>
      </c>
      <c r="C767" t="s">
        <v>64</v>
      </c>
      <c r="D767" t="s">
        <v>405</v>
      </c>
      <c r="E767" t="s">
        <v>403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431</v>
      </c>
      <c r="AC767" t="s">
        <v>564</v>
      </c>
      <c r="AD767" t="s">
        <v>431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365</v>
      </c>
      <c r="C768" t="s">
        <v>64</v>
      </c>
      <c r="D768" t="s">
        <v>405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431</v>
      </c>
      <c r="AC768" t="s">
        <v>431</v>
      </c>
      <c r="AD768" t="s">
        <v>137</v>
      </c>
      <c r="AE768" t="s">
        <v>564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365</v>
      </c>
      <c r="C769" t="s">
        <v>64</v>
      </c>
      <c r="D769" t="s">
        <v>405</v>
      </c>
      <c r="E769" t="s">
        <v>405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431</v>
      </c>
      <c r="AC769" t="s">
        <v>431</v>
      </c>
      <c r="AD769" t="s">
        <v>431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365</v>
      </c>
      <c r="C770" t="s">
        <v>64</v>
      </c>
      <c r="D770" t="s">
        <v>405</v>
      </c>
      <c r="E770" t="s">
        <v>554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431</v>
      </c>
      <c r="AC770" t="s">
        <v>431</v>
      </c>
      <c r="AD770" t="s">
        <v>431</v>
      </c>
      <c r="AE770" t="s">
        <v>564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365</v>
      </c>
      <c r="C771" t="s">
        <v>64</v>
      </c>
      <c r="D771" t="s">
        <v>405</v>
      </c>
      <c r="E771" t="s">
        <v>424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406</v>
      </c>
      <c r="AC771" t="s">
        <v>137</v>
      </c>
      <c r="AD771" t="s">
        <v>406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365</v>
      </c>
      <c r="C772" t="s">
        <v>64</v>
      </c>
      <c r="D772" t="s">
        <v>405</v>
      </c>
      <c r="E772" t="s">
        <v>431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406</v>
      </c>
      <c r="AC772" t="s">
        <v>137</v>
      </c>
      <c r="AD772" t="s">
        <v>406</v>
      </c>
      <c r="AE772" t="s">
        <v>564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365</v>
      </c>
      <c r="C773" t="s">
        <v>64</v>
      </c>
      <c r="D773" t="s">
        <v>554</v>
      </c>
      <c r="E773" t="s">
        <v>423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406</v>
      </c>
      <c r="AC773" t="s">
        <v>577</v>
      </c>
      <c r="AD773" t="s">
        <v>406</v>
      </c>
      <c r="AE773" t="s">
        <v>564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365</v>
      </c>
      <c r="C774" t="s">
        <v>64</v>
      </c>
      <c r="D774" t="s">
        <v>554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406</v>
      </c>
      <c r="AC774" t="s">
        <v>425</v>
      </c>
      <c r="AD774" t="s">
        <v>401</v>
      </c>
      <c r="AE774" t="s">
        <v>564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365</v>
      </c>
      <c r="C775" t="s">
        <v>64</v>
      </c>
      <c r="D775" t="s">
        <v>554</v>
      </c>
      <c r="E775" t="s">
        <v>404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406</v>
      </c>
      <c r="AC775" t="s">
        <v>425</v>
      </c>
      <c r="AD775" t="s">
        <v>406</v>
      </c>
      <c r="AE775" t="s">
        <v>564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365</v>
      </c>
      <c r="C776" t="s">
        <v>64</v>
      </c>
      <c r="D776" t="s">
        <v>554</v>
      </c>
      <c r="E776" t="s">
        <v>405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406</v>
      </c>
      <c r="AC776" t="s">
        <v>405</v>
      </c>
      <c r="AD776" t="s">
        <v>406</v>
      </c>
      <c r="AE776" t="s">
        <v>564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365</v>
      </c>
      <c r="C777" t="s">
        <v>64</v>
      </c>
      <c r="D777" t="s">
        <v>554</v>
      </c>
      <c r="E777" t="s">
        <v>554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406</v>
      </c>
      <c r="AC777" t="s">
        <v>576</v>
      </c>
      <c r="AD777" t="s">
        <v>406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365</v>
      </c>
      <c r="C778" t="s">
        <v>64</v>
      </c>
      <c r="D778" t="s">
        <v>426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406</v>
      </c>
      <c r="AC778" t="s">
        <v>576</v>
      </c>
      <c r="AD778" t="s">
        <v>406</v>
      </c>
      <c r="AE778" t="s">
        <v>564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365</v>
      </c>
      <c r="C779" t="s">
        <v>64</v>
      </c>
      <c r="D779" t="s">
        <v>426</v>
      </c>
      <c r="E779" t="s">
        <v>405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406</v>
      </c>
      <c r="AC779" t="s">
        <v>426</v>
      </c>
      <c r="AD779" t="s">
        <v>406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365</v>
      </c>
      <c r="C780" t="s">
        <v>64</v>
      </c>
      <c r="D780" t="s">
        <v>426</v>
      </c>
      <c r="E780" t="s">
        <v>426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406</v>
      </c>
      <c r="AC780" t="s">
        <v>426</v>
      </c>
      <c r="AD780" t="s">
        <v>406</v>
      </c>
      <c r="AE780" t="s">
        <v>564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365</v>
      </c>
      <c r="C781" t="s">
        <v>64</v>
      </c>
      <c r="D781" t="s">
        <v>424</v>
      </c>
      <c r="E781" t="s">
        <v>553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406</v>
      </c>
      <c r="AC781" t="s">
        <v>429</v>
      </c>
      <c r="AD781" t="s">
        <v>406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365</v>
      </c>
      <c r="C782" t="s">
        <v>64</v>
      </c>
      <c r="D782" t="s">
        <v>424</v>
      </c>
      <c r="E782" t="s">
        <v>423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406</v>
      </c>
      <c r="AC782" t="s">
        <v>424</v>
      </c>
      <c r="AD782" t="s">
        <v>406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365</v>
      </c>
      <c r="C783" t="s">
        <v>64</v>
      </c>
      <c r="D783" t="s">
        <v>424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406</v>
      </c>
      <c r="AC783" t="s">
        <v>424</v>
      </c>
      <c r="AD783" t="s">
        <v>406</v>
      </c>
      <c r="AE783" t="s">
        <v>564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365</v>
      </c>
      <c r="C784" t="s">
        <v>64</v>
      </c>
      <c r="D784" t="s">
        <v>424</v>
      </c>
      <c r="E784" t="s">
        <v>405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406</v>
      </c>
      <c r="AC784" t="s">
        <v>564</v>
      </c>
      <c r="AD784" t="s">
        <v>406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365</v>
      </c>
      <c r="C785" t="s">
        <v>64</v>
      </c>
      <c r="D785" t="s">
        <v>424</v>
      </c>
      <c r="E785" t="s">
        <v>424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406</v>
      </c>
      <c r="AC785" t="s">
        <v>564</v>
      </c>
      <c r="AD785" t="s">
        <v>406</v>
      </c>
      <c r="AE785" t="s">
        <v>564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365</v>
      </c>
      <c r="C786" t="s">
        <v>64</v>
      </c>
      <c r="D786" t="s">
        <v>431</v>
      </c>
      <c r="E786" t="s">
        <v>405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406</v>
      </c>
      <c r="AC786" t="s">
        <v>431</v>
      </c>
      <c r="AD786" t="s">
        <v>406</v>
      </c>
      <c r="AE786" t="s">
        <v>564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365</v>
      </c>
      <c r="C787" t="s">
        <v>64</v>
      </c>
      <c r="D787" t="s">
        <v>431</v>
      </c>
      <c r="E787" t="s">
        <v>431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406</v>
      </c>
      <c r="AC787" t="s">
        <v>427</v>
      </c>
      <c r="AD787" t="s">
        <v>406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365</v>
      </c>
      <c r="C788" t="s">
        <v>64</v>
      </c>
      <c r="D788" t="s">
        <v>406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406</v>
      </c>
      <c r="AC788" t="s">
        <v>427</v>
      </c>
      <c r="AD788" t="s">
        <v>406</v>
      </c>
      <c r="AE788" t="s">
        <v>564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366</v>
      </c>
      <c r="C789" t="s">
        <v>48</v>
      </c>
      <c r="D789" t="s">
        <v>403</v>
      </c>
      <c r="E789" t="s">
        <v>403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427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366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427</v>
      </c>
      <c r="AC790" t="s">
        <v>137</v>
      </c>
      <c r="AD790" t="s">
        <v>427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366</v>
      </c>
      <c r="C791" t="s">
        <v>48</v>
      </c>
      <c r="D791" t="s">
        <v>404</v>
      </c>
      <c r="E791" t="s">
        <v>404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427</v>
      </c>
      <c r="AC791" t="s">
        <v>137</v>
      </c>
      <c r="AD791" t="s">
        <v>427</v>
      </c>
      <c r="AE791" t="s">
        <v>564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366</v>
      </c>
      <c r="C792" t="s">
        <v>48</v>
      </c>
      <c r="D792" t="s">
        <v>405</v>
      </c>
      <c r="E792" t="s">
        <v>405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427</v>
      </c>
      <c r="AC792" t="s">
        <v>577</v>
      </c>
      <c r="AD792" t="s">
        <v>427</v>
      </c>
      <c r="AE792" t="s">
        <v>564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366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427</v>
      </c>
      <c r="AC793" t="s">
        <v>576</v>
      </c>
      <c r="AD793" t="s">
        <v>406</v>
      </c>
      <c r="AE793" t="s">
        <v>564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366</v>
      </c>
      <c r="C794" t="s">
        <v>50</v>
      </c>
      <c r="D794" t="s">
        <v>404</v>
      </c>
      <c r="E794" t="s">
        <v>404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427</v>
      </c>
      <c r="AC794" t="s">
        <v>576</v>
      </c>
      <c r="AD794" t="s">
        <v>427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366</v>
      </c>
      <c r="C795" t="s">
        <v>50</v>
      </c>
      <c r="D795" t="s">
        <v>405</v>
      </c>
      <c r="E795" t="s">
        <v>405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427</v>
      </c>
      <c r="AC795" t="s">
        <v>576</v>
      </c>
      <c r="AD795" t="s">
        <v>427</v>
      </c>
      <c r="AE795" t="s">
        <v>564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366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427</v>
      </c>
      <c r="AC796" t="s">
        <v>424</v>
      </c>
      <c r="AD796" t="s">
        <v>427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366</v>
      </c>
      <c r="C797" t="s">
        <v>52</v>
      </c>
      <c r="D797" t="s">
        <v>403</v>
      </c>
      <c r="E797" t="s">
        <v>403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427</v>
      </c>
      <c r="AC797" t="s">
        <v>424</v>
      </c>
      <c r="AD797" t="s">
        <v>427</v>
      </c>
      <c r="AE797" t="s">
        <v>564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366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427</v>
      </c>
      <c r="AC798" t="s">
        <v>564</v>
      </c>
      <c r="AD798" t="s">
        <v>427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366</v>
      </c>
      <c r="C799" t="s">
        <v>52</v>
      </c>
      <c r="D799" t="s">
        <v>404</v>
      </c>
      <c r="E799" t="s">
        <v>404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427</v>
      </c>
      <c r="AC799" t="s">
        <v>564</v>
      </c>
      <c r="AD799" t="s">
        <v>427</v>
      </c>
      <c r="AE799" t="s">
        <v>564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366</v>
      </c>
      <c r="C800" t="s">
        <v>52</v>
      </c>
      <c r="D800" t="s">
        <v>405</v>
      </c>
      <c r="E800" t="s">
        <v>405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427</v>
      </c>
      <c r="AC800" t="s">
        <v>431</v>
      </c>
      <c r="AD800" t="s">
        <v>427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366</v>
      </c>
      <c r="C801" t="s">
        <v>54</v>
      </c>
      <c r="D801" t="s">
        <v>423</v>
      </c>
      <c r="E801" t="s">
        <v>423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427</v>
      </c>
      <c r="AC801" t="s">
        <v>427</v>
      </c>
      <c r="AD801" t="s">
        <v>427</v>
      </c>
      <c r="AE801" t="s">
        <v>564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366</v>
      </c>
      <c r="C802" t="s">
        <v>54</v>
      </c>
      <c r="D802" t="s">
        <v>403</v>
      </c>
      <c r="E802" t="s">
        <v>403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564</v>
      </c>
      <c r="AE802" t="s">
        <v>564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366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575</v>
      </c>
      <c r="AC803" t="s">
        <v>575</v>
      </c>
      <c r="AD803" t="s">
        <v>575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366</v>
      </c>
      <c r="C804" t="s">
        <v>54</v>
      </c>
      <c r="D804" t="s">
        <v>404</v>
      </c>
      <c r="E804" t="s">
        <v>423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575</v>
      </c>
      <c r="AC804" t="s">
        <v>425</v>
      </c>
      <c r="AD804" t="s">
        <v>575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366</v>
      </c>
      <c r="C805" t="s">
        <v>54</v>
      </c>
      <c r="D805" t="s">
        <v>404</v>
      </c>
      <c r="E805" t="s">
        <v>404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575</v>
      </c>
      <c r="AC805" t="s">
        <v>564</v>
      </c>
      <c r="AD805" t="s">
        <v>575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366</v>
      </c>
      <c r="C806" t="s">
        <v>54</v>
      </c>
      <c r="D806" t="s">
        <v>405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423</v>
      </c>
      <c r="AC806" t="s">
        <v>423</v>
      </c>
      <c r="AD806" t="s">
        <v>423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366</v>
      </c>
      <c r="C807" t="s">
        <v>54</v>
      </c>
      <c r="D807" t="s">
        <v>405</v>
      </c>
      <c r="E807" t="s">
        <v>405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423</v>
      </c>
      <c r="AC807" t="s">
        <v>423</v>
      </c>
      <c r="AD807" t="s">
        <v>423</v>
      </c>
      <c r="AE807" t="s">
        <v>564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366</v>
      </c>
      <c r="C808" t="s">
        <v>54</v>
      </c>
      <c r="D808" t="s">
        <v>406</v>
      </c>
      <c r="E808" t="s">
        <v>406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423</v>
      </c>
      <c r="AC808" t="s">
        <v>137</v>
      </c>
      <c r="AD808" t="s">
        <v>423</v>
      </c>
      <c r="AE808" t="s">
        <v>564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366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423</v>
      </c>
      <c r="AC809" t="s">
        <v>137</v>
      </c>
      <c r="AD809" t="s">
        <v>404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366</v>
      </c>
      <c r="C810" t="s">
        <v>56</v>
      </c>
      <c r="D810" t="s">
        <v>423</v>
      </c>
      <c r="E810" t="s">
        <v>423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423</v>
      </c>
      <c r="AC810" t="s">
        <v>137</v>
      </c>
      <c r="AD810" t="s">
        <v>404</v>
      </c>
      <c r="AE810" t="s">
        <v>564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366</v>
      </c>
      <c r="C811" t="s">
        <v>56</v>
      </c>
      <c r="D811" t="s">
        <v>423</v>
      </c>
      <c r="E811" t="s">
        <v>403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423</v>
      </c>
      <c r="AC811" t="s">
        <v>577</v>
      </c>
      <c r="AD811" t="s">
        <v>423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366</v>
      </c>
      <c r="C812" t="s">
        <v>56</v>
      </c>
      <c r="D812" t="s">
        <v>423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423</v>
      </c>
      <c r="AC812" t="s">
        <v>577</v>
      </c>
      <c r="AD812" t="s">
        <v>404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366</v>
      </c>
      <c r="C813" t="s">
        <v>56</v>
      </c>
      <c r="D813" t="s">
        <v>423</v>
      </c>
      <c r="E813" t="s">
        <v>404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423</v>
      </c>
      <c r="AC813" t="s">
        <v>425</v>
      </c>
      <c r="AD813" t="s">
        <v>423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366</v>
      </c>
      <c r="C814" t="s">
        <v>56</v>
      </c>
      <c r="D814" t="s">
        <v>403</v>
      </c>
      <c r="E814" t="s">
        <v>423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423</v>
      </c>
      <c r="AC814" t="s">
        <v>425</v>
      </c>
      <c r="AD814" t="s">
        <v>423</v>
      </c>
      <c r="AE814" t="s">
        <v>564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366</v>
      </c>
      <c r="C815" t="s">
        <v>56</v>
      </c>
      <c r="D815" t="s">
        <v>403</v>
      </c>
      <c r="E815" t="s">
        <v>403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423</v>
      </c>
      <c r="AC815" t="s">
        <v>425</v>
      </c>
      <c r="AD815" t="s">
        <v>404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366</v>
      </c>
      <c r="C816" t="s">
        <v>56</v>
      </c>
      <c r="D816" t="s">
        <v>403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423</v>
      </c>
      <c r="AC816" t="s">
        <v>425</v>
      </c>
      <c r="AD816" t="s">
        <v>405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366</v>
      </c>
      <c r="C817" t="s">
        <v>56</v>
      </c>
      <c r="D817" t="s">
        <v>403</v>
      </c>
      <c r="E817" t="s">
        <v>405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423</v>
      </c>
      <c r="AC817" t="s">
        <v>576</v>
      </c>
      <c r="AD817" t="s">
        <v>423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366</v>
      </c>
      <c r="C818" t="s">
        <v>56</v>
      </c>
      <c r="D818" t="s">
        <v>403</v>
      </c>
      <c r="E818" t="s">
        <v>424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423</v>
      </c>
      <c r="AC818" t="s">
        <v>576</v>
      </c>
      <c r="AD818" t="s">
        <v>423</v>
      </c>
      <c r="AE818" t="s">
        <v>564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366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423</v>
      </c>
      <c r="AC819" t="s">
        <v>576</v>
      </c>
      <c r="AD819" t="s">
        <v>403</v>
      </c>
      <c r="AE819" t="s">
        <v>564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366</v>
      </c>
      <c r="C820" t="s">
        <v>56</v>
      </c>
      <c r="D820" t="s">
        <v>137</v>
      </c>
      <c r="E820" t="s">
        <v>404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423</v>
      </c>
      <c r="AC820" t="s">
        <v>576</v>
      </c>
      <c r="AD820" t="s">
        <v>404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366</v>
      </c>
      <c r="C821" t="s">
        <v>56</v>
      </c>
      <c r="D821" t="s">
        <v>428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423</v>
      </c>
      <c r="AC821" t="s">
        <v>426</v>
      </c>
      <c r="AD821" t="s">
        <v>423</v>
      </c>
      <c r="AE821" t="s">
        <v>564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366</v>
      </c>
      <c r="C822" t="s">
        <v>56</v>
      </c>
      <c r="D822" t="s">
        <v>404</v>
      </c>
      <c r="E822" t="s">
        <v>423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423</v>
      </c>
      <c r="AC822" t="s">
        <v>424</v>
      </c>
      <c r="AD822" t="s">
        <v>423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366</v>
      </c>
      <c r="C823" t="s">
        <v>56</v>
      </c>
      <c r="D823" t="s">
        <v>404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423</v>
      </c>
      <c r="AC823" t="s">
        <v>424</v>
      </c>
      <c r="AD823" t="s">
        <v>423</v>
      </c>
      <c r="AE823" t="s">
        <v>564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366</v>
      </c>
      <c r="C824" t="s">
        <v>56</v>
      </c>
      <c r="D824" t="s">
        <v>404</v>
      </c>
      <c r="E824" t="s">
        <v>404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423</v>
      </c>
      <c r="AC824" t="s">
        <v>424</v>
      </c>
      <c r="AD824" t="s">
        <v>137</v>
      </c>
      <c r="AE824" t="s">
        <v>564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366</v>
      </c>
      <c r="C825" t="s">
        <v>56</v>
      </c>
      <c r="D825" t="s">
        <v>404</v>
      </c>
      <c r="E825" t="s">
        <v>425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423</v>
      </c>
      <c r="AC825" t="s">
        <v>424</v>
      </c>
      <c r="AD825" t="s">
        <v>404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366</v>
      </c>
      <c r="C826" t="s">
        <v>56</v>
      </c>
      <c r="D826" t="s">
        <v>404</v>
      </c>
      <c r="E826" t="s">
        <v>424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423</v>
      </c>
      <c r="AC826" t="s">
        <v>424</v>
      </c>
      <c r="AD826" t="s">
        <v>404</v>
      </c>
      <c r="AE826" t="s">
        <v>564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366</v>
      </c>
      <c r="C827" t="s">
        <v>56</v>
      </c>
      <c r="D827" t="s">
        <v>425</v>
      </c>
      <c r="E827" t="s">
        <v>404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423</v>
      </c>
      <c r="AC827" t="s">
        <v>424</v>
      </c>
      <c r="AD827" t="s">
        <v>405</v>
      </c>
      <c r="AE827" t="s">
        <v>564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366</v>
      </c>
      <c r="C828" t="s">
        <v>56</v>
      </c>
      <c r="D828" t="s">
        <v>425</v>
      </c>
      <c r="E828" t="s">
        <v>425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423</v>
      </c>
      <c r="AC828" t="s">
        <v>564</v>
      </c>
      <c r="AD828" t="s">
        <v>423</v>
      </c>
      <c r="AE828" t="s">
        <v>564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366</v>
      </c>
      <c r="C829" t="s">
        <v>56</v>
      </c>
      <c r="D829" t="s">
        <v>405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423</v>
      </c>
      <c r="AC829" t="s">
        <v>479</v>
      </c>
      <c r="AD829" t="s">
        <v>404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366</v>
      </c>
      <c r="C830" t="s">
        <v>56</v>
      </c>
      <c r="D830" t="s">
        <v>405</v>
      </c>
      <c r="E830" t="s">
        <v>404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423</v>
      </c>
      <c r="AC830" t="s">
        <v>431</v>
      </c>
      <c r="AD830" t="s">
        <v>423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366</v>
      </c>
      <c r="C831" t="s">
        <v>56</v>
      </c>
      <c r="D831" t="s">
        <v>405</v>
      </c>
      <c r="E831" t="s">
        <v>405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403</v>
      </c>
      <c r="AC831" t="s">
        <v>403</v>
      </c>
      <c r="AD831" t="s">
        <v>403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366</v>
      </c>
      <c r="C832" t="s">
        <v>56</v>
      </c>
      <c r="D832" t="s">
        <v>554</v>
      </c>
      <c r="E832" t="s">
        <v>554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403</v>
      </c>
      <c r="AC832" t="s">
        <v>403</v>
      </c>
      <c r="AD832" t="s">
        <v>403</v>
      </c>
      <c r="AE832" t="s">
        <v>564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366</v>
      </c>
      <c r="C833" t="s">
        <v>56</v>
      </c>
      <c r="D833" t="s">
        <v>429</v>
      </c>
      <c r="E833" t="s">
        <v>429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403</v>
      </c>
      <c r="AC833" t="s">
        <v>137</v>
      </c>
      <c r="AD833" t="s">
        <v>403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366</v>
      </c>
      <c r="C834" t="s">
        <v>56</v>
      </c>
      <c r="D834" t="s">
        <v>424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403</v>
      </c>
      <c r="AC834" t="s">
        <v>137</v>
      </c>
      <c r="AD834" t="s">
        <v>403</v>
      </c>
      <c r="AE834" t="s">
        <v>564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366</v>
      </c>
      <c r="C835" t="s">
        <v>56</v>
      </c>
      <c r="D835" t="s">
        <v>424</v>
      </c>
      <c r="E835" t="s">
        <v>404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403</v>
      </c>
      <c r="AC835" t="s">
        <v>137</v>
      </c>
      <c r="AD835" t="s">
        <v>405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366</v>
      </c>
      <c r="C836" t="s">
        <v>56</v>
      </c>
      <c r="D836" t="s">
        <v>424</v>
      </c>
      <c r="E836" t="s">
        <v>424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403</v>
      </c>
      <c r="AC836" t="s">
        <v>425</v>
      </c>
      <c r="AD836" t="s">
        <v>403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366</v>
      </c>
      <c r="C837" t="s">
        <v>56</v>
      </c>
      <c r="D837" t="s">
        <v>406</v>
      </c>
      <c r="E837" t="s">
        <v>406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403</v>
      </c>
      <c r="AC837" t="s">
        <v>425</v>
      </c>
      <c r="AD837" t="s">
        <v>403</v>
      </c>
      <c r="AE837" t="s">
        <v>564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366</v>
      </c>
      <c r="C838" t="s">
        <v>56</v>
      </c>
      <c r="D838" t="s">
        <v>427</v>
      </c>
      <c r="E838" t="s">
        <v>427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403</v>
      </c>
      <c r="AC838" t="s">
        <v>576</v>
      </c>
      <c r="AD838" t="s">
        <v>403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366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403</v>
      </c>
      <c r="AC839" t="s">
        <v>576</v>
      </c>
      <c r="AD839" t="s">
        <v>403</v>
      </c>
      <c r="AE839" t="s">
        <v>564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366</v>
      </c>
      <c r="C840" t="s">
        <v>58</v>
      </c>
      <c r="D840" t="s">
        <v>423</v>
      </c>
      <c r="E840" t="s">
        <v>423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403</v>
      </c>
      <c r="AC840" t="s">
        <v>576</v>
      </c>
      <c r="AD840" t="s">
        <v>405</v>
      </c>
      <c r="AE840" t="s">
        <v>564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366</v>
      </c>
      <c r="C841" t="s">
        <v>58</v>
      </c>
      <c r="D841" t="s">
        <v>423</v>
      </c>
      <c r="E841" t="s">
        <v>404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403</v>
      </c>
      <c r="AC841" t="s">
        <v>426</v>
      </c>
      <c r="AD841" t="s">
        <v>403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366</v>
      </c>
      <c r="C842" t="s">
        <v>58</v>
      </c>
      <c r="D842" t="s">
        <v>423</v>
      </c>
      <c r="E842" t="s">
        <v>405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403</v>
      </c>
      <c r="AC842" t="s">
        <v>426</v>
      </c>
      <c r="AD842" t="s">
        <v>403</v>
      </c>
      <c r="AE842" t="s">
        <v>564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366</v>
      </c>
      <c r="C843" t="s">
        <v>58</v>
      </c>
      <c r="D843" t="s">
        <v>403</v>
      </c>
      <c r="E843" t="s">
        <v>403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403</v>
      </c>
      <c r="AC843" t="s">
        <v>429</v>
      </c>
      <c r="AD843" t="s">
        <v>403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366</v>
      </c>
      <c r="C844" t="s">
        <v>58</v>
      </c>
      <c r="D844" t="s">
        <v>137</v>
      </c>
      <c r="E844" t="s">
        <v>403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403</v>
      </c>
      <c r="AC844" t="s">
        <v>424</v>
      </c>
      <c r="AD844" t="s">
        <v>575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366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403</v>
      </c>
      <c r="AC845" t="s">
        <v>424</v>
      </c>
      <c r="AD845" t="s">
        <v>423</v>
      </c>
      <c r="AE845" t="s">
        <v>564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366</v>
      </c>
      <c r="C846" t="s">
        <v>58</v>
      </c>
      <c r="D846" t="s">
        <v>137</v>
      </c>
      <c r="E846" t="s">
        <v>404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403</v>
      </c>
      <c r="AC846" t="s">
        <v>424</v>
      </c>
      <c r="AD846" t="s">
        <v>403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366</v>
      </c>
      <c r="C847" t="s">
        <v>58</v>
      </c>
      <c r="D847" t="s">
        <v>137</v>
      </c>
      <c r="E847" t="s">
        <v>425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403</v>
      </c>
      <c r="AC847" t="s">
        <v>424</v>
      </c>
      <c r="AD847" t="s">
        <v>403</v>
      </c>
      <c r="AE847" t="s">
        <v>564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366</v>
      </c>
      <c r="C848" t="s">
        <v>58</v>
      </c>
      <c r="D848" t="s">
        <v>137</v>
      </c>
      <c r="E848" t="s">
        <v>554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403</v>
      </c>
      <c r="AC848" t="s">
        <v>424</v>
      </c>
      <c r="AD848" t="s">
        <v>137</v>
      </c>
      <c r="AE848" t="s">
        <v>564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366</v>
      </c>
      <c r="C849" t="s">
        <v>58</v>
      </c>
      <c r="D849" t="s">
        <v>137</v>
      </c>
      <c r="E849" t="s">
        <v>429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403</v>
      </c>
      <c r="AC849" t="s">
        <v>424</v>
      </c>
      <c r="AD849" t="s">
        <v>405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366</v>
      </c>
      <c r="C850" t="s">
        <v>58</v>
      </c>
      <c r="D850" t="s">
        <v>137</v>
      </c>
      <c r="E850" t="s">
        <v>424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403</v>
      </c>
      <c r="AC850" t="s">
        <v>564</v>
      </c>
      <c r="AD850" t="s">
        <v>403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366</v>
      </c>
      <c r="C851" t="s">
        <v>58</v>
      </c>
      <c r="D851" t="s">
        <v>404</v>
      </c>
      <c r="E851" t="s">
        <v>423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403</v>
      </c>
      <c r="AC851" t="s">
        <v>564</v>
      </c>
      <c r="AD851" t="s">
        <v>403</v>
      </c>
      <c r="AE851" t="s">
        <v>564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366</v>
      </c>
      <c r="C852" t="s">
        <v>58</v>
      </c>
      <c r="D852" t="s">
        <v>404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403</v>
      </c>
      <c r="AC852" t="s">
        <v>564</v>
      </c>
      <c r="AD852" t="s">
        <v>137</v>
      </c>
      <c r="AE852" t="s">
        <v>564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366</v>
      </c>
      <c r="C853" t="s">
        <v>58</v>
      </c>
      <c r="D853" t="s">
        <v>404</v>
      </c>
      <c r="E853" t="s">
        <v>404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403</v>
      </c>
      <c r="AC853" t="s">
        <v>431</v>
      </c>
      <c r="AD853" t="s">
        <v>403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366</v>
      </c>
      <c r="C854" t="s">
        <v>58</v>
      </c>
      <c r="D854" t="s">
        <v>404</v>
      </c>
      <c r="E854" t="s">
        <v>425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403</v>
      </c>
      <c r="AC854" t="s">
        <v>431</v>
      </c>
      <c r="AD854" t="s">
        <v>403</v>
      </c>
      <c r="AE854" t="s">
        <v>564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366</v>
      </c>
      <c r="C855" t="s">
        <v>58</v>
      </c>
      <c r="D855" t="s">
        <v>404</v>
      </c>
      <c r="E855" t="s">
        <v>405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403</v>
      </c>
      <c r="AC855" t="s">
        <v>427</v>
      </c>
      <c r="AD855" t="s">
        <v>403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366</v>
      </c>
      <c r="C856" t="s">
        <v>58</v>
      </c>
      <c r="D856" t="s">
        <v>404</v>
      </c>
      <c r="E856" t="s">
        <v>554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575</v>
      </c>
      <c r="AD856" t="s">
        <v>137</v>
      </c>
      <c r="AE856" t="s">
        <v>564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366</v>
      </c>
      <c r="C857" t="s">
        <v>58</v>
      </c>
      <c r="D857" t="s">
        <v>404</v>
      </c>
      <c r="E857" t="s">
        <v>424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423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366</v>
      </c>
      <c r="C858" t="s">
        <v>58</v>
      </c>
      <c r="D858" t="s">
        <v>425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423</v>
      </c>
      <c r="AD858" t="s">
        <v>137</v>
      </c>
      <c r="AE858" t="s">
        <v>564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366</v>
      </c>
      <c r="C859" t="s">
        <v>58</v>
      </c>
      <c r="D859" t="s">
        <v>425</v>
      </c>
      <c r="E859" t="s">
        <v>425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403</v>
      </c>
      <c r="AD859" t="s">
        <v>137</v>
      </c>
      <c r="AE859" t="s">
        <v>564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366</v>
      </c>
      <c r="C860" t="s">
        <v>58</v>
      </c>
      <c r="D860" t="s">
        <v>405</v>
      </c>
      <c r="E860" t="s">
        <v>405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403</v>
      </c>
      <c r="AE860" t="s">
        <v>564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366</v>
      </c>
      <c r="C861" t="s">
        <v>58</v>
      </c>
      <c r="D861" t="s">
        <v>554</v>
      </c>
      <c r="E861" t="s">
        <v>554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366</v>
      </c>
      <c r="C862" t="s">
        <v>58</v>
      </c>
      <c r="D862" t="s">
        <v>426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564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366</v>
      </c>
      <c r="C863" t="s">
        <v>58</v>
      </c>
      <c r="D863" t="s">
        <v>426</v>
      </c>
      <c r="E863" t="s">
        <v>426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404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366</v>
      </c>
      <c r="C864" t="s">
        <v>58</v>
      </c>
      <c r="D864" t="s">
        <v>429</v>
      </c>
      <c r="E864" t="s">
        <v>429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576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366</v>
      </c>
      <c r="C865" t="s">
        <v>58</v>
      </c>
      <c r="D865" t="s">
        <v>424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576</v>
      </c>
      <c r="AE865" t="s">
        <v>564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366</v>
      </c>
      <c r="C866" t="s">
        <v>58</v>
      </c>
      <c r="D866" t="s">
        <v>424</v>
      </c>
      <c r="E866" t="s">
        <v>554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424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366</v>
      </c>
      <c r="C867" t="s">
        <v>58</v>
      </c>
      <c r="D867" t="s">
        <v>424</v>
      </c>
      <c r="E867" t="s">
        <v>424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577</v>
      </c>
      <c r="AD867" t="s">
        <v>137</v>
      </c>
      <c r="AE867" t="s">
        <v>564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366</v>
      </c>
      <c r="C868" t="s">
        <v>58</v>
      </c>
      <c r="D868" t="s">
        <v>431</v>
      </c>
      <c r="E868" t="s">
        <v>431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577</v>
      </c>
      <c r="AD868" t="s">
        <v>404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366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577</v>
      </c>
      <c r="AD869" t="s">
        <v>404</v>
      </c>
      <c r="AE869" t="s">
        <v>564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366</v>
      </c>
      <c r="C870" t="s">
        <v>60</v>
      </c>
      <c r="D870" t="s">
        <v>553</v>
      </c>
      <c r="E870" t="s">
        <v>553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425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366</v>
      </c>
      <c r="C871" t="s">
        <v>60</v>
      </c>
      <c r="D871" t="s">
        <v>423</v>
      </c>
      <c r="E871" t="s">
        <v>423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425</v>
      </c>
      <c r="AD871" t="s">
        <v>137</v>
      </c>
      <c r="AE871" t="s">
        <v>564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366</v>
      </c>
      <c r="C872" t="s">
        <v>60</v>
      </c>
      <c r="D872" t="s">
        <v>403</v>
      </c>
      <c r="E872" t="s">
        <v>423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425</v>
      </c>
      <c r="AD872" t="s">
        <v>425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366</v>
      </c>
      <c r="C873" t="s">
        <v>60</v>
      </c>
      <c r="D873" t="s">
        <v>403</v>
      </c>
      <c r="E873" t="s">
        <v>403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425</v>
      </c>
      <c r="AD873" t="s">
        <v>425</v>
      </c>
      <c r="AE873" t="s">
        <v>564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366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405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366</v>
      </c>
      <c r="C875" t="s">
        <v>60</v>
      </c>
      <c r="D875" t="s">
        <v>137</v>
      </c>
      <c r="E875" t="s">
        <v>405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405</v>
      </c>
      <c r="AD875" t="s">
        <v>137</v>
      </c>
      <c r="AE875" t="s">
        <v>564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366</v>
      </c>
      <c r="C876" t="s">
        <v>60</v>
      </c>
      <c r="D876" t="s">
        <v>137</v>
      </c>
      <c r="E876" t="s">
        <v>554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405</v>
      </c>
      <c r="AD876" t="s">
        <v>405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366</v>
      </c>
      <c r="C877" t="s">
        <v>60</v>
      </c>
      <c r="D877" t="s">
        <v>137</v>
      </c>
      <c r="E877" t="s">
        <v>429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576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366</v>
      </c>
      <c r="C878" t="s">
        <v>60</v>
      </c>
      <c r="D878" t="s">
        <v>137</v>
      </c>
      <c r="E878" t="s">
        <v>424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576</v>
      </c>
      <c r="AD878" t="s">
        <v>137</v>
      </c>
      <c r="AE878" t="s">
        <v>564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366</v>
      </c>
      <c r="C879" t="s">
        <v>60</v>
      </c>
      <c r="D879" t="s">
        <v>404</v>
      </c>
      <c r="E879" t="s">
        <v>423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576</v>
      </c>
      <c r="AD879" t="s">
        <v>576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366</v>
      </c>
      <c r="C880" t="s">
        <v>60</v>
      </c>
      <c r="D880" t="s">
        <v>404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576</v>
      </c>
      <c r="AD880" t="s">
        <v>576</v>
      </c>
      <c r="AE880" t="s">
        <v>564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366</v>
      </c>
      <c r="C881" t="s">
        <v>60</v>
      </c>
      <c r="D881" t="s">
        <v>404</v>
      </c>
      <c r="E881" t="s">
        <v>404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426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366</v>
      </c>
      <c r="C882" t="s">
        <v>60</v>
      </c>
      <c r="D882" t="s">
        <v>404</v>
      </c>
      <c r="E882" t="s">
        <v>424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426</v>
      </c>
      <c r="AD882" t="s">
        <v>137</v>
      </c>
      <c r="AE882" t="s">
        <v>564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366</v>
      </c>
      <c r="C883" t="s">
        <v>60</v>
      </c>
      <c r="D883" t="s">
        <v>425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426</v>
      </c>
      <c r="AD883" t="s">
        <v>426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366</v>
      </c>
      <c r="C884" t="s">
        <v>60</v>
      </c>
      <c r="D884" t="s">
        <v>425</v>
      </c>
      <c r="E884" t="s">
        <v>425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426</v>
      </c>
      <c r="AD884" t="s">
        <v>424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366</v>
      </c>
      <c r="C885" t="s">
        <v>60</v>
      </c>
      <c r="D885" t="s">
        <v>405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429</v>
      </c>
      <c r="AD885" t="s">
        <v>137</v>
      </c>
      <c r="AE885" t="s">
        <v>564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366</v>
      </c>
      <c r="C886" t="s">
        <v>60</v>
      </c>
      <c r="D886" t="s">
        <v>405</v>
      </c>
      <c r="E886" t="s">
        <v>405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429</v>
      </c>
      <c r="AD886" t="s">
        <v>429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366</v>
      </c>
      <c r="C887" t="s">
        <v>60</v>
      </c>
      <c r="D887" t="s">
        <v>554</v>
      </c>
      <c r="E887" t="s">
        <v>554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424</v>
      </c>
      <c r="AD887" t="s">
        <v>423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366</v>
      </c>
      <c r="C888" t="s">
        <v>60</v>
      </c>
      <c r="D888" t="s">
        <v>426</v>
      </c>
      <c r="E888" t="s">
        <v>553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424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366</v>
      </c>
      <c r="C889" t="s">
        <v>60</v>
      </c>
      <c r="D889" t="s">
        <v>426</v>
      </c>
      <c r="E889" t="s">
        <v>426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424</v>
      </c>
      <c r="AD889" t="s">
        <v>137</v>
      </c>
      <c r="AE889" t="s">
        <v>564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366</v>
      </c>
      <c r="C890" t="s">
        <v>60</v>
      </c>
      <c r="D890" t="s">
        <v>426</v>
      </c>
      <c r="E890" t="s">
        <v>424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424</v>
      </c>
      <c r="AD890" t="s">
        <v>404</v>
      </c>
      <c r="AE890" t="s">
        <v>564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366</v>
      </c>
      <c r="C891" t="s">
        <v>60</v>
      </c>
      <c r="D891" t="s">
        <v>429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424</v>
      </c>
      <c r="AD891" t="s">
        <v>424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366</v>
      </c>
      <c r="C892" t="s">
        <v>60</v>
      </c>
      <c r="D892" t="s">
        <v>429</v>
      </c>
      <c r="E892" t="s">
        <v>429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424</v>
      </c>
      <c r="AD892" t="s">
        <v>424</v>
      </c>
      <c r="AE892" t="s">
        <v>564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366</v>
      </c>
      <c r="C893" t="s">
        <v>60</v>
      </c>
      <c r="D893" t="s">
        <v>424</v>
      </c>
      <c r="E893" t="s">
        <v>424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564</v>
      </c>
      <c r="AD893" t="s">
        <v>403</v>
      </c>
      <c r="AE893" t="s">
        <v>564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366</v>
      </c>
      <c r="C894" t="s">
        <v>60</v>
      </c>
      <c r="D894" t="s">
        <v>431</v>
      </c>
      <c r="E894" t="s">
        <v>431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564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366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564</v>
      </c>
      <c r="AD895" t="s">
        <v>137</v>
      </c>
      <c r="AE895" t="s">
        <v>564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366</v>
      </c>
      <c r="C896" t="s">
        <v>62</v>
      </c>
      <c r="D896" t="s">
        <v>401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564</v>
      </c>
      <c r="AD896" t="s">
        <v>424</v>
      </c>
      <c r="AE896" t="s">
        <v>564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366</v>
      </c>
      <c r="C897" t="s">
        <v>62</v>
      </c>
      <c r="D897" t="s">
        <v>423</v>
      </c>
      <c r="E897" t="s">
        <v>423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479</v>
      </c>
      <c r="AD897" t="s">
        <v>137</v>
      </c>
      <c r="AE897" t="s">
        <v>564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366</v>
      </c>
      <c r="C898" t="s">
        <v>62</v>
      </c>
      <c r="D898" t="s">
        <v>403</v>
      </c>
      <c r="E898" t="s">
        <v>403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431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366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431</v>
      </c>
      <c r="AD899" t="s">
        <v>137</v>
      </c>
      <c r="AE899" t="s">
        <v>564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366</v>
      </c>
      <c r="C900" t="s">
        <v>62</v>
      </c>
      <c r="D900" t="s">
        <v>137</v>
      </c>
      <c r="E900" t="s">
        <v>404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427</v>
      </c>
      <c r="AD900" t="s">
        <v>137</v>
      </c>
      <c r="AE900" t="s">
        <v>564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366</v>
      </c>
      <c r="C901" t="s">
        <v>62</v>
      </c>
      <c r="D901" t="s">
        <v>137</v>
      </c>
      <c r="E901" t="s">
        <v>425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428</v>
      </c>
      <c r="AC901" t="s">
        <v>424</v>
      </c>
      <c r="AD901" t="s">
        <v>428</v>
      </c>
      <c r="AE901" t="s">
        <v>564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366</v>
      </c>
      <c r="C902" t="s">
        <v>62</v>
      </c>
      <c r="D902" t="s">
        <v>137</v>
      </c>
      <c r="E902" t="s">
        <v>554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404</v>
      </c>
      <c r="AC902" t="s">
        <v>575</v>
      </c>
      <c r="AD902" t="s">
        <v>404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366</v>
      </c>
      <c r="C903" t="s">
        <v>62</v>
      </c>
      <c r="D903" t="s">
        <v>137</v>
      </c>
      <c r="E903" t="s">
        <v>429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404</v>
      </c>
      <c r="AC903" t="s">
        <v>575</v>
      </c>
      <c r="AD903" t="s">
        <v>404</v>
      </c>
      <c r="AE903" t="s">
        <v>564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366</v>
      </c>
      <c r="C904" t="s">
        <v>62</v>
      </c>
      <c r="D904" t="s">
        <v>137</v>
      </c>
      <c r="E904" t="s">
        <v>424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404</v>
      </c>
      <c r="AC904" t="s">
        <v>423</v>
      </c>
      <c r="AD904" t="s">
        <v>137</v>
      </c>
      <c r="AE904" t="s">
        <v>564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366</v>
      </c>
      <c r="C905" t="s">
        <v>62</v>
      </c>
      <c r="D905" t="s">
        <v>404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404</v>
      </c>
      <c r="AC905" t="s">
        <v>423</v>
      </c>
      <c r="AD905" t="s">
        <v>404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366</v>
      </c>
      <c r="C906" t="s">
        <v>62</v>
      </c>
      <c r="D906" t="s">
        <v>404</v>
      </c>
      <c r="E906" t="s">
        <v>404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404</v>
      </c>
      <c r="AC906" t="s">
        <v>423</v>
      </c>
      <c r="AD906" t="s">
        <v>404</v>
      </c>
      <c r="AE906" t="s">
        <v>564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366</v>
      </c>
      <c r="C907" t="s">
        <v>62</v>
      </c>
      <c r="D907" t="s">
        <v>404</v>
      </c>
      <c r="E907" t="s">
        <v>405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404</v>
      </c>
      <c r="AC907" t="s">
        <v>423</v>
      </c>
      <c r="AD907" t="s">
        <v>405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366</v>
      </c>
      <c r="C908" t="s">
        <v>62</v>
      </c>
      <c r="D908" t="s">
        <v>404</v>
      </c>
      <c r="E908" t="s">
        <v>424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404</v>
      </c>
      <c r="AC908" t="s">
        <v>403</v>
      </c>
      <c r="AD908" t="s">
        <v>404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366</v>
      </c>
      <c r="C909" t="s">
        <v>62</v>
      </c>
      <c r="D909" t="s">
        <v>425</v>
      </c>
      <c r="E909" t="s">
        <v>425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404</v>
      </c>
      <c r="AC909" t="s">
        <v>403</v>
      </c>
      <c r="AD909" t="s">
        <v>404</v>
      </c>
      <c r="AE909" t="s">
        <v>564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366</v>
      </c>
      <c r="C910" t="s">
        <v>62</v>
      </c>
      <c r="D910" t="s">
        <v>405</v>
      </c>
      <c r="E910" t="s">
        <v>405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404</v>
      </c>
      <c r="AC910" t="s">
        <v>137</v>
      </c>
      <c r="AD910" t="s">
        <v>423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366</v>
      </c>
      <c r="C911" t="s">
        <v>62</v>
      </c>
      <c r="D911" t="s">
        <v>554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404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366</v>
      </c>
      <c r="C912" t="s">
        <v>62</v>
      </c>
      <c r="D912" t="s">
        <v>554</v>
      </c>
      <c r="E912" t="s">
        <v>554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404</v>
      </c>
      <c r="AC912" t="s">
        <v>137</v>
      </c>
      <c r="AD912" t="s">
        <v>137</v>
      </c>
      <c r="AE912" t="s">
        <v>564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366</v>
      </c>
      <c r="C913" t="s">
        <v>62</v>
      </c>
      <c r="D913" t="s">
        <v>554</v>
      </c>
      <c r="E913" t="s">
        <v>426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404</v>
      </c>
      <c r="AC913" t="s">
        <v>137</v>
      </c>
      <c r="AD913" t="s">
        <v>404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366</v>
      </c>
      <c r="C914" t="s">
        <v>62</v>
      </c>
      <c r="D914" t="s">
        <v>429</v>
      </c>
      <c r="E914" t="s">
        <v>429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404</v>
      </c>
      <c r="AC914" t="s">
        <v>137</v>
      </c>
      <c r="AD914" t="s">
        <v>404</v>
      </c>
      <c r="AE914" t="s">
        <v>564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366</v>
      </c>
      <c r="C915" t="s">
        <v>62</v>
      </c>
      <c r="D915" t="s">
        <v>424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404</v>
      </c>
      <c r="AC915" t="s">
        <v>137</v>
      </c>
      <c r="AD915" t="s">
        <v>405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366</v>
      </c>
      <c r="C916" t="s">
        <v>62</v>
      </c>
      <c r="D916" t="s">
        <v>424</v>
      </c>
      <c r="E916" t="s">
        <v>424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404</v>
      </c>
      <c r="AC916" t="s">
        <v>137</v>
      </c>
      <c r="AD916" t="s">
        <v>405</v>
      </c>
      <c r="AE916" t="s">
        <v>564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366</v>
      </c>
      <c r="C917" t="s">
        <v>62</v>
      </c>
      <c r="D917" t="s">
        <v>424</v>
      </c>
      <c r="E917" t="s">
        <v>479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404</v>
      </c>
      <c r="AC917" t="s">
        <v>577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366</v>
      </c>
      <c r="C918" t="s">
        <v>62</v>
      </c>
      <c r="D918" t="s">
        <v>431</v>
      </c>
      <c r="E918" t="s">
        <v>431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404</v>
      </c>
      <c r="AC918" t="s">
        <v>577</v>
      </c>
      <c r="AD918" t="s">
        <v>137</v>
      </c>
      <c r="AE918" t="s">
        <v>564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366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404</v>
      </c>
      <c r="AC919" t="s">
        <v>577</v>
      </c>
      <c r="AD919" t="s">
        <v>404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366</v>
      </c>
      <c r="C920" t="s">
        <v>64</v>
      </c>
      <c r="D920" t="s">
        <v>423</v>
      </c>
      <c r="E920" t="s">
        <v>423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404</v>
      </c>
      <c r="AC920" t="s">
        <v>577</v>
      </c>
      <c r="AD920" t="s">
        <v>404</v>
      </c>
      <c r="AE920" t="s">
        <v>564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366</v>
      </c>
      <c r="C921" t="s">
        <v>64</v>
      </c>
      <c r="D921" t="s">
        <v>423</v>
      </c>
      <c r="E921" t="s">
        <v>404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404</v>
      </c>
      <c r="AC921" t="s">
        <v>577</v>
      </c>
      <c r="AD921" t="s">
        <v>425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366</v>
      </c>
      <c r="C922" t="s">
        <v>64</v>
      </c>
      <c r="D922" t="s">
        <v>403</v>
      </c>
      <c r="E922" t="s">
        <v>403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404</v>
      </c>
      <c r="AC922" t="s">
        <v>577</v>
      </c>
      <c r="AD922" t="s">
        <v>405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366</v>
      </c>
      <c r="C923" t="s">
        <v>64</v>
      </c>
      <c r="D923" t="s">
        <v>403</v>
      </c>
      <c r="E923" t="s">
        <v>554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404</v>
      </c>
      <c r="AC923" t="s">
        <v>577</v>
      </c>
      <c r="AD923" t="s">
        <v>576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366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404</v>
      </c>
      <c r="AC924" t="s">
        <v>577</v>
      </c>
      <c r="AD924" t="s">
        <v>424</v>
      </c>
      <c r="AE924" t="s">
        <v>564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366</v>
      </c>
      <c r="C925" t="s">
        <v>64</v>
      </c>
      <c r="D925" t="s">
        <v>137</v>
      </c>
      <c r="E925" t="s">
        <v>404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404</v>
      </c>
      <c r="AC925" t="s">
        <v>425</v>
      </c>
      <c r="AD925" t="s">
        <v>575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366</v>
      </c>
      <c r="C926" t="s">
        <v>64</v>
      </c>
      <c r="D926" t="s">
        <v>137</v>
      </c>
      <c r="E926" t="s">
        <v>425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404</v>
      </c>
      <c r="AC926" t="s">
        <v>425</v>
      </c>
      <c r="AD926" t="s">
        <v>423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366</v>
      </c>
      <c r="C927" t="s">
        <v>64</v>
      </c>
      <c r="D927" t="s">
        <v>137</v>
      </c>
      <c r="E927" t="s">
        <v>554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404</v>
      </c>
      <c r="AC927" t="s">
        <v>425</v>
      </c>
      <c r="AD927" t="s">
        <v>423</v>
      </c>
      <c r="AE927" t="s">
        <v>564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366</v>
      </c>
      <c r="C928" t="s">
        <v>64</v>
      </c>
      <c r="D928" t="s">
        <v>137</v>
      </c>
      <c r="E928" t="s">
        <v>424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404</v>
      </c>
      <c r="AC928" t="s">
        <v>425</v>
      </c>
      <c r="AD928" t="s">
        <v>403</v>
      </c>
      <c r="AE928" t="s">
        <v>564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366</v>
      </c>
      <c r="C929" t="s">
        <v>64</v>
      </c>
      <c r="D929" t="s">
        <v>404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404</v>
      </c>
      <c r="AC929" t="s">
        <v>425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366</v>
      </c>
      <c r="C930" t="s">
        <v>64</v>
      </c>
      <c r="D930" t="s">
        <v>404</v>
      </c>
      <c r="E930" t="s">
        <v>404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404</v>
      </c>
      <c r="AC930" t="s">
        <v>425</v>
      </c>
      <c r="AD930" t="s">
        <v>137</v>
      </c>
      <c r="AE930" t="s">
        <v>564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366</v>
      </c>
      <c r="C931" t="s">
        <v>64</v>
      </c>
      <c r="D931" t="s">
        <v>404</v>
      </c>
      <c r="E931" t="s">
        <v>429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404</v>
      </c>
      <c r="AC931" t="s">
        <v>425</v>
      </c>
      <c r="AD931" t="s">
        <v>404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366</v>
      </c>
      <c r="C932" t="s">
        <v>64</v>
      </c>
      <c r="D932" t="s">
        <v>425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404</v>
      </c>
      <c r="AC932" t="s">
        <v>425</v>
      </c>
      <c r="AD932" t="s">
        <v>404</v>
      </c>
      <c r="AE932" t="s">
        <v>564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366</v>
      </c>
      <c r="C933" t="s">
        <v>64</v>
      </c>
      <c r="D933" t="s">
        <v>425</v>
      </c>
      <c r="E933" t="s">
        <v>425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404</v>
      </c>
      <c r="AC933" t="s">
        <v>425</v>
      </c>
      <c r="AD933" t="s">
        <v>425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366</v>
      </c>
      <c r="C934" t="s">
        <v>64</v>
      </c>
      <c r="D934" t="s">
        <v>405</v>
      </c>
      <c r="E934" t="s">
        <v>405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404</v>
      </c>
      <c r="AC934" t="s">
        <v>425</v>
      </c>
      <c r="AD934" t="s">
        <v>425</v>
      </c>
      <c r="AE934" t="s">
        <v>564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366</v>
      </c>
      <c r="C935" t="s">
        <v>64</v>
      </c>
      <c r="D935" t="s">
        <v>554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404</v>
      </c>
      <c r="AC935" t="s">
        <v>425</v>
      </c>
      <c r="AD935" t="s">
        <v>431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366</v>
      </c>
      <c r="C936" t="s">
        <v>64</v>
      </c>
      <c r="D936" t="s">
        <v>554</v>
      </c>
      <c r="E936" t="s">
        <v>404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404</v>
      </c>
      <c r="AC936" t="s">
        <v>425</v>
      </c>
      <c r="AD936" t="s">
        <v>431</v>
      </c>
      <c r="AE936" t="s">
        <v>564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366</v>
      </c>
      <c r="C937" t="s">
        <v>64</v>
      </c>
      <c r="D937" t="s">
        <v>554</v>
      </c>
      <c r="E937" t="s">
        <v>554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404</v>
      </c>
      <c r="AC937" t="s">
        <v>405</v>
      </c>
      <c r="AD937" t="s">
        <v>137</v>
      </c>
      <c r="AE937" t="s">
        <v>564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366</v>
      </c>
      <c r="C938" t="s">
        <v>64</v>
      </c>
      <c r="D938" t="s">
        <v>426</v>
      </c>
      <c r="E938" t="s">
        <v>426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404</v>
      </c>
      <c r="AC938" t="s">
        <v>405</v>
      </c>
      <c r="AD938" t="s">
        <v>404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366</v>
      </c>
      <c r="C939" t="s">
        <v>64</v>
      </c>
      <c r="D939" t="s">
        <v>429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404</v>
      </c>
      <c r="AC939" t="s">
        <v>405</v>
      </c>
      <c r="AD939" t="s">
        <v>404</v>
      </c>
      <c r="AE939" t="s">
        <v>564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366</v>
      </c>
      <c r="C940" t="s">
        <v>64</v>
      </c>
      <c r="D940" t="s">
        <v>429</v>
      </c>
      <c r="E940" t="s">
        <v>429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404</v>
      </c>
      <c r="AC940" t="s">
        <v>405</v>
      </c>
      <c r="AD940" t="s">
        <v>405</v>
      </c>
      <c r="AE940" t="s">
        <v>564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366</v>
      </c>
      <c r="C941" t="s">
        <v>64</v>
      </c>
      <c r="D941" t="s">
        <v>424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404</v>
      </c>
      <c r="AC941" t="s">
        <v>576</v>
      </c>
      <c r="AD941" t="s">
        <v>423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366</v>
      </c>
      <c r="C942" t="s">
        <v>64</v>
      </c>
      <c r="D942" t="s">
        <v>424</v>
      </c>
      <c r="E942" t="s">
        <v>424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404</v>
      </c>
      <c r="AC942" t="s">
        <v>576</v>
      </c>
      <c r="AD942" t="s">
        <v>423</v>
      </c>
      <c r="AE942" t="s">
        <v>564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367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404</v>
      </c>
      <c r="AC943" t="s">
        <v>576</v>
      </c>
      <c r="AD943" t="s">
        <v>137</v>
      </c>
      <c r="AE943" t="s">
        <v>564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367</v>
      </c>
      <c r="C944" t="s">
        <v>48</v>
      </c>
      <c r="D944" t="s">
        <v>403</v>
      </c>
      <c r="E944" t="s">
        <v>403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404</v>
      </c>
      <c r="AC944" t="s">
        <v>576</v>
      </c>
      <c r="AD944" t="s">
        <v>404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367</v>
      </c>
      <c r="C945" t="s">
        <v>48</v>
      </c>
      <c r="D945" t="s">
        <v>137</v>
      </c>
      <c r="E945" t="s">
        <v>403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404</v>
      </c>
      <c r="AC945" t="s">
        <v>576</v>
      </c>
      <c r="AD945" t="s">
        <v>404</v>
      </c>
      <c r="AE945" t="s">
        <v>564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367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404</v>
      </c>
      <c r="AC946" t="s">
        <v>576</v>
      </c>
      <c r="AD946" t="s">
        <v>425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367</v>
      </c>
      <c r="C947" t="s">
        <v>48</v>
      </c>
      <c r="D947" t="s">
        <v>404</v>
      </c>
      <c r="E947" t="s">
        <v>404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404</v>
      </c>
      <c r="AC947" t="s">
        <v>576</v>
      </c>
      <c r="AD947" t="s">
        <v>425</v>
      </c>
      <c r="AE947" t="s">
        <v>564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367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404</v>
      </c>
      <c r="AC948" t="s">
        <v>576</v>
      </c>
      <c r="AD948" t="s">
        <v>405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367</v>
      </c>
      <c r="C949" t="s">
        <v>50</v>
      </c>
      <c r="D949" t="s">
        <v>403</v>
      </c>
      <c r="E949" t="s">
        <v>403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404</v>
      </c>
      <c r="AC949" t="s">
        <v>576</v>
      </c>
      <c r="AD949" t="s">
        <v>576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367</v>
      </c>
      <c r="C950" t="s">
        <v>50</v>
      </c>
      <c r="D950" t="s">
        <v>137</v>
      </c>
      <c r="E950" t="s">
        <v>403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404</v>
      </c>
      <c r="AC950" t="s">
        <v>576</v>
      </c>
      <c r="AD950" t="s">
        <v>424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367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404</v>
      </c>
      <c r="AC951" t="s">
        <v>426</v>
      </c>
      <c r="AD951" t="s">
        <v>137</v>
      </c>
      <c r="AE951" t="s">
        <v>564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367</v>
      </c>
      <c r="C952" t="s">
        <v>50</v>
      </c>
      <c r="D952" t="s">
        <v>404</v>
      </c>
      <c r="E952" t="s">
        <v>404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404</v>
      </c>
      <c r="AC952" t="s">
        <v>426</v>
      </c>
      <c r="AD952" t="s">
        <v>404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367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404</v>
      </c>
      <c r="AC953" t="s">
        <v>426</v>
      </c>
      <c r="AD953" t="s">
        <v>404</v>
      </c>
      <c r="AE953" t="s">
        <v>564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367</v>
      </c>
      <c r="C954" t="s">
        <v>52</v>
      </c>
      <c r="D954" t="s">
        <v>423</v>
      </c>
      <c r="E954" t="s">
        <v>423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404</v>
      </c>
      <c r="AC954" t="s">
        <v>426</v>
      </c>
      <c r="AD954" t="s">
        <v>425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367</v>
      </c>
      <c r="C955" t="s">
        <v>52</v>
      </c>
      <c r="D955" t="s">
        <v>403</v>
      </c>
      <c r="E955" t="s">
        <v>403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404</v>
      </c>
      <c r="AC955" t="s">
        <v>426</v>
      </c>
      <c r="AD955" t="s">
        <v>426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367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404</v>
      </c>
      <c r="AC956" t="s">
        <v>429</v>
      </c>
      <c r="AD956" t="s">
        <v>404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367</v>
      </c>
      <c r="C957" t="s">
        <v>52</v>
      </c>
      <c r="D957" t="s">
        <v>404</v>
      </c>
      <c r="E957" t="s">
        <v>404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404</v>
      </c>
      <c r="AC957" t="s">
        <v>429</v>
      </c>
      <c r="AD957" t="s">
        <v>404</v>
      </c>
      <c r="AE957" t="s">
        <v>564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367</v>
      </c>
      <c r="C958" t="s">
        <v>52</v>
      </c>
      <c r="D958" t="s">
        <v>405</v>
      </c>
      <c r="E958" t="s">
        <v>405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404</v>
      </c>
      <c r="AC958" t="s">
        <v>429</v>
      </c>
      <c r="AD958" t="s">
        <v>425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367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404</v>
      </c>
      <c r="AC959" t="s">
        <v>429</v>
      </c>
      <c r="AD959" t="s">
        <v>429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367</v>
      </c>
      <c r="C960" t="s">
        <v>54</v>
      </c>
      <c r="D960" t="s">
        <v>423</v>
      </c>
      <c r="E960" t="s">
        <v>423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404</v>
      </c>
      <c r="AC960" t="s">
        <v>424</v>
      </c>
      <c r="AD960" t="s">
        <v>423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367</v>
      </c>
      <c r="C961" t="s">
        <v>54</v>
      </c>
      <c r="D961" t="s">
        <v>403</v>
      </c>
      <c r="E961" t="s">
        <v>403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404</v>
      </c>
      <c r="AC961" t="s">
        <v>424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367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404</v>
      </c>
      <c r="AC962" t="s">
        <v>424</v>
      </c>
      <c r="AD962" t="s">
        <v>137</v>
      </c>
      <c r="AE962" t="s">
        <v>564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367</v>
      </c>
      <c r="C963" t="s">
        <v>54</v>
      </c>
      <c r="D963" t="s">
        <v>404</v>
      </c>
      <c r="E963" t="s">
        <v>423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404</v>
      </c>
      <c r="AC963" t="s">
        <v>424</v>
      </c>
      <c r="AD963" t="s">
        <v>404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367</v>
      </c>
      <c r="C964" t="s">
        <v>54</v>
      </c>
      <c r="D964" t="s">
        <v>404</v>
      </c>
      <c r="E964" t="s">
        <v>404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404</v>
      </c>
      <c r="AC964" t="s">
        <v>424</v>
      </c>
      <c r="AD964" t="s">
        <v>404</v>
      </c>
      <c r="AE964" t="s">
        <v>564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367</v>
      </c>
      <c r="C965" t="s">
        <v>54</v>
      </c>
      <c r="D965" t="s">
        <v>405</v>
      </c>
      <c r="E965" t="s">
        <v>405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404</v>
      </c>
      <c r="AC965" t="s">
        <v>424</v>
      </c>
      <c r="AD965" t="s">
        <v>425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367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404</v>
      </c>
      <c r="AC966" t="s">
        <v>424</v>
      </c>
      <c r="AD966" t="s">
        <v>425</v>
      </c>
      <c r="AE966" t="s">
        <v>564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367</v>
      </c>
      <c r="C967" t="s">
        <v>56</v>
      </c>
      <c r="D967" t="s">
        <v>423</v>
      </c>
      <c r="E967" t="s">
        <v>423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404</v>
      </c>
      <c r="AC967" t="s">
        <v>424</v>
      </c>
      <c r="AD967" t="s">
        <v>405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367</v>
      </c>
      <c r="C968" t="s">
        <v>56</v>
      </c>
      <c r="D968" t="s">
        <v>403</v>
      </c>
      <c r="E968" t="s">
        <v>423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404</v>
      </c>
      <c r="AC968" t="s">
        <v>424</v>
      </c>
      <c r="AD968" t="s">
        <v>405</v>
      </c>
      <c r="AE968" t="s">
        <v>564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367</v>
      </c>
      <c r="C969" t="s">
        <v>56</v>
      </c>
      <c r="D969" t="s">
        <v>403</v>
      </c>
      <c r="E969" t="s">
        <v>403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404</v>
      </c>
      <c r="AC969" t="s">
        <v>424</v>
      </c>
      <c r="AD969" t="s">
        <v>576</v>
      </c>
      <c r="AE969" t="s">
        <v>564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367</v>
      </c>
      <c r="C970" t="s">
        <v>56</v>
      </c>
      <c r="D970" t="s">
        <v>403</v>
      </c>
      <c r="E970" t="s">
        <v>405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404</v>
      </c>
      <c r="AC970" t="s">
        <v>424</v>
      </c>
      <c r="AD970" t="s">
        <v>424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367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404</v>
      </c>
      <c r="AC971" t="s">
        <v>424</v>
      </c>
      <c r="AD971" t="s">
        <v>424</v>
      </c>
      <c r="AE971" t="s">
        <v>564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367</v>
      </c>
      <c r="C972" t="s">
        <v>56</v>
      </c>
      <c r="D972" t="s">
        <v>137</v>
      </c>
      <c r="E972" t="s">
        <v>425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404</v>
      </c>
      <c r="AC972" t="s">
        <v>564</v>
      </c>
      <c r="AD972" t="s">
        <v>137</v>
      </c>
      <c r="AE972" t="s">
        <v>564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367</v>
      </c>
      <c r="C973" t="s">
        <v>56</v>
      </c>
      <c r="D973" t="s">
        <v>137</v>
      </c>
      <c r="E973" t="s">
        <v>554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404</v>
      </c>
      <c r="AC973" t="s">
        <v>564</v>
      </c>
      <c r="AD973" t="s">
        <v>404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367</v>
      </c>
      <c r="C974" t="s">
        <v>56</v>
      </c>
      <c r="D974" t="s">
        <v>137</v>
      </c>
      <c r="E974" t="s">
        <v>424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404</v>
      </c>
      <c r="AC974" t="s">
        <v>564</v>
      </c>
      <c r="AD974" t="s">
        <v>404</v>
      </c>
      <c r="AE974" t="s">
        <v>564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367</v>
      </c>
      <c r="C975" t="s">
        <v>56</v>
      </c>
      <c r="D975" t="s">
        <v>404</v>
      </c>
      <c r="E975" t="s">
        <v>423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404</v>
      </c>
      <c r="AC975" t="s">
        <v>564</v>
      </c>
      <c r="AD975" t="s">
        <v>424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367</v>
      </c>
      <c r="C976" t="s">
        <v>56</v>
      </c>
      <c r="D976" t="s">
        <v>404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404</v>
      </c>
      <c r="AC976" t="s">
        <v>479</v>
      </c>
      <c r="AD976" t="s">
        <v>404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367</v>
      </c>
      <c r="C977" t="s">
        <v>56</v>
      </c>
      <c r="D977" t="s">
        <v>404</v>
      </c>
      <c r="E977" t="s">
        <v>404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404</v>
      </c>
      <c r="AC977" t="s">
        <v>479</v>
      </c>
      <c r="AD977" t="s">
        <v>404</v>
      </c>
      <c r="AE977" t="s">
        <v>564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367</v>
      </c>
      <c r="C978" t="s">
        <v>56</v>
      </c>
      <c r="D978" t="s">
        <v>425</v>
      </c>
      <c r="E978" t="s">
        <v>404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404</v>
      </c>
      <c r="AC978" t="s">
        <v>431</v>
      </c>
      <c r="AD978" t="s">
        <v>403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367</v>
      </c>
      <c r="C979" t="s">
        <v>56</v>
      </c>
      <c r="D979" t="s">
        <v>405</v>
      </c>
      <c r="E979" t="s">
        <v>405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404</v>
      </c>
      <c r="AC979" t="s">
        <v>431</v>
      </c>
      <c r="AD979" t="s">
        <v>137</v>
      </c>
      <c r="AE979" t="s">
        <v>564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367</v>
      </c>
      <c r="C980" t="s">
        <v>56</v>
      </c>
      <c r="D980" t="s">
        <v>554</v>
      </c>
      <c r="E980" t="s">
        <v>554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404</v>
      </c>
      <c r="AC980" t="s">
        <v>431</v>
      </c>
      <c r="AD980" t="s">
        <v>404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367</v>
      </c>
      <c r="C981" t="s">
        <v>56</v>
      </c>
      <c r="D981" t="s">
        <v>424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404</v>
      </c>
      <c r="AC981" t="s">
        <v>431</v>
      </c>
      <c r="AD981" t="s">
        <v>404</v>
      </c>
      <c r="AE981" t="s">
        <v>564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367</v>
      </c>
      <c r="C982" t="s">
        <v>56</v>
      </c>
      <c r="D982" t="s">
        <v>424</v>
      </c>
      <c r="E982" t="s">
        <v>424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404</v>
      </c>
      <c r="AC982" t="s">
        <v>431</v>
      </c>
      <c r="AD982" t="s">
        <v>425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367</v>
      </c>
      <c r="C983" t="s">
        <v>56</v>
      </c>
      <c r="D983" t="s">
        <v>424</v>
      </c>
      <c r="E983" t="s">
        <v>479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404</v>
      </c>
      <c r="AC983" t="s">
        <v>431</v>
      </c>
      <c r="AD983" t="s">
        <v>405</v>
      </c>
      <c r="AE983" t="s">
        <v>564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367</v>
      </c>
      <c r="C984" t="s">
        <v>56</v>
      </c>
      <c r="D984" t="s">
        <v>431</v>
      </c>
      <c r="E984" t="s">
        <v>431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404</v>
      </c>
      <c r="AC984" t="s">
        <v>406</v>
      </c>
      <c r="AD984" t="s">
        <v>404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367</v>
      </c>
      <c r="C985" t="s">
        <v>56</v>
      </c>
      <c r="D985" t="s">
        <v>406</v>
      </c>
      <c r="E985" t="s">
        <v>406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404</v>
      </c>
      <c r="AC985" t="s">
        <v>427</v>
      </c>
      <c r="AD985" t="s">
        <v>404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367</v>
      </c>
      <c r="C986" t="s">
        <v>56</v>
      </c>
      <c r="D986" t="s">
        <v>427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404</v>
      </c>
      <c r="AC986" t="s">
        <v>427</v>
      </c>
      <c r="AD986" t="s">
        <v>404</v>
      </c>
      <c r="AE986" t="s">
        <v>564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367</v>
      </c>
      <c r="C987" t="s">
        <v>56</v>
      </c>
      <c r="D987" t="s">
        <v>427</v>
      </c>
      <c r="E987" t="s">
        <v>427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425</v>
      </c>
      <c r="AC987" t="s">
        <v>423</v>
      </c>
      <c r="AD987" t="s">
        <v>425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367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425</v>
      </c>
      <c r="AC988" t="s">
        <v>137</v>
      </c>
      <c r="AD988" t="s">
        <v>137</v>
      </c>
      <c r="AE988" t="s">
        <v>564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367</v>
      </c>
      <c r="C989" t="s">
        <v>58</v>
      </c>
      <c r="D989" t="s">
        <v>423</v>
      </c>
      <c r="E989" t="s">
        <v>423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425</v>
      </c>
      <c r="AC989" t="s">
        <v>137</v>
      </c>
      <c r="AD989" t="s">
        <v>425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367</v>
      </c>
      <c r="C990" t="s">
        <v>58</v>
      </c>
      <c r="D990" t="s">
        <v>403</v>
      </c>
      <c r="E990" t="s">
        <v>403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425</v>
      </c>
      <c r="AC990" t="s">
        <v>137</v>
      </c>
      <c r="AD990" t="s">
        <v>425</v>
      </c>
      <c r="AE990" t="s">
        <v>564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367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425</v>
      </c>
      <c r="AC991" t="s">
        <v>577</v>
      </c>
      <c r="AD991" t="s">
        <v>425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367</v>
      </c>
      <c r="C992" t="s">
        <v>58</v>
      </c>
      <c r="D992" t="s">
        <v>137</v>
      </c>
      <c r="E992" t="s">
        <v>425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425</v>
      </c>
      <c r="AC992" t="s">
        <v>577</v>
      </c>
      <c r="AD992" t="s">
        <v>425</v>
      </c>
      <c r="AE992" t="s">
        <v>564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367</v>
      </c>
      <c r="C993" t="s">
        <v>58</v>
      </c>
      <c r="D993" t="s">
        <v>137</v>
      </c>
      <c r="E993" t="s">
        <v>554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425</v>
      </c>
      <c r="AC993" t="s">
        <v>577</v>
      </c>
      <c r="AD993" t="s">
        <v>429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367</v>
      </c>
      <c r="C994" t="s">
        <v>58</v>
      </c>
      <c r="D994" t="s">
        <v>137</v>
      </c>
      <c r="E994" t="s">
        <v>424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425</v>
      </c>
      <c r="AC994" t="s">
        <v>425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367</v>
      </c>
      <c r="C995" t="s">
        <v>58</v>
      </c>
      <c r="D995" t="s">
        <v>404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425</v>
      </c>
      <c r="AC995" t="s">
        <v>425</v>
      </c>
      <c r="AD995" t="s">
        <v>404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367</v>
      </c>
      <c r="C996" t="s">
        <v>58</v>
      </c>
      <c r="D996" t="s">
        <v>404</v>
      </c>
      <c r="E996" t="s">
        <v>404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425</v>
      </c>
      <c r="AC996" t="s">
        <v>425</v>
      </c>
      <c r="AD996" t="s">
        <v>425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367</v>
      </c>
      <c r="C997" t="s">
        <v>58</v>
      </c>
      <c r="D997" t="s">
        <v>404</v>
      </c>
      <c r="E997" t="s">
        <v>425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425</v>
      </c>
      <c r="AC997" t="s">
        <v>425</v>
      </c>
      <c r="AD997" t="s">
        <v>425</v>
      </c>
      <c r="AE997" t="s">
        <v>564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367</v>
      </c>
      <c r="C998" t="s">
        <v>58</v>
      </c>
      <c r="D998" t="s">
        <v>404</v>
      </c>
      <c r="E998" t="s">
        <v>554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425</v>
      </c>
      <c r="AC998" t="s">
        <v>576</v>
      </c>
      <c r="AD998" t="s">
        <v>404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367</v>
      </c>
      <c r="C999" t="s">
        <v>58</v>
      </c>
      <c r="D999" t="s">
        <v>404</v>
      </c>
      <c r="E999" t="s">
        <v>424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425</v>
      </c>
      <c r="AC999" t="s">
        <v>576</v>
      </c>
      <c r="AD999" t="s">
        <v>404</v>
      </c>
      <c r="AE999" t="s">
        <v>564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367</v>
      </c>
      <c r="C1000" t="s">
        <v>58</v>
      </c>
      <c r="D1000" t="s">
        <v>404</v>
      </c>
      <c r="E1000" t="s">
        <v>431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425</v>
      </c>
      <c r="AC1000" t="s">
        <v>426</v>
      </c>
      <c r="AD1000" t="s">
        <v>425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367</v>
      </c>
      <c r="C1001" t="s">
        <v>58</v>
      </c>
      <c r="D1001" t="s">
        <v>425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425</v>
      </c>
      <c r="AC1001" t="s">
        <v>426</v>
      </c>
      <c r="AD1001" t="s">
        <v>425</v>
      </c>
      <c r="AE1001" t="s">
        <v>564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367</v>
      </c>
      <c r="C1002" t="s">
        <v>58</v>
      </c>
      <c r="D1002" t="s">
        <v>425</v>
      </c>
      <c r="E1002" t="s">
        <v>425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425</v>
      </c>
      <c r="AC1002" t="s">
        <v>429</v>
      </c>
      <c r="AD1002" t="s">
        <v>425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367</v>
      </c>
      <c r="C1003" t="s">
        <v>58</v>
      </c>
      <c r="D1003" t="s">
        <v>405</v>
      </c>
      <c r="E1003" t="s">
        <v>405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425</v>
      </c>
      <c r="AC1003" t="s">
        <v>424</v>
      </c>
      <c r="AD1003" t="s">
        <v>404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367</v>
      </c>
      <c r="C1004" t="s">
        <v>58</v>
      </c>
      <c r="D1004" t="s">
        <v>554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425</v>
      </c>
      <c r="AC1004" t="s">
        <v>424</v>
      </c>
      <c r="AD1004" t="s">
        <v>404</v>
      </c>
      <c r="AE1004" t="s">
        <v>564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367</v>
      </c>
      <c r="C1005" t="s">
        <v>58</v>
      </c>
      <c r="D1005" t="s">
        <v>554</v>
      </c>
      <c r="E1005" t="s">
        <v>554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425</v>
      </c>
      <c r="AC1005" t="s">
        <v>424</v>
      </c>
      <c r="AD1005" t="s">
        <v>425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367</v>
      </c>
      <c r="C1006" t="s">
        <v>58</v>
      </c>
      <c r="D1006" t="s">
        <v>429</v>
      </c>
      <c r="E1006" t="s">
        <v>429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425</v>
      </c>
      <c r="AC1006" t="s">
        <v>564</v>
      </c>
      <c r="AD1006" t="s">
        <v>137</v>
      </c>
      <c r="AE1006" t="s">
        <v>564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367</v>
      </c>
      <c r="C1007" t="s">
        <v>58</v>
      </c>
      <c r="D1007" t="s">
        <v>424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425</v>
      </c>
      <c r="AC1007" t="s">
        <v>564</v>
      </c>
      <c r="AD1007" t="s">
        <v>425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367</v>
      </c>
      <c r="C1008" t="s">
        <v>58</v>
      </c>
      <c r="D1008" t="s">
        <v>424</v>
      </c>
      <c r="E1008" t="s">
        <v>424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425</v>
      </c>
      <c r="AC1008" t="s">
        <v>564</v>
      </c>
      <c r="AD1008" t="s">
        <v>425</v>
      </c>
      <c r="AE1008" t="s">
        <v>564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367</v>
      </c>
      <c r="C1009" t="s">
        <v>58</v>
      </c>
      <c r="D1009" t="s">
        <v>431</v>
      </c>
      <c r="E1009" t="s">
        <v>431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425</v>
      </c>
      <c r="AC1009" t="s">
        <v>431</v>
      </c>
      <c r="AD1009" t="s">
        <v>425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367</v>
      </c>
      <c r="C1010" t="s">
        <v>58</v>
      </c>
      <c r="D1010" t="s">
        <v>406</v>
      </c>
      <c r="E1010" t="s">
        <v>406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405</v>
      </c>
      <c r="AC1010" t="s">
        <v>575</v>
      </c>
      <c r="AD1010" t="s">
        <v>405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367</v>
      </c>
      <c r="C1011" t="s">
        <v>58</v>
      </c>
      <c r="D1011" t="s">
        <v>427</v>
      </c>
      <c r="E1011" t="s">
        <v>427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405</v>
      </c>
      <c r="AC1011" t="s">
        <v>575</v>
      </c>
      <c r="AD1011" t="s">
        <v>405</v>
      </c>
      <c r="AE1011" t="s">
        <v>564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367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405</v>
      </c>
      <c r="AC1012" t="s">
        <v>423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367</v>
      </c>
      <c r="C1013" t="s">
        <v>60</v>
      </c>
      <c r="D1013" t="s">
        <v>423</v>
      </c>
      <c r="E1013" t="s">
        <v>423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405</v>
      </c>
      <c r="AC1013" t="s">
        <v>423</v>
      </c>
      <c r="AD1013" t="s">
        <v>405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367</v>
      </c>
      <c r="C1014" t="s">
        <v>60</v>
      </c>
      <c r="D1014" t="s">
        <v>403</v>
      </c>
      <c r="E1014" t="s">
        <v>403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405</v>
      </c>
      <c r="AC1014" t="s">
        <v>423</v>
      </c>
      <c r="AD1014" t="s">
        <v>405</v>
      </c>
      <c r="AE1014" t="s">
        <v>564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367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405</v>
      </c>
      <c r="AC1015" t="s">
        <v>403</v>
      </c>
      <c r="AD1015" t="s">
        <v>405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367</v>
      </c>
      <c r="C1016" t="s">
        <v>60</v>
      </c>
      <c r="D1016" t="s">
        <v>137</v>
      </c>
      <c r="E1016" t="s">
        <v>404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405</v>
      </c>
      <c r="AC1016" t="s">
        <v>403</v>
      </c>
      <c r="AD1016" t="s">
        <v>405</v>
      </c>
      <c r="AE1016" t="s">
        <v>564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367</v>
      </c>
      <c r="C1017" t="s">
        <v>60</v>
      </c>
      <c r="D1017" t="s">
        <v>137</v>
      </c>
      <c r="E1017" t="s">
        <v>425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405</v>
      </c>
      <c r="AC1017" t="s">
        <v>137</v>
      </c>
      <c r="AD1017" t="s">
        <v>403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367</v>
      </c>
      <c r="C1018" t="s">
        <v>60</v>
      </c>
      <c r="D1018" t="s">
        <v>137</v>
      </c>
      <c r="E1018" t="s">
        <v>554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405</v>
      </c>
      <c r="AC1018" t="s">
        <v>137</v>
      </c>
      <c r="AD1018" t="s">
        <v>403</v>
      </c>
      <c r="AE1018" t="s">
        <v>564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367</v>
      </c>
      <c r="C1019" t="s">
        <v>60</v>
      </c>
      <c r="D1019" t="s">
        <v>137</v>
      </c>
      <c r="E1019" t="s">
        <v>426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405</v>
      </c>
      <c r="AC1019" t="s">
        <v>137</v>
      </c>
      <c r="AD1019" t="s">
        <v>137</v>
      </c>
      <c r="AE1019" t="s">
        <v>564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367</v>
      </c>
      <c r="C1020" t="s">
        <v>60</v>
      </c>
      <c r="D1020" t="s">
        <v>137</v>
      </c>
      <c r="E1020" t="s">
        <v>424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405</v>
      </c>
      <c r="AC1020" t="s">
        <v>137</v>
      </c>
      <c r="AD1020" t="s">
        <v>404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367</v>
      </c>
      <c r="C1021" t="s">
        <v>60</v>
      </c>
      <c r="D1021" t="s">
        <v>404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405</v>
      </c>
      <c r="AC1021" t="s">
        <v>137</v>
      </c>
      <c r="AD1021" t="s">
        <v>425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367</v>
      </c>
      <c r="C1022" t="s">
        <v>60</v>
      </c>
      <c r="D1022" t="s">
        <v>404</v>
      </c>
      <c r="E1022" t="s">
        <v>404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405</v>
      </c>
      <c r="AC1022" t="s">
        <v>137</v>
      </c>
      <c r="AD1022" t="s">
        <v>405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367</v>
      </c>
      <c r="C1023" t="s">
        <v>60</v>
      </c>
      <c r="D1023" t="s">
        <v>404</v>
      </c>
      <c r="E1023" t="s">
        <v>425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405</v>
      </c>
      <c r="AC1023" t="s">
        <v>137</v>
      </c>
      <c r="AD1023" t="s">
        <v>405</v>
      </c>
      <c r="AE1023" t="s">
        <v>564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367</v>
      </c>
      <c r="C1024" t="s">
        <v>60</v>
      </c>
      <c r="D1024" t="s">
        <v>425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405</v>
      </c>
      <c r="AC1024" t="s">
        <v>137</v>
      </c>
      <c r="AD1024" t="s">
        <v>424</v>
      </c>
      <c r="AE1024" t="s">
        <v>564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367</v>
      </c>
      <c r="C1025" t="s">
        <v>60</v>
      </c>
      <c r="D1025" t="s">
        <v>425</v>
      </c>
      <c r="E1025" t="s">
        <v>425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405</v>
      </c>
      <c r="AC1025" t="s">
        <v>577</v>
      </c>
      <c r="AD1025" t="s">
        <v>405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367</v>
      </c>
      <c r="C1026" t="s">
        <v>60</v>
      </c>
      <c r="D1026" t="s">
        <v>405</v>
      </c>
      <c r="E1026" t="s">
        <v>405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405</v>
      </c>
      <c r="AC1026" t="s">
        <v>577</v>
      </c>
      <c r="AD1026" t="s">
        <v>405</v>
      </c>
      <c r="AE1026" t="s">
        <v>564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367</v>
      </c>
      <c r="C1027" t="s">
        <v>60</v>
      </c>
      <c r="D1027" t="s">
        <v>554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405</v>
      </c>
      <c r="AC1027" t="s">
        <v>425</v>
      </c>
      <c r="AD1027" t="s">
        <v>403</v>
      </c>
      <c r="AE1027" t="s">
        <v>564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367</v>
      </c>
      <c r="C1028" t="s">
        <v>60</v>
      </c>
      <c r="D1028" t="s">
        <v>554</v>
      </c>
      <c r="E1028" t="s">
        <v>554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405</v>
      </c>
      <c r="AC1028" t="s">
        <v>425</v>
      </c>
      <c r="AD1028" t="s">
        <v>137</v>
      </c>
      <c r="AE1028" t="s">
        <v>564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367</v>
      </c>
      <c r="C1029" t="s">
        <v>60</v>
      </c>
      <c r="D1029" t="s">
        <v>429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405</v>
      </c>
      <c r="AC1029" t="s">
        <v>425</v>
      </c>
      <c r="AD1029" t="s">
        <v>404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367</v>
      </c>
      <c r="C1030" t="s">
        <v>60</v>
      </c>
      <c r="D1030" t="s">
        <v>429</v>
      </c>
      <c r="E1030" t="s">
        <v>429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405</v>
      </c>
      <c r="AC1030" t="s">
        <v>425</v>
      </c>
      <c r="AD1030" t="s">
        <v>404</v>
      </c>
      <c r="AE1030" t="s">
        <v>564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367</v>
      </c>
      <c r="C1031" t="s">
        <v>60</v>
      </c>
      <c r="D1031" t="s">
        <v>424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405</v>
      </c>
      <c r="AC1031" t="s">
        <v>425</v>
      </c>
      <c r="AD1031" t="s">
        <v>425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367</v>
      </c>
      <c r="C1032" t="s">
        <v>60</v>
      </c>
      <c r="D1032" t="s">
        <v>424</v>
      </c>
      <c r="E1032" t="s">
        <v>424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405</v>
      </c>
      <c r="AC1032" t="s">
        <v>425</v>
      </c>
      <c r="AD1032" t="s">
        <v>425</v>
      </c>
      <c r="AE1032" t="s">
        <v>564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367</v>
      </c>
      <c r="C1033" t="s">
        <v>60</v>
      </c>
      <c r="D1033" t="s">
        <v>431</v>
      </c>
      <c r="E1033" t="s">
        <v>431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405</v>
      </c>
      <c r="AC1033" t="s">
        <v>425</v>
      </c>
      <c r="AD1033" t="s">
        <v>405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367</v>
      </c>
      <c r="C1034" t="s">
        <v>60</v>
      </c>
      <c r="D1034" t="s">
        <v>406</v>
      </c>
      <c r="E1034" t="s">
        <v>406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405</v>
      </c>
      <c r="AC1034" t="s">
        <v>425</v>
      </c>
      <c r="AD1034" t="s">
        <v>405</v>
      </c>
      <c r="AE1034" t="s">
        <v>564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367</v>
      </c>
      <c r="C1035" t="s">
        <v>60</v>
      </c>
      <c r="D1035" t="s">
        <v>427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405</v>
      </c>
      <c r="AC1035" t="s">
        <v>405</v>
      </c>
      <c r="AD1035" t="s">
        <v>403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367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405</v>
      </c>
      <c r="AC1036" t="s">
        <v>405</v>
      </c>
      <c r="AD1036" t="s">
        <v>403</v>
      </c>
      <c r="AE1036" t="s">
        <v>564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367</v>
      </c>
      <c r="C1037" t="s">
        <v>62</v>
      </c>
      <c r="D1037" t="s">
        <v>423</v>
      </c>
      <c r="E1037" t="s">
        <v>423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405</v>
      </c>
      <c r="AC1037" t="s">
        <v>405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367</v>
      </c>
      <c r="C1038" t="s">
        <v>62</v>
      </c>
      <c r="D1038" t="s">
        <v>403</v>
      </c>
      <c r="E1038" t="s">
        <v>403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405</v>
      </c>
      <c r="AC1038" t="s">
        <v>405</v>
      </c>
      <c r="AD1038" t="s">
        <v>137</v>
      </c>
      <c r="AE1038" t="s">
        <v>564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367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405</v>
      </c>
      <c r="AC1039" t="s">
        <v>405</v>
      </c>
      <c r="AD1039" t="s">
        <v>404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367</v>
      </c>
      <c r="C1040" t="s">
        <v>62</v>
      </c>
      <c r="D1040" t="s">
        <v>137</v>
      </c>
      <c r="E1040" t="s">
        <v>404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405</v>
      </c>
      <c r="AC1040" t="s">
        <v>405</v>
      </c>
      <c r="AD1040" t="s">
        <v>425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367</v>
      </c>
      <c r="C1041" t="s">
        <v>62</v>
      </c>
      <c r="D1041" t="s">
        <v>137</v>
      </c>
      <c r="E1041" t="s">
        <v>425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405</v>
      </c>
      <c r="AC1041" t="s">
        <v>405</v>
      </c>
      <c r="AD1041" t="s">
        <v>425</v>
      </c>
      <c r="AE1041" t="s">
        <v>564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367</v>
      </c>
      <c r="C1042" t="s">
        <v>62</v>
      </c>
      <c r="D1042" t="s">
        <v>137</v>
      </c>
      <c r="E1042" t="s">
        <v>554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405</v>
      </c>
      <c r="AC1042" t="s">
        <v>405</v>
      </c>
      <c r="AD1042" t="s">
        <v>405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367</v>
      </c>
      <c r="C1043" t="s">
        <v>62</v>
      </c>
      <c r="D1043" t="s">
        <v>137</v>
      </c>
      <c r="E1043" t="s">
        <v>424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405</v>
      </c>
      <c r="AC1043" t="s">
        <v>405</v>
      </c>
      <c r="AD1043" t="s">
        <v>405</v>
      </c>
      <c r="AE1043" t="s">
        <v>564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367</v>
      </c>
      <c r="C1044" t="s">
        <v>62</v>
      </c>
      <c r="D1044" t="s">
        <v>404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405</v>
      </c>
      <c r="AC1044" t="s">
        <v>405</v>
      </c>
      <c r="AD1044" t="s">
        <v>576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367</v>
      </c>
      <c r="C1045" t="s">
        <v>62</v>
      </c>
      <c r="D1045" t="s">
        <v>404</v>
      </c>
      <c r="E1045" t="s">
        <v>404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405</v>
      </c>
      <c r="AC1045" t="s">
        <v>405</v>
      </c>
      <c r="AD1045" t="s">
        <v>576</v>
      </c>
      <c r="AE1045" t="s">
        <v>564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367</v>
      </c>
      <c r="C1046" t="s">
        <v>62</v>
      </c>
      <c r="D1046" t="s">
        <v>404</v>
      </c>
      <c r="E1046" t="s">
        <v>424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405</v>
      </c>
      <c r="AC1046" t="s">
        <v>405</v>
      </c>
      <c r="AD1046" t="s">
        <v>424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367</v>
      </c>
      <c r="C1047" t="s">
        <v>62</v>
      </c>
      <c r="D1047" t="s">
        <v>425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405</v>
      </c>
      <c r="AC1047" t="s">
        <v>405</v>
      </c>
      <c r="AD1047" t="s">
        <v>424</v>
      </c>
      <c r="AE1047" t="s">
        <v>564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367</v>
      </c>
      <c r="C1048" t="s">
        <v>62</v>
      </c>
      <c r="D1048" t="s">
        <v>425</v>
      </c>
      <c r="E1048" t="s">
        <v>425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405</v>
      </c>
      <c r="AC1048" t="s">
        <v>405</v>
      </c>
      <c r="AD1048" t="s">
        <v>431</v>
      </c>
      <c r="AE1048" t="s">
        <v>564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367</v>
      </c>
      <c r="C1049" t="s">
        <v>62</v>
      </c>
      <c r="D1049" t="s">
        <v>554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405</v>
      </c>
      <c r="AC1049" t="s">
        <v>576</v>
      </c>
      <c r="AD1049" t="s">
        <v>403</v>
      </c>
      <c r="AE1049" t="s">
        <v>564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367</v>
      </c>
      <c r="C1050" t="s">
        <v>62</v>
      </c>
      <c r="D1050" t="s">
        <v>554</v>
      </c>
      <c r="E1050" t="s">
        <v>554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405</v>
      </c>
      <c r="AC1050" t="s">
        <v>576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367</v>
      </c>
      <c r="C1051" t="s">
        <v>62</v>
      </c>
      <c r="D1051" t="s">
        <v>429</v>
      </c>
      <c r="E1051" t="s">
        <v>429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405</v>
      </c>
      <c r="AC1051" t="s">
        <v>576</v>
      </c>
      <c r="AD1051" t="s">
        <v>137</v>
      </c>
      <c r="AE1051" t="s">
        <v>564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367</v>
      </c>
      <c r="C1052" t="s">
        <v>62</v>
      </c>
      <c r="D1052" t="s">
        <v>424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405</v>
      </c>
      <c r="AC1052" t="s">
        <v>576</v>
      </c>
      <c r="AD1052" t="s">
        <v>404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367</v>
      </c>
      <c r="C1053" t="s">
        <v>62</v>
      </c>
      <c r="D1053" t="s">
        <v>424</v>
      </c>
      <c r="E1053" t="s">
        <v>424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405</v>
      </c>
      <c r="AC1053" t="s">
        <v>576</v>
      </c>
      <c r="AD1053" t="s">
        <v>404</v>
      </c>
      <c r="AE1053" t="s">
        <v>564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367</v>
      </c>
      <c r="C1054" t="s">
        <v>62</v>
      </c>
      <c r="D1054" t="s">
        <v>431</v>
      </c>
      <c r="E1054" t="s">
        <v>431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405</v>
      </c>
      <c r="AC1054" t="s">
        <v>576</v>
      </c>
      <c r="AD1054" t="s">
        <v>405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367</v>
      </c>
      <c r="C1055" t="s">
        <v>62</v>
      </c>
      <c r="D1055" t="s">
        <v>406</v>
      </c>
      <c r="E1055" t="s">
        <v>406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405</v>
      </c>
      <c r="AC1055" t="s">
        <v>576</v>
      </c>
      <c r="AD1055" t="s">
        <v>405</v>
      </c>
      <c r="AE1055" t="s">
        <v>564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367</v>
      </c>
      <c r="C1056" t="s">
        <v>62</v>
      </c>
      <c r="D1056" t="s">
        <v>427</v>
      </c>
      <c r="E1056" t="s">
        <v>427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405</v>
      </c>
      <c r="AC1056" t="s">
        <v>576</v>
      </c>
      <c r="AD1056" t="s">
        <v>576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367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405</v>
      </c>
      <c r="AC1057" t="s">
        <v>576</v>
      </c>
      <c r="AD1057" t="s">
        <v>431</v>
      </c>
      <c r="AE1057" t="s">
        <v>564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367</v>
      </c>
      <c r="C1058" t="s">
        <v>64</v>
      </c>
      <c r="D1058" t="s">
        <v>423</v>
      </c>
      <c r="E1058" t="s">
        <v>423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405</v>
      </c>
      <c r="AC1058" t="s">
        <v>426</v>
      </c>
      <c r="AD1058" t="s">
        <v>405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367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405</v>
      </c>
      <c r="AC1059" t="s">
        <v>426</v>
      </c>
      <c r="AD1059" t="s">
        <v>405</v>
      </c>
      <c r="AE1059" t="s">
        <v>564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367</v>
      </c>
      <c r="C1060" t="s">
        <v>64</v>
      </c>
      <c r="D1060" t="s">
        <v>137</v>
      </c>
      <c r="E1060" t="s">
        <v>404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405</v>
      </c>
      <c r="AC1060" t="s">
        <v>429</v>
      </c>
      <c r="AD1060" t="s">
        <v>405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367</v>
      </c>
      <c r="C1061" t="s">
        <v>64</v>
      </c>
      <c r="D1061" t="s">
        <v>137</v>
      </c>
      <c r="E1061" t="s">
        <v>554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405</v>
      </c>
      <c r="AC1061" t="s">
        <v>429</v>
      </c>
      <c r="AD1061" t="s">
        <v>405</v>
      </c>
      <c r="AE1061" t="s">
        <v>564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367</v>
      </c>
      <c r="C1062" t="s">
        <v>64</v>
      </c>
      <c r="D1062" t="s">
        <v>137</v>
      </c>
      <c r="E1062" t="s">
        <v>424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405</v>
      </c>
      <c r="AC1062" t="s">
        <v>424</v>
      </c>
      <c r="AD1062" t="s">
        <v>403</v>
      </c>
      <c r="AE1062" t="s">
        <v>564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367</v>
      </c>
      <c r="C1063" t="s">
        <v>64</v>
      </c>
      <c r="D1063" t="s">
        <v>404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405</v>
      </c>
      <c r="AC1063" t="s">
        <v>424</v>
      </c>
      <c r="AD1063" t="s">
        <v>137</v>
      </c>
      <c r="AE1063" t="s">
        <v>564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367</v>
      </c>
      <c r="C1064" t="s">
        <v>64</v>
      </c>
      <c r="D1064" t="s">
        <v>404</v>
      </c>
      <c r="E1064" t="s">
        <v>404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405</v>
      </c>
      <c r="AC1064" t="s">
        <v>424</v>
      </c>
      <c r="AD1064" t="s">
        <v>404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367</v>
      </c>
      <c r="C1065" t="s">
        <v>64</v>
      </c>
      <c r="D1065" t="s">
        <v>425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405</v>
      </c>
      <c r="AC1065" t="s">
        <v>424</v>
      </c>
      <c r="AD1065" t="s">
        <v>404</v>
      </c>
      <c r="AE1065" t="s">
        <v>564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367</v>
      </c>
      <c r="C1066" t="s">
        <v>64</v>
      </c>
      <c r="D1066" t="s">
        <v>425</v>
      </c>
      <c r="E1066" t="s">
        <v>425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405</v>
      </c>
      <c r="AC1066" t="s">
        <v>424</v>
      </c>
      <c r="AD1066" t="s">
        <v>405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367</v>
      </c>
      <c r="C1067" t="s">
        <v>64</v>
      </c>
      <c r="D1067" t="s">
        <v>554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405</v>
      </c>
      <c r="AC1067" t="s">
        <v>424</v>
      </c>
      <c r="AD1067" t="s">
        <v>405</v>
      </c>
      <c r="AE1067" t="s">
        <v>564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367</v>
      </c>
      <c r="C1068" t="s">
        <v>64</v>
      </c>
      <c r="D1068" t="s">
        <v>554</v>
      </c>
      <c r="E1068" t="s">
        <v>554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405</v>
      </c>
      <c r="AC1068" t="s">
        <v>424</v>
      </c>
      <c r="AD1068" t="s">
        <v>424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367</v>
      </c>
      <c r="C1069" t="s">
        <v>64</v>
      </c>
      <c r="D1069" t="s">
        <v>554</v>
      </c>
      <c r="E1069" t="s">
        <v>424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405</v>
      </c>
      <c r="AC1069" t="s">
        <v>424</v>
      </c>
      <c r="AD1069" t="s">
        <v>424</v>
      </c>
      <c r="AE1069" t="s">
        <v>564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367</v>
      </c>
      <c r="C1070" t="s">
        <v>64</v>
      </c>
      <c r="D1070" t="s">
        <v>426</v>
      </c>
      <c r="E1070" t="s">
        <v>426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405</v>
      </c>
      <c r="AC1070" t="s">
        <v>564</v>
      </c>
      <c r="AD1070" t="s">
        <v>423</v>
      </c>
      <c r="AE1070" t="s">
        <v>564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367</v>
      </c>
      <c r="C1071" t="s">
        <v>64</v>
      </c>
      <c r="D1071" t="s">
        <v>429</v>
      </c>
      <c r="E1071" t="s">
        <v>429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405</v>
      </c>
      <c r="AC1071" t="s">
        <v>564</v>
      </c>
      <c r="AD1071" t="s">
        <v>403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367</v>
      </c>
      <c r="C1072" t="s">
        <v>64</v>
      </c>
      <c r="D1072" t="s">
        <v>424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405</v>
      </c>
      <c r="AC1072" t="s">
        <v>564</v>
      </c>
      <c r="AD1072" t="s">
        <v>403</v>
      </c>
      <c r="AE1072" t="s">
        <v>564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367</v>
      </c>
      <c r="C1073" t="s">
        <v>64</v>
      </c>
      <c r="D1073" t="s">
        <v>424</v>
      </c>
      <c r="E1073" t="s">
        <v>424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405</v>
      </c>
      <c r="AC1073" t="s">
        <v>564</v>
      </c>
      <c r="AD1073" t="s">
        <v>137</v>
      </c>
      <c r="AE1073" t="s">
        <v>564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367</v>
      </c>
      <c r="C1074" t="s">
        <v>64</v>
      </c>
      <c r="D1074" t="s">
        <v>431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405</v>
      </c>
      <c r="AC1074" t="s">
        <v>564</v>
      </c>
      <c r="AD1074" t="s">
        <v>405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367</v>
      </c>
      <c r="C1075" t="s">
        <v>64</v>
      </c>
      <c r="D1075" t="s">
        <v>431</v>
      </c>
      <c r="E1075" t="s">
        <v>431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405</v>
      </c>
      <c r="AC1075" t="s">
        <v>564</v>
      </c>
      <c r="AD1075" t="s">
        <v>405</v>
      </c>
      <c r="AE1075" t="s">
        <v>564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368</v>
      </c>
      <c r="C1076" t="s">
        <v>48</v>
      </c>
      <c r="D1076" t="s">
        <v>403</v>
      </c>
      <c r="E1076" t="s">
        <v>403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405</v>
      </c>
      <c r="AC1076" t="s">
        <v>564</v>
      </c>
      <c r="AD1076" t="s">
        <v>576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368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405</v>
      </c>
      <c r="AC1077" t="s">
        <v>564</v>
      </c>
      <c r="AD1077" t="s">
        <v>424</v>
      </c>
      <c r="AE1077" t="s">
        <v>564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368</v>
      </c>
      <c r="C1078" t="s">
        <v>48</v>
      </c>
      <c r="D1078" t="s">
        <v>404</v>
      </c>
      <c r="E1078" t="s">
        <v>404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405</v>
      </c>
      <c r="AC1078" t="s">
        <v>479</v>
      </c>
      <c r="AD1078" t="s">
        <v>405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368</v>
      </c>
      <c r="C1079" t="s">
        <v>48</v>
      </c>
      <c r="D1079" t="s">
        <v>405</v>
      </c>
      <c r="E1079" t="s">
        <v>403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405</v>
      </c>
      <c r="AC1079" t="s">
        <v>479</v>
      </c>
      <c r="AD1079" t="s">
        <v>405</v>
      </c>
      <c r="AE1079" t="s">
        <v>564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368</v>
      </c>
      <c r="C1080" t="s">
        <v>48</v>
      </c>
      <c r="D1080" t="s">
        <v>405</v>
      </c>
      <c r="E1080" t="s">
        <v>405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405</v>
      </c>
      <c r="AC1080" t="s">
        <v>431</v>
      </c>
      <c r="AD1080" t="s">
        <v>137</v>
      </c>
      <c r="AE1080" t="s">
        <v>564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368</v>
      </c>
      <c r="C1081" t="s">
        <v>50</v>
      </c>
      <c r="D1081" t="s">
        <v>403</v>
      </c>
      <c r="E1081" t="s">
        <v>403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405</v>
      </c>
      <c r="AC1081" t="s">
        <v>431</v>
      </c>
      <c r="AD1081" t="s">
        <v>405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368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405</v>
      </c>
      <c r="AC1082" t="s">
        <v>431</v>
      </c>
      <c r="AD1082" t="s">
        <v>405</v>
      </c>
      <c r="AE1082" t="s">
        <v>564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368</v>
      </c>
      <c r="C1083" t="s">
        <v>50</v>
      </c>
      <c r="D1083" t="s">
        <v>404</v>
      </c>
      <c r="E1083" t="s">
        <v>404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405</v>
      </c>
      <c r="AC1083" t="s">
        <v>427</v>
      </c>
      <c r="AD1083" t="s">
        <v>405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368</v>
      </c>
      <c r="C1084" t="s">
        <v>50</v>
      </c>
      <c r="D1084" t="s">
        <v>405</v>
      </c>
      <c r="E1084" t="s">
        <v>405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405</v>
      </c>
      <c r="AC1084" t="s">
        <v>427</v>
      </c>
      <c r="AD1084" t="s">
        <v>405</v>
      </c>
      <c r="AE1084" t="s">
        <v>564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368</v>
      </c>
      <c r="C1085" t="s">
        <v>52</v>
      </c>
      <c r="D1085" t="s">
        <v>403</v>
      </c>
      <c r="E1085" t="s">
        <v>403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576</v>
      </c>
      <c r="AC1085" t="s">
        <v>403</v>
      </c>
      <c r="AD1085" t="s">
        <v>576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368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576</v>
      </c>
      <c r="AC1086" t="s">
        <v>137</v>
      </c>
      <c r="AD1086" t="s">
        <v>137</v>
      </c>
      <c r="AE1086" t="s">
        <v>564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368</v>
      </c>
      <c r="C1087" t="s">
        <v>52</v>
      </c>
      <c r="D1087" t="s">
        <v>404</v>
      </c>
      <c r="E1087" t="s">
        <v>404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576</v>
      </c>
      <c r="AC1087" t="s">
        <v>137</v>
      </c>
      <c r="AD1087" t="s">
        <v>405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368</v>
      </c>
      <c r="C1088" t="s">
        <v>52</v>
      </c>
      <c r="D1088" t="s">
        <v>405</v>
      </c>
      <c r="E1088" t="s">
        <v>405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576</v>
      </c>
      <c r="AC1088" t="s">
        <v>137</v>
      </c>
      <c r="AD1088" t="s">
        <v>576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368</v>
      </c>
      <c r="C1089" t="s">
        <v>54</v>
      </c>
      <c r="D1089" t="s">
        <v>423</v>
      </c>
      <c r="E1089" t="s">
        <v>423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576</v>
      </c>
      <c r="AC1089" t="s">
        <v>137</v>
      </c>
      <c r="AD1089" t="s">
        <v>576</v>
      </c>
      <c r="AE1089" t="s">
        <v>564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368</v>
      </c>
      <c r="C1090" t="s">
        <v>54</v>
      </c>
      <c r="D1090" t="s">
        <v>403</v>
      </c>
      <c r="E1090" t="s">
        <v>403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576</v>
      </c>
      <c r="AC1090" t="s">
        <v>577</v>
      </c>
      <c r="AD1090" t="s">
        <v>404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368</v>
      </c>
      <c r="C1091" t="s">
        <v>54</v>
      </c>
      <c r="D1091" t="s">
        <v>404</v>
      </c>
      <c r="E1091" t="s">
        <v>404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576</v>
      </c>
      <c r="AC1091" t="s">
        <v>577</v>
      </c>
      <c r="AD1091" t="s">
        <v>576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368</v>
      </c>
      <c r="C1092" t="s">
        <v>54</v>
      </c>
      <c r="D1092" t="s">
        <v>404</v>
      </c>
      <c r="E1092" t="s">
        <v>405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576</v>
      </c>
      <c r="AC1092" t="s">
        <v>577</v>
      </c>
      <c r="AD1092" t="s">
        <v>576</v>
      </c>
      <c r="AE1092" t="s">
        <v>564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368</v>
      </c>
      <c r="C1093" t="s">
        <v>54</v>
      </c>
      <c r="D1093" t="s">
        <v>405</v>
      </c>
      <c r="E1093" t="s">
        <v>405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576</v>
      </c>
      <c r="AC1093" t="s">
        <v>425</v>
      </c>
      <c r="AD1093" t="s">
        <v>576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368</v>
      </c>
      <c r="C1094" t="s">
        <v>54</v>
      </c>
      <c r="D1094" t="s">
        <v>405</v>
      </c>
      <c r="E1094" t="s">
        <v>424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576</v>
      </c>
      <c r="AC1094" t="s">
        <v>405</v>
      </c>
      <c r="AD1094" t="s">
        <v>576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368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576</v>
      </c>
      <c r="AC1095" t="s">
        <v>576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368</v>
      </c>
      <c r="C1096" t="s">
        <v>56</v>
      </c>
      <c r="D1096" t="s">
        <v>423</v>
      </c>
      <c r="E1096" t="s">
        <v>423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576</v>
      </c>
      <c r="AC1096" t="s">
        <v>576</v>
      </c>
      <c r="AD1096" t="s">
        <v>137</v>
      </c>
      <c r="AE1096" t="s">
        <v>564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368</v>
      </c>
      <c r="C1097" t="s">
        <v>56</v>
      </c>
      <c r="D1097" t="s">
        <v>423</v>
      </c>
      <c r="E1097" t="s">
        <v>403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576</v>
      </c>
      <c r="AC1097" t="s">
        <v>576</v>
      </c>
      <c r="AD1097" t="s">
        <v>576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368</v>
      </c>
      <c r="C1098" t="s">
        <v>56</v>
      </c>
      <c r="D1098" t="s">
        <v>423</v>
      </c>
      <c r="E1098" t="s">
        <v>404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576</v>
      </c>
      <c r="AC1098" t="s">
        <v>576</v>
      </c>
      <c r="AD1098" t="s">
        <v>576</v>
      </c>
      <c r="AE1098" t="s">
        <v>564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368</v>
      </c>
      <c r="C1099" t="s">
        <v>56</v>
      </c>
      <c r="D1099" t="s">
        <v>403</v>
      </c>
      <c r="E1099" t="s">
        <v>423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576</v>
      </c>
      <c r="AC1099" t="s">
        <v>576</v>
      </c>
      <c r="AD1099" t="s">
        <v>431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368</v>
      </c>
      <c r="C1100" t="s">
        <v>56</v>
      </c>
      <c r="D1100" t="s">
        <v>403</v>
      </c>
      <c r="E1100" t="s">
        <v>403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576</v>
      </c>
      <c r="AC1100" t="s">
        <v>426</v>
      </c>
      <c r="AD1100" t="s">
        <v>137</v>
      </c>
      <c r="AE1100" t="s">
        <v>564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368</v>
      </c>
      <c r="C1101" t="s">
        <v>56</v>
      </c>
      <c r="D1101" t="s">
        <v>403</v>
      </c>
      <c r="E1101" t="s">
        <v>405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576</v>
      </c>
      <c r="AC1101" t="s">
        <v>424</v>
      </c>
      <c r="AD1101" t="s">
        <v>576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368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576</v>
      </c>
      <c r="AC1102" t="s">
        <v>564</v>
      </c>
      <c r="AD1102" t="s">
        <v>137</v>
      </c>
      <c r="AE1102" t="s">
        <v>564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368</v>
      </c>
      <c r="C1103" t="s">
        <v>56</v>
      </c>
      <c r="D1103" t="s">
        <v>137</v>
      </c>
      <c r="E1103" t="s">
        <v>405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576</v>
      </c>
      <c r="AC1103" t="s">
        <v>564</v>
      </c>
      <c r="AD1103" t="s">
        <v>405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368</v>
      </c>
      <c r="C1104" t="s">
        <v>56</v>
      </c>
      <c r="D1104" t="s">
        <v>404</v>
      </c>
      <c r="E1104" t="s">
        <v>423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576</v>
      </c>
      <c r="AC1104" t="s">
        <v>564</v>
      </c>
      <c r="AD1104" t="s">
        <v>576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368</v>
      </c>
      <c r="C1105" t="s">
        <v>56</v>
      </c>
      <c r="D1105" t="s">
        <v>404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576</v>
      </c>
      <c r="AC1105" t="s">
        <v>564</v>
      </c>
      <c r="AD1105" t="s">
        <v>576</v>
      </c>
      <c r="AE1105" t="s">
        <v>564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368</v>
      </c>
      <c r="C1106" t="s">
        <v>56</v>
      </c>
      <c r="D1106" t="s">
        <v>404</v>
      </c>
      <c r="E1106" t="s">
        <v>404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576</v>
      </c>
      <c r="AC1106" t="s">
        <v>564</v>
      </c>
      <c r="AD1106" t="s">
        <v>429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368</v>
      </c>
      <c r="C1107" t="s">
        <v>56</v>
      </c>
      <c r="D1107" t="s">
        <v>404</v>
      </c>
      <c r="E1107" t="s">
        <v>425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426</v>
      </c>
      <c r="AC1107" t="s">
        <v>137</v>
      </c>
      <c r="AD1107" t="s">
        <v>426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368</v>
      </c>
      <c r="C1108" t="s">
        <v>56</v>
      </c>
      <c r="D1108" t="s">
        <v>404</v>
      </c>
      <c r="E1108" t="s">
        <v>405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426</v>
      </c>
      <c r="AC1108" t="s">
        <v>137</v>
      </c>
      <c r="AD1108" t="s">
        <v>426</v>
      </c>
      <c r="AE1108" t="s">
        <v>564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368</v>
      </c>
      <c r="C1109" t="s">
        <v>56</v>
      </c>
      <c r="D1109" t="s">
        <v>405</v>
      </c>
      <c r="E1109" t="s">
        <v>403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426</v>
      </c>
      <c r="AC1109" t="s">
        <v>425</v>
      </c>
      <c r="AD1109" t="s">
        <v>426</v>
      </c>
      <c r="AE1109" t="s">
        <v>564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368</v>
      </c>
      <c r="C1110" t="s">
        <v>56</v>
      </c>
      <c r="D1110" t="s">
        <v>405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426</v>
      </c>
      <c r="AC1110" t="s">
        <v>426</v>
      </c>
      <c r="AD1110" t="s">
        <v>137</v>
      </c>
      <c r="AE1110" t="s">
        <v>564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368</v>
      </c>
      <c r="C1111" t="s">
        <v>56</v>
      </c>
      <c r="D1111" t="s">
        <v>405</v>
      </c>
      <c r="E1111" t="s">
        <v>404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426</v>
      </c>
      <c r="AC1111" t="s">
        <v>426</v>
      </c>
      <c r="AD1111" t="s">
        <v>404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368</v>
      </c>
      <c r="C1112" t="s">
        <v>56</v>
      </c>
      <c r="D1112" t="s">
        <v>405</v>
      </c>
      <c r="E1112" t="s">
        <v>425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426</v>
      </c>
      <c r="AC1112" t="s">
        <v>426</v>
      </c>
      <c r="AD1112" t="s">
        <v>426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368</v>
      </c>
      <c r="C1113" t="s">
        <v>56</v>
      </c>
      <c r="D1113" t="s">
        <v>405</v>
      </c>
      <c r="E1113" t="s">
        <v>405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426</v>
      </c>
      <c r="AC1113" t="s">
        <v>426</v>
      </c>
      <c r="AD1113" t="s">
        <v>426</v>
      </c>
      <c r="AE1113" t="s">
        <v>564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368</v>
      </c>
      <c r="C1114" t="s">
        <v>56</v>
      </c>
      <c r="D1114" t="s">
        <v>405</v>
      </c>
      <c r="E1114" t="s">
        <v>554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426</v>
      </c>
      <c r="AC1114" t="s">
        <v>564</v>
      </c>
      <c r="AD1114" t="s">
        <v>426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368</v>
      </c>
      <c r="C1115" t="s">
        <v>56</v>
      </c>
      <c r="D1115" t="s">
        <v>405</v>
      </c>
      <c r="E1115" t="s">
        <v>426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426</v>
      </c>
      <c r="AC1115" t="s">
        <v>564</v>
      </c>
      <c r="AD1115" t="s">
        <v>426</v>
      </c>
      <c r="AE1115" t="s">
        <v>564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368</v>
      </c>
      <c r="C1116" t="s">
        <v>56</v>
      </c>
      <c r="D1116" t="s">
        <v>405</v>
      </c>
      <c r="E1116" t="s">
        <v>424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429</v>
      </c>
      <c r="AC1116" t="s">
        <v>137</v>
      </c>
      <c r="AD1116" t="s">
        <v>429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368</v>
      </c>
      <c r="C1117" t="s">
        <v>56</v>
      </c>
      <c r="D1117" t="s">
        <v>424</v>
      </c>
      <c r="E1117" t="s">
        <v>424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429</v>
      </c>
      <c r="AC1117" t="s">
        <v>425</v>
      </c>
      <c r="AD1117" t="s">
        <v>429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368</v>
      </c>
      <c r="C1118" t="s">
        <v>56</v>
      </c>
      <c r="D1118" t="s">
        <v>406</v>
      </c>
      <c r="E1118" t="s">
        <v>406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429</v>
      </c>
      <c r="AC1118" t="s">
        <v>426</v>
      </c>
      <c r="AD1118" t="s">
        <v>429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368</v>
      </c>
      <c r="C1119" t="s">
        <v>56</v>
      </c>
      <c r="D1119" t="s">
        <v>427</v>
      </c>
      <c r="E1119" t="s">
        <v>427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429</v>
      </c>
      <c r="AC1119" t="s">
        <v>426</v>
      </c>
      <c r="AD1119" t="s">
        <v>429</v>
      </c>
      <c r="AE1119" t="s">
        <v>564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368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429</v>
      </c>
      <c r="AC1120" t="s">
        <v>429</v>
      </c>
      <c r="AD1120" t="s">
        <v>429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368</v>
      </c>
      <c r="C1121" t="s">
        <v>58</v>
      </c>
      <c r="D1121" t="s">
        <v>423</v>
      </c>
      <c r="E1121" t="s">
        <v>423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429</v>
      </c>
      <c r="AC1121" t="s">
        <v>429</v>
      </c>
      <c r="AD1121" t="s">
        <v>429</v>
      </c>
      <c r="AE1121" t="s">
        <v>564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368</v>
      </c>
      <c r="C1122" t="s">
        <v>58</v>
      </c>
      <c r="D1122" t="s">
        <v>403</v>
      </c>
      <c r="E1122" t="s">
        <v>403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429</v>
      </c>
      <c r="AC1122" t="s">
        <v>424</v>
      </c>
      <c r="AD1122" t="s">
        <v>429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368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429</v>
      </c>
      <c r="AC1123" t="s">
        <v>564</v>
      </c>
      <c r="AD1123" t="s">
        <v>429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368</v>
      </c>
      <c r="C1124" t="s">
        <v>58</v>
      </c>
      <c r="D1124" t="s">
        <v>137</v>
      </c>
      <c r="E1124" t="s">
        <v>424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429</v>
      </c>
      <c r="AC1124" t="s">
        <v>564</v>
      </c>
      <c r="AD1124" t="s">
        <v>429</v>
      </c>
      <c r="AE1124" t="s">
        <v>564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368</v>
      </c>
      <c r="C1125" t="s">
        <v>58</v>
      </c>
      <c r="D1125" t="s">
        <v>404</v>
      </c>
      <c r="E1125" t="s">
        <v>423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424</v>
      </c>
      <c r="AC1125" t="s">
        <v>423</v>
      </c>
      <c r="AD1125" t="s">
        <v>424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368</v>
      </c>
      <c r="C1126" t="s">
        <v>58</v>
      </c>
      <c r="D1126" t="s">
        <v>404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424</v>
      </c>
      <c r="AC1126" t="s">
        <v>423</v>
      </c>
      <c r="AD1126" t="s">
        <v>424</v>
      </c>
      <c r="AE1126" t="s">
        <v>564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368</v>
      </c>
      <c r="C1127" t="s">
        <v>58</v>
      </c>
      <c r="D1127" t="s">
        <v>404</v>
      </c>
      <c r="E1127" t="s">
        <v>404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424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368</v>
      </c>
      <c r="C1128" t="s">
        <v>58</v>
      </c>
      <c r="D1128" t="s">
        <v>404</v>
      </c>
      <c r="E1128" t="s">
        <v>405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424</v>
      </c>
      <c r="AC1128" t="s">
        <v>137</v>
      </c>
      <c r="AD1128" t="s">
        <v>137</v>
      </c>
      <c r="AE1128" t="s">
        <v>564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368</v>
      </c>
      <c r="C1129" t="s">
        <v>58</v>
      </c>
      <c r="D1129" t="s">
        <v>425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424</v>
      </c>
      <c r="AC1129" t="s">
        <v>137</v>
      </c>
      <c r="AD1129" t="s">
        <v>404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368</v>
      </c>
      <c r="C1130" t="s">
        <v>58</v>
      </c>
      <c r="D1130" t="s">
        <v>425</v>
      </c>
      <c r="E1130" t="s">
        <v>425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424</v>
      </c>
      <c r="AC1130" t="s">
        <v>137</v>
      </c>
      <c r="AD1130" t="s">
        <v>576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368</v>
      </c>
      <c r="C1131" t="s">
        <v>58</v>
      </c>
      <c r="D1131" t="s">
        <v>405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424</v>
      </c>
      <c r="AC1131" t="s">
        <v>137</v>
      </c>
      <c r="AD1131" t="s">
        <v>424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368</v>
      </c>
      <c r="C1132" t="s">
        <v>58</v>
      </c>
      <c r="D1132" t="s">
        <v>405</v>
      </c>
      <c r="E1132" t="s">
        <v>404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424</v>
      </c>
      <c r="AC1132" t="s">
        <v>137</v>
      </c>
      <c r="AD1132" t="s">
        <v>424</v>
      </c>
      <c r="AE1132" t="s">
        <v>564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368</v>
      </c>
      <c r="C1133" t="s">
        <v>58</v>
      </c>
      <c r="D1133" t="s">
        <v>405</v>
      </c>
      <c r="E1133" t="s">
        <v>405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424</v>
      </c>
      <c r="AC1133" t="s">
        <v>577</v>
      </c>
      <c r="AD1133" t="s">
        <v>404</v>
      </c>
      <c r="AE1133" t="s">
        <v>564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368</v>
      </c>
      <c r="C1134" t="s">
        <v>58</v>
      </c>
      <c r="D1134" t="s">
        <v>405</v>
      </c>
      <c r="E1134" t="s">
        <v>424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424</v>
      </c>
      <c r="AC1134" t="s">
        <v>577</v>
      </c>
      <c r="AD1134" t="s">
        <v>424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368</v>
      </c>
      <c r="C1135" t="s">
        <v>58</v>
      </c>
      <c r="D1135" t="s">
        <v>554</v>
      </c>
      <c r="E1135" t="s">
        <v>554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424</v>
      </c>
      <c r="AC1135" t="s">
        <v>577</v>
      </c>
      <c r="AD1135" t="s">
        <v>424</v>
      </c>
      <c r="AE1135" t="s">
        <v>564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368</v>
      </c>
      <c r="C1136" t="s">
        <v>58</v>
      </c>
      <c r="D1136" t="s">
        <v>429</v>
      </c>
      <c r="E1136" t="s">
        <v>429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424</v>
      </c>
      <c r="AC1136" t="s">
        <v>425</v>
      </c>
      <c r="AD1136" t="s">
        <v>424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368</v>
      </c>
      <c r="C1137" t="s">
        <v>58</v>
      </c>
      <c r="D1137" t="s">
        <v>424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424</v>
      </c>
      <c r="AC1137" t="s">
        <v>425</v>
      </c>
      <c r="AD1137" t="s">
        <v>424</v>
      </c>
      <c r="AE1137" t="s">
        <v>564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368</v>
      </c>
      <c r="C1138" t="s">
        <v>58</v>
      </c>
      <c r="D1138" t="s">
        <v>424</v>
      </c>
      <c r="E1138" t="s">
        <v>424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424</v>
      </c>
      <c r="AC1138" t="s">
        <v>405</v>
      </c>
      <c r="AD1138" t="s">
        <v>405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368</v>
      </c>
      <c r="C1139" t="s">
        <v>58</v>
      </c>
      <c r="D1139" t="s">
        <v>431</v>
      </c>
      <c r="E1139" t="s">
        <v>431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424</v>
      </c>
      <c r="AC1139" t="s">
        <v>405</v>
      </c>
      <c r="AD1139" t="s">
        <v>424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368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424</v>
      </c>
      <c r="AC1140" t="s">
        <v>405</v>
      </c>
      <c r="AD1140" t="s">
        <v>424</v>
      </c>
      <c r="AE1140" t="s">
        <v>564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368</v>
      </c>
      <c r="C1141" t="s">
        <v>60</v>
      </c>
      <c r="D1141" t="s">
        <v>423</v>
      </c>
      <c r="E1141" t="s">
        <v>423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424</v>
      </c>
      <c r="AC1141" t="s">
        <v>576</v>
      </c>
      <c r="AD1141" t="s">
        <v>424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368</v>
      </c>
      <c r="C1142" t="s">
        <v>60</v>
      </c>
      <c r="D1142" t="s">
        <v>403</v>
      </c>
      <c r="E1142" t="s">
        <v>403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424</v>
      </c>
      <c r="AC1142" t="s">
        <v>576</v>
      </c>
      <c r="AD1142" t="s">
        <v>424</v>
      </c>
      <c r="AE1142" t="s">
        <v>564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368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424</v>
      </c>
      <c r="AC1143" t="s">
        <v>424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368</v>
      </c>
      <c r="C1144" t="s">
        <v>60</v>
      </c>
      <c r="D1144" t="s">
        <v>137</v>
      </c>
      <c r="E1144" t="s">
        <v>554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424</v>
      </c>
      <c r="AC1144" t="s">
        <v>424</v>
      </c>
      <c r="AD1144" t="s">
        <v>137</v>
      </c>
      <c r="AE1144" t="s">
        <v>564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368</v>
      </c>
      <c r="C1145" t="s">
        <v>60</v>
      </c>
      <c r="D1145" t="s">
        <v>137</v>
      </c>
      <c r="E1145" t="s">
        <v>424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424</v>
      </c>
      <c r="AC1145" t="s">
        <v>424</v>
      </c>
      <c r="AD1145" t="s">
        <v>424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368</v>
      </c>
      <c r="C1146" t="s">
        <v>60</v>
      </c>
      <c r="D1146" t="s">
        <v>404</v>
      </c>
      <c r="E1146" t="s">
        <v>553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424</v>
      </c>
      <c r="AC1146" t="s">
        <v>424</v>
      </c>
      <c r="AD1146" t="s">
        <v>424</v>
      </c>
      <c r="AE1146" t="s">
        <v>564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368</v>
      </c>
      <c r="C1147" t="s">
        <v>60</v>
      </c>
      <c r="D1147" t="s">
        <v>404</v>
      </c>
      <c r="E1147" t="s">
        <v>423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424</v>
      </c>
      <c r="AC1147" t="s">
        <v>424</v>
      </c>
      <c r="AD1147" t="s">
        <v>479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368</v>
      </c>
      <c r="C1148" t="s">
        <v>60</v>
      </c>
      <c r="D1148" t="s">
        <v>404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424</v>
      </c>
      <c r="AC1148" t="s">
        <v>564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368</v>
      </c>
      <c r="C1149" t="s">
        <v>60</v>
      </c>
      <c r="D1149" t="s">
        <v>404</v>
      </c>
      <c r="E1149" t="s">
        <v>404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424</v>
      </c>
      <c r="AC1149" t="s">
        <v>564</v>
      </c>
      <c r="AD1149" t="s">
        <v>137</v>
      </c>
      <c r="AE1149" t="s">
        <v>564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368</v>
      </c>
      <c r="C1150" t="s">
        <v>60</v>
      </c>
      <c r="D1150" t="s">
        <v>404</v>
      </c>
      <c r="E1150" t="s">
        <v>425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424</v>
      </c>
      <c r="AC1150" t="s">
        <v>564</v>
      </c>
      <c r="AD1150" t="s">
        <v>404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368</v>
      </c>
      <c r="C1151" t="s">
        <v>60</v>
      </c>
      <c r="D1151" t="s">
        <v>404</v>
      </c>
      <c r="E1151" t="s">
        <v>405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424</v>
      </c>
      <c r="AC1151" t="s">
        <v>564</v>
      </c>
      <c r="AD1151" t="s">
        <v>424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368</v>
      </c>
      <c r="C1152" t="s">
        <v>60</v>
      </c>
      <c r="D1152" t="s">
        <v>404</v>
      </c>
      <c r="E1152" t="s">
        <v>424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424</v>
      </c>
      <c r="AC1152" t="s">
        <v>564</v>
      </c>
      <c r="AD1152" t="s">
        <v>424</v>
      </c>
      <c r="AE1152" t="s">
        <v>564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368</v>
      </c>
      <c r="C1153" t="s">
        <v>60</v>
      </c>
      <c r="D1153" t="s">
        <v>405</v>
      </c>
      <c r="E1153" t="s">
        <v>405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424</v>
      </c>
      <c r="AC1153" t="s">
        <v>564</v>
      </c>
      <c r="AD1153" t="s">
        <v>479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368</v>
      </c>
      <c r="C1154" t="s">
        <v>60</v>
      </c>
      <c r="D1154" t="s">
        <v>554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424</v>
      </c>
      <c r="AC1154" t="s">
        <v>479</v>
      </c>
      <c r="AD1154" t="s">
        <v>424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368</v>
      </c>
      <c r="C1155" t="s">
        <v>60</v>
      </c>
      <c r="D1155" t="s">
        <v>554</v>
      </c>
      <c r="E1155" t="s">
        <v>554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424</v>
      </c>
      <c r="AC1155" t="s">
        <v>431</v>
      </c>
      <c r="AD1155" t="s">
        <v>424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368</v>
      </c>
      <c r="C1156" t="s">
        <v>60</v>
      </c>
      <c r="D1156" t="s">
        <v>426</v>
      </c>
      <c r="E1156" t="s">
        <v>426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424</v>
      </c>
      <c r="AC1156" t="s">
        <v>427</v>
      </c>
      <c r="AD1156" t="s">
        <v>424</v>
      </c>
      <c r="AE1156" t="s">
        <v>564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368</v>
      </c>
      <c r="C1157" t="s">
        <v>60</v>
      </c>
      <c r="D1157" t="s">
        <v>429</v>
      </c>
      <c r="E1157" t="s">
        <v>429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479</v>
      </c>
      <c r="AC1157" t="s">
        <v>424</v>
      </c>
      <c r="AD1157" t="s">
        <v>479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368</v>
      </c>
      <c r="C1158" t="s">
        <v>60</v>
      </c>
      <c r="D1158" t="s">
        <v>424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431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368</v>
      </c>
      <c r="C1159" t="s">
        <v>60</v>
      </c>
      <c r="D1159" t="s">
        <v>424</v>
      </c>
      <c r="E1159" t="s">
        <v>424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431</v>
      </c>
      <c r="AC1159" t="s">
        <v>137</v>
      </c>
      <c r="AD1159" t="s">
        <v>431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368</v>
      </c>
      <c r="C1160" t="s">
        <v>60</v>
      </c>
      <c r="D1160" t="s">
        <v>431</v>
      </c>
      <c r="E1160" t="s">
        <v>431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431</v>
      </c>
      <c r="AC1160" t="s">
        <v>425</v>
      </c>
      <c r="AD1160" t="s">
        <v>431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368</v>
      </c>
      <c r="C1161" t="s">
        <v>60</v>
      </c>
      <c r="D1161" t="s">
        <v>427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431</v>
      </c>
      <c r="AC1161" t="s">
        <v>426</v>
      </c>
      <c r="AD1161" t="s">
        <v>431</v>
      </c>
      <c r="AE1161" t="s">
        <v>564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368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431</v>
      </c>
      <c r="AC1162" t="s">
        <v>424</v>
      </c>
      <c r="AD1162" t="s">
        <v>431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368</v>
      </c>
      <c r="C1163" t="s">
        <v>62</v>
      </c>
      <c r="D1163" t="s">
        <v>137</v>
      </c>
      <c r="E1163" t="s">
        <v>554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431</v>
      </c>
      <c r="AC1163" t="s">
        <v>564</v>
      </c>
      <c r="AD1163" t="s">
        <v>431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368</v>
      </c>
      <c r="C1164" t="s">
        <v>62</v>
      </c>
      <c r="D1164" t="s">
        <v>137</v>
      </c>
      <c r="E1164" t="s">
        <v>424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431</v>
      </c>
      <c r="AC1164" t="s">
        <v>564</v>
      </c>
      <c r="AD1164" t="s">
        <v>431</v>
      </c>
      <c r="AE1164" t="s">
        <v>564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368</v>
      </c>
      <c r="C1165" t="s">
        <v>62</v>
      </c>
      <c r="D1165" t="s">
        <v>404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431</v>
      </c>
      <c r="AC1165" t="s">
        <v>431</v>
      </c>
      <c r="AD1165" t="s">
        <v>431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368</v>
      </c>
      <c r="C1166" t="s">
        <v>62</v>
      </c>
      <c r="D1166" t="s">
        <v>404</v>
      </c>
      <c r="E1166" t="s">
        <v>404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431</v>
      </c>
      <c r="AC1166" t="s">
        <v>431</v>
      </c>
      <c r="AD1166" t="s">
        <v>431</v>
      </c>
      <c r="AE1166" t="s">
        <v>564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368</v>
      </c>
      <c r="C1167" t="s">
        <v>62</v>
      </c>
      <c r="D1167" t="s">
        <v>425</v>
      </c>
      <c r="E1167" t="s">
        <v>425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431</v>
      </c>
      <c r="AC1167" t="s">
        <v>427</v>
      </c>
      <c r="AD1167" t="s">
        <v>431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368</v>
      </c>
      <c r="C1168" t="s">
        <v>62</v>
      </c>
      <c r="D1168" t="s">
        <v>405</v>
      </c>
      <c r="E1168" t="s">
        <v>405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406</v>
      </c>
      <c r="AC1168" t="s">
        <v>423</v>
      </c>
      <c r="AD1168" t="s">
        <v>406</v>
      </c>
      <c r="AE1168" t="s">
        <v>564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368</v>
      </c>
      <c r="C1169" t="s">
        <v>62</v>
      </c>
      <c r="D1169" t="s">
        <v>405</v>
      </c>
      <c r="E1169" t="s">
        <v>424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406</v>
      </c>
      <c r="AC1169" t="s">
        <v>137</v>
      </c>
      <c r="AD1169" t="s">
        <v>406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368</v>
      </c>
      <c r="C1170" t="s">
        <v>62</v>
      </c>
      <c r="D1170" t="s">
        <v>554</v>
      </c>
      <c r="E1170" t="s">
        <v>554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406</v>
      </c>
      <c r="AC1170" t="s">
        <v>577</v>
      </c>
      <c r="AD1170" t="s">
        <v>404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368</v>
      </c>
      <c r="C1171" t="s">
        <v>62</v>
      </c>
      <c r="D1171" t="s">
        <v>426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406</v>
      </c>
      <c r="AC1171" t="s">
        <v>577</v>
      </c>
      <c r="AD1171" t="s">
        <v>406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368</v>
      </c>
      <c r="C1172" t="s">
        <v>62</v>
      </c>
      <c r="D1172" t="s">
        <v>426</v>
      </c>
      <c r="E1172" t="s">
        <v>426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406</v>
      </c>
      <c r="AC1172" t="s">
        <v>405</v>
      </c>
      <c r="AD1172" t="s">
        <v>406</v>
      </c>
      <c r="AE1172" t="s">
        <v>564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368</v>
      </c>
      <c r="C1173" t="s">
        <v>62</v>
      </c>
      <c r="D1173" t="s">
        <v>429</v>
      </c>
      <c r="E1173" t="s">
        <v>429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406</v>
      </c>
      <c r="AC1173" t="s">
        <v>576</v>
      </c>
      <c r="AD1173" t="s">
        <v>406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368</v>
      </c>
      <c r="C1174" t="s">
        <v>62</v>
      </c>
      <c r="D1174" t="s">
        <v>424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406</v>
      </c>
      <c r="AC1174" t="s">
        <v>576</v>
      </c>
      <c r="AD1174" t="s">
        <v>406</v>
      </c>
      <c r="AE1174" t="s">
        <v>564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368</v>
      </c>
      <c r="C1175" t="s">
        <v>62</v>
      </c>
      <c r="D1175" t="s">
        <v>424</v>
      </c>
      <c r="E1175" t="s">
        <v>424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406</v>
      </c>
      <c r="AC1175" t="s">
        <v>424</v>
      </c>
      <c r="AD1175" t="s">
        <v>406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368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406</v>
      </c>
      <c r="AC1176" t="s">
        <v>424</v>
      </c>
      <c r="AD1176" t="s">
        <v>406</v>
      </c>
      <c r="AE1176" t="s">
        <v>564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368</v>
      </c>
      <c r="C1177" t="s">
        <v>64</v>
      </c>
      <c r="D1177" t="s">
        <v>553</v>
      </c>
      <c r="E1177" t="s">
        <v>553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406</v>
      </c>
      <c r="AC1177" t="s">
        <v>424</v>
      </c>
      <c r="AD1177" t="s">
        <v>427</v>
      </c>
      <c r="AE1177" t="s">
        <v>564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368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406</v>
      </c>
      <c r="AC1178" t="s">
        <v>564</v>
      </c>
      <c r="AD1178" t="s">
        <v>406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368</v>
      </c>
      <c r="C1179" t="s">
        <v>64</v>
      </c>
      <c r="D1179" t="s">
        <v>137</v>
      </c>
      <c r="E1179" t="s">
        <v>554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406</v>
      </c>
      <c r="AC1179" t="s">
        <v>431</v>
      </c>
      <c r="AD1179" t="s">
        <v>406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368</v>
      </c>
      <c r="C1180" t="s">
        <v>64</v>
      </c>
      <c r="D1180" t="s">
        <v>137</v>
      </c>
      <c r="E1180" t="s">
        <v>424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406</v>
      </c>
      <c r="AC1180" t="s">
        <v>406</v>
      </c>
      <c r="AD1180" t="s">
        <v>406</v>
      </c>
      <c r="AE1180" t="s">
        <v>564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368</v>
      </c>
      <c r="C1181" t="s">
        <v>64</v>
      </c>
      <c r="D1181" t="s">
        <v>404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427</v>
      </c>
      <c r="AC1181" t="s">
        <v>137</v>
      </c>
      <c r="AD1181" t="s">
        <v>137</v>
      </c>
      <c r="AE1181" t="s">
        <v>564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368</v>
      </c>
      <c r="C1182" t="s">
        <v>64</v>
      </c>
      <c r="D1182" t="s">
        <v>404</v>
      </c>
      <c r="E1182" t="s">
        <v>404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427</v>
      </c>
      <c r="AC1182" t="s">
        <v>576</v>
      </c>
      <c r="AD1182" t="s">
        <v>427</v>
      </c>
      <c r="AE1182" t="s">
        <v>564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368</v>
      </c>
      <c r="C1183" t="s">
        <v>64</v>
      </c>
      <c r="D1183" t="s">
        <v>425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427</v>
      </c>
      <c r="AC1183" t="s">
        <v>424</v>
      </c>
      <c r="AD1183" t="s">
        <v>427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368</v>
      </c>
      <c r="C1184" t="s">
        <v>64</v>
      </c>
      <c r="D1184" t="s">
        <v>425</v>
      </c>
      <c r="E1184" t="s">
        <v>425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427</v>
      </c>
      <c r="AC1184" t="s">
        <v>564</v>
      </c>
      <c r="AD1184" t="s">
        <v>427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368</v>
      </c>
      <c r="C1185" t="s">
        <v>64</v>
      </c>
      <c r="D1185" t="s">
        <v>405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427</v>
      </c>
      <c r="AC1185" t="s">
        <v>427</v>
      </c>
      <c r="AD1185" t="s">
        <v>427</v>
      </c>
      <c r="AE1185" t="s">
        <v>564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368</v>
      </c>
      <c r="C1186" t="s">
        <v>64</v>
      </c>
      <c r="D1186" t="s">
        <v>405</v>
      </c>
      <c r="E1186" t="s">
        <v>404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564</v>
      </c>
      <c r="AE1186" t="s">
        <v>564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368</v>
      </c>
      <c r="C1187" t="s">
        <v>64</v>
      </c>
      <c r="D1187" t="s">
        <v>405</v>
      </c>
      <c r="E1187" t="s">
        <v>405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575</v>
      </c>
      <c r="AC1187" t="s">
        <v>575</v>
      </c>
      <c r="AD1187" t="s">
        <v>575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368</v>
      </c>
      <c r="C1188" t="s">
        <v>64</v>
      </c>
      <c r="D1188" t="s">
        <v>554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575</v>
      </c>
      <c r="AC1188" t="s">
        <v>137</v>
      </c>
      <c r="AD1188" t="s">
        <v>575</v>
      </c>
      <c r="AE1188" t="s">
        <v>564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368</v>
      </c>
      <c r="C1189" t="s">
        <v>64</v>
      </c>
      <c r="D1189" t="s">
        <v>554</v>
      </c>
      <c r="E1189" t="s">
        <v>554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575</v>
      </c>
      <c r="AC1189" t="s">
        <v>576</v>
      </c>
      <c r="AD1189" t="s">
        <v>575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368</v>
      </c>
      <c r="C1190" t="s">
        <v>64</v>
      </c>
      <c r="D1190" t="s">
        <v>426</v>
      </c>
      <c r="E1190" t="s">
        <v>426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575</v>
      </c>
      <c r="AC1190" t="s">
        <v>576</v>
      </c>
      <c r="AD1190" t="s">
        <v>576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368</v>
      </c>
      <c r="C1191" t="s">
        <v>64</v>
      </c>
      <c r="D1191" t="s">
        <v>429</v>
      </c>
      <c r="E1191" t="s">
        <v>429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575</v>
      </c>
      <c r="AC1191" t="s">
        <v>564</v>
      </c>
      <c r="AD1191" t="s">
        <v>575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368</v>
      </c>
      <c r="C1192" t="s">
        <v>64</v>
      </c>
      <c r="D1192" t="s">
        <v>424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423</v>
      </c>
      <c r="AC1192" t="s">
        <v>423</v>
      </c>
      <c r="AD1192" t="s">
        <v>423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368</v>
      </c>
      <c r="C1193" t="s">
        <v>64</v>
      </c>
      <c r="D1193" t="s">
        <v>424</v>
      </c>
      <c r="E1193" t="s">
        <v>424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423</v>
      </c>
      <c r="AC1193" t="s">
        <v>423</v>
      </c>
      <c r="AD1193" t="s">
        <v>423</v>
      </c>
      <c r="AE1193" t="s">
        <v>564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368</v>
      </c>
      <c r="C1194" t="s">
        <v>64</v>
      </c>
      <c r="D1194" t="s">
        <v>479</v>
      </c>
      <c r="E1194" t="s">
        <v>424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423</v>
      </c>
      <c r="AC1194" t="s">
        <v>137</v>
      </c>
      <c r="AD1194" t="s">
        <v>423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368</v>
      </c>
      <c r="C1195" t="s">
        <v>64</v>
      </c>
      <c r="D1195" t="s">
        <v>431</v>
      </c>
      <c r="E1195" t="s">
        <v>431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423</v>
      </c>
      <c r="AC1195" t="s">
        <v>137</v>
      </c>
      <c r="AD1195" t="s">
        <v>423</v>
      </c>
      <c r="AE1195" t="s">
        <v>564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369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423</v>
      </c>
      <c r="AC1196" t="s">
        <v>425</v>
      </c>
      <c r="AD1196" t="s">
        <v>137</v>
      </c>
      <c r="AE1196" t="s">
        <v>564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369</v>
      </c>
      <c r="C1197" t="s">
        <v>48</v>
      </c>
      <c r="D1197" t="s">
        <v>404</v>
      </c>
      <c r="E1197" t="s">
        <v>404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423</v>
      </c>
      <c r="AC1197" t="s">
        <v>576</v>
      </c>
      <c r="AD1197" t="s">
        <v>423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369</v>
      </c>
      <c r="C1198" t="s">
        <v>48</v>
      </c>
      <c r="D1198" t="s">
        <v>405</v>
      </c>
      <c r="E1198" t="s">
        <v>405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423</v>
      </c>
      <c r="AC1198" t="s">
        <v>576</v>
      </c>
      <c r="AD1198" t="s">
        <v>423</v>
      </c>
      <c r="AE1198" t="s">
        <v>564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369</v>
      </c>
      <c r="C1199" t="s">
        <v>50</v>
      </c>
      <c r="D1199" t="s">
        <v>403</v>
      </c>
      <c r="E1199" t="s">
        <v>403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423</v>
      </c>
      <c r="AC1199" t="s">
        <v>576</v>
      </c>
      <c r="AD1199" t="s">
        <v>404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369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423</v>
      </c>
      <c r="AC1200" t="s">
        <v>426</v>
      </c>
      <c r="AD1200" t="s">
        <v>423</v>
      </c>
      <c r="AE1200" t="s">
        <v>564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369</v>
      </c>
      <c r="C1201" t="s">
        <v>50</v>
      </c>
      <c r="D1201" t="s">
        <v>404</v>
      </c>
      <c r="E1201" t="s">
        <v>404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423</v>
      </c>
      <c r="AC1201" t="s">
        <v>424</v>
      </c>
      <c r="AD1201" t="s">
        <v>423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369</v>
      </c>
      <c r="C1202" t="s">
        <v>50</v>
      </c>
      <c r="D1202" t="s">
        <v>405</v>
      </c>
      <c r="E1202" t="s">
        <v>405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423</v>
      </c>
      <c r="AC1202" t="s">
        <v>424</v>
      </c>
      <c r="AD1202" t="s">
        <v>423</v>
      </c>
      <c r="AE1202" t="s">
        <v>564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369</v>
      </c>
      <c r="C1203" t="s">
        <v>52</v>
      </c>
      <c r="D1203" t="s">
        <v>403</v>
      </c>
      <c r="E1203" t="s">
        <v>403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423</v>
      </c>
      <c r="AC1203" t="s">
        <v>424</v>
      </c>
      <c r="AD1203" t="s">
        <v>137</v>
      </c>
      <c r="AE1203" t="s">
        <v>564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369</v>
      </c>
      <c r="C1204" t="s">
        <v>52</v>
      </c>
      <c r="D1204" t="s">
        <v>403</v>
      </c>
      <c r="E1204" t="s">
        <v>405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423</v>
      </c>
      <c r="AC1204" t="s">
        <v>424</v>
      </c>
      <c r="AD1204" t="s">
        <v>404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369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423</v>
      </c>
      <c r="AC1205" t="s">
        <v>424</v>
      </c>
      <c r="AD1205" t="s">
        <v>404</v>
      </c>
      <c r="AE1205" t="s">
        <v>564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369</v>
      </c>
      <c r="C1206" t="s">
        <v>52</v>
      </c>
      <c r="D1206" t="s">
        <v>404</v>
      </c>
      <c r="E1206" t="s">
        <v>404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423</v>
      </c>
      <c r="AC1206" t="s">
        <v>564</v>
      </c>
      <c r="AD1206" t="s">
        <v>423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369</v>
      </c>
      <c r="C1207" t="s">
        <v>52</v>
      </c>
      <c r="D1207" t="s">
        <v>405</v>
      </c>
      <c r="E1207" t="s">
        <v>405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403</v>
      </c>
      <c r="AC1207" t="s">
        <v>403</v>
      </c>
      <c r="AD1207" t="s">
        <v>403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369</v>
      </c>
      <c r="C1208" t="s">
        <v>54</v>
      </c>
      <c r="D1208" t="s">
        <v>423</v>
      </c>
      <c r="E1208" t="s">
        <v>423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403</v>
      </c>
      <c r="AC1208" t="s">
        <v>403</v>
      </c>
      <c r="AD1208" t="s">
        <v>403</v>
      </c>
      <c r="AE1208" t="s">
        <v>564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369</v>
      </c>
      <c r="C1209" t="s">
        <v>54</v>
      </c>
      <c r="D1209" t="s">
        <v>403</v>
      </c>
      <c r="E1209" t="s">
        <v>403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403</v>
      </c>
      <c r="AC1209" t="s">
        <v>137</v>
      </c>
      <c r="AD1209" t="s">
        <v>403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369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403</v>
      </c>
      <c r="AC1210" t="s">
        <v>137</v>
      </c>
      <c r="AD1210" t="s">
        <v>403</v>
      </c>
      <c r="AE1210" t="s">
        <v>564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369</v>
      </c>
      <c r="C1211" t="s">
        <v>54</v>
      </c>
      <c r="D1211" t="s">
        <v>404</v>
      </c>
      <c r="E1211" t="s">
        <v>404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403</v>
      </c>
      <c r="AC1211" t="s">
        <v>137</v>
      </c>
      <c r="AD1211" t="s">
        <v>405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369</v>
      </c>
      <c r="C1212" t="s">
        <v>54</v>
      </c>
      <c r="D1212" t="s">
        <v>405</v>
      </c>
      <c r="E1212" t="s">
        <v>405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403</v>
      </c>
      <c r="AC1212" t="s">
        <v>425</v>
      </c>
      <c r="AD1212" t="s">
        <v>403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369</v>
      </c>
      <c r="C1213" t="s">
        <v>54</v>
      </c>
      <c r="D1213" t="s">
        <v>431</v>
      </c>
      <c r="E1213" t="s">
        <v>431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403</v>
      </c>
      <c r="AC1213" t="s">
        <v>425</v>
      </c>
      <c r="AD1213" t="s">
        <v>403</v>
      </c>
      <c r="AE1213" t="s">
        <v>564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369</v>
      </c>
      <c r="C1214" t="s">
        <v>54</v>
      </c>
      <c r="D1214" t="s">
        <v>406</v>
      </c>
      <c r="E1214" t="s">
        <v>406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403</v>
      </c>
      <c r="AC1214" t="s">
        <v>576</v>
      </c>
      <c r="AD1214" t="s">
        <v>403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369</v>
      </c>
      <c r="C1215" t="s">
        <v>54</v>
      </c>
      <c r="D1215" t="s">
        <v>427</v>
      </c>
      <c r="E1215" t="s">
        <v>427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403</v>
      </c>
      <c r="AC1215" t="s">
        <v>576</v>
      </c>
      <c r="AD1215" t="s">
        <v>403</v>
      </c>
      <c r="AE1215" t="s">
        <v>564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369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403</v>
      </c>
      <c r="AC1216" t="s">
        <v>424</v>
      </c>
      <c r="AD1216" t="s">
        <v>423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369</v>
      </c>
      <c r="C1217" t="s">
        <v>56</v>
      </c>
      <c r="D1217" t="s">
        <v>403</v>
      </c>
      <c r="E1217" t="s">
        <v>423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403</v>
      </c>
      <c r="AC1217" t="s">
        <v>424</v>
      </c>
      <c r="AD1217" t="s">
        <v>403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369</v>
      </c>
      <c r="C1218" t="s">
        <v>56</v>
      </c>
      <c r="D1218" t="s">
        <v>403</v>
      </c>
      <c r="E1218" t="s">
        <v>403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403</v>
      </c>
      <c r="AC1218" t="s">
        <v>424</v>
      </c>
      <c r="AD1218" t="s">
        <v>403</v>
      </c>
      <c r="AE1218" t="s">
        <v>564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369</v>
      </c>
      <c r="C1219" t="s">
        <v>56</v>
      </c>
      <c r="D1219" t="s">
        <v>403</v>
      </c>
      <c r="E1219" t="s">
        <v>405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403</v>
      </c>
      <c r="AC1219" t="s">
        <v>424</v>
      </c>
      <c r="AD1219" t="s">
        <v>405</v>
      </c>
      <c r="AE1219" t="s">
        <v>564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369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403</v>
      </c>
      <c r="AC1220" t="s">
        <v>564</v>
      </c>
      <c r="AD1220" t="s">
        <v>403</v>
      </c>
      <c r="AE1220" t="s">
        <v>564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369</v>
      </c>
      <c r="C1221" t="s">
        <v>56</v>
      </c>
      <c r="D1221" t="s">
        <v>404</v>
      </c>
      <c r="E1221" t="s">
        <v>423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403</v>
      </c>
      <c r="AC1221" t="s">
        <v>431</v>
      </c>
      <c r="AD1221" t="s">
        <v>403</v>
      </c>
      <c r="AE1221" t="s">
        <v>564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369</v>
      </c>
      <c r="C1222" t="s">
        <v>56</v>
      </c>
      <c r="D1222" t="s">
        <v>404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575</v>
      </c>
      <c r="AD1222" t="s">
        <v>137</v>
      </c>
      <c r="AE1222" t="s">
        <v>564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369</v>
      </c>
      <c r="C1223" t="s">
        <v>56</v>
      </c>
      <c r="D1223" t="s">
        <v>404</v>
      </c>
      <c r="E1223" t="s">
        <v>404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423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369</v>
      </c>
      <c r="C1224" t="s">
        <v>56</v>
      </c>
      <c r="D1224" t="s">
        <v>404</v>
      </c>
      <c r="E1224" t="s">
        <v>425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423</v>
      </c>
      <c r="AD1224" t="s">
        <v>137</v>
      </c>
      <c r="AE1224" t="s">
        <v>564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369</v>
      </c>
      <c r="C1225" t="s">
        <v>56</v>
      </c>
      <c r="D1225" t="s">
        <v>404</v>
      </c>
      <c r="E1225" t="s">
        <v>424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403</v>
      </c>
      <c r="AD1225" t="s">
        <v>137</v>
      </c>
      <c r="AE1225" t="s">
        <v>564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369</v>
      </c>
      <c r="C1226" t="s">
        <v>56</v>
      </c>
      <c r="D1226" t="s">
        <v>405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369</v>
      </c>
      <c r="C1227" t="s">
        <v>56</v>
      </c>
      <c r="D1227" t="s">
        <v>405</v>
      </c>
      <c r="E1227" t="s">
        <v>405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564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369</v>
      </c>
      <c r="C1228" t="s">
        <v>56</v>
      </c>
      <c r="D1228" t="s">
        <v>554</v>
      </c>
      <c r="E1228" t="s">
        <v>554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405</v>
      </c>
      <c r="AE1228" t="s">
        <v>564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369</v>
      </c>
      <c r="C1229" t="s">
        <v>56</v>
      </c>
      <c r="D1229" t="s">
        <v>424</v>
      </c>
      <c r="E1229" t="s">
        <v>424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424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369</v>
      </c>
      <c r="C1230" t="s">
        <v>56</v>
      </c>
      <c r="D1230" t="s">
        <v>431</v>
      </c>
      <c r="E1230" t="s">
        <v>431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577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369</v>
      </c>
      <c r="C1231" t="s">
        <v>56</v>
      </c>
      <c r="D1231" t="s">
        <v>406</v>
      </c>
      <c r="E1231" t="s">
        <v>406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577</v>
      </c>
      <c r="AD1231" t="s">
        <v>137</v>
      </c>
      <c r="AE1231" t="s">
        <v>564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369</v>
      </c>
      <c r="C1232" t="s">
        <v>56</v>
      </c>
      <c r="D1232" t="s">
        <v>427</v>
      </c>
      <c r="E1232" t="s">
        <v>427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577</v>
      </c>
      <c r="AD1232" t="s">
        <v>404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369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425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369</v>
      </c>
      <c r="C1234" t="s">
        <v>58</v>
      </c>
      <c r="D1234" t="s">
        <v>423</v>
      </c>
      <c r="E1234" t="s">
        <v>423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425</v>
      </c>
      <c r="AD1234" t="s">
        <v>137</v>
      </c>
      <c r="AE1234" t="s">
        <v>564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369</v>
      </c>
      <c r="C1235" t="s">
        <v>58</v>
      </c>
      <c r="D1235" t="s">
        <v>423</v>
      </c>
      <c r="E1235" t="s">
        <v>404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425</v>
      </c>
      <c r="AD1235" t="s">
        <v>425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369</v>
      </c>
      <c r="C1236" t="s">
        <v>58</v>
      </c>
      <c r="D1236" t="s">
        <v>403</v>
      </c>
      <c r="E1236" t="s">
        <v>403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425</v>
      </c>
      <c r="AD1236" t="s">
        <v>425</v>
      </c>
      <c r="AE1236" t="s">
        <v>564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369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425</v>
      </c>
      <c r="AD1237" t="s">
        <v>424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369</v>
      </c>
      <c r="C1238" t="s">
        <v>58</v>
      </c>
      <c r="D1238" t="s">
        <v>137</v>
      </c>
      <c r="E1238" t="s">
        <v>554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405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369</v>
      </c>
      <c r="C1239" t="s">
        <v>58</v>
      </c>
      <c r="D1239" t="s">
        <v>137</v>
      </c>
      <c r="E1239" t="s">
        <v>424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405</v>
      </c>
      <c r="AD1239" t="s">
        <v>137</v>
      </c>
      <c r="AE1239" t="s">
        <v>564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369</v>
      </c>
      <c r="C1240" t="s">
        <v>58</v>
      </c>
      <c r="D1240" t="s">
        <v>404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405</v>
      </c>
      <c r="AD1240" t="s">
        <v>405</v>
      </c>
      <c r="AE1240" t="s">
        <v>564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369</v>
      </c>
      <c r="C1241" t="s">
        <v>58</v>
      </c>
      <c r="D1241" t="s">
        <v>404</v>
      </c>
      <c r="E1241" t="s">
        <v>404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405</v>
      </c>
      <c r="AD1241" t="s">
        <v>424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369</v>
      </c>
      <c r="C1242" t="s">
        <v>58</v>
      </c>
      <c r="D1242" t="s">
        <v>425</v>
      </c>
      <c r="E1242" t="s">
        <v>425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576</v>
      </c>
      <c r="AD1242" t="s">
        <v>423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369</v>
      </c>
      <c r="C1243" t="s">
        <v>58</v>
      </c>
      <c r="D1243" t="s">
        <v>405</v>
      </c>
      <c r="E1243" t="s">
        <v>403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576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369</v>
      </c>
      <c r="C1244" t="s">
        <v>58</v>
      </c>
      <c r="D1244" t="s">
        <v>405</v>
      </c>
      <c r="E1244" t="s">
        <v>404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576</v>
      </c>
      <c r="AD1244" t="s">
        <v>137</v>
      </c>
      <c r="AE1244" t="s">
        <v>564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369</v>
      </c>
      <c r="C1245" t="s">
        <v>58</v>
      </c>
      <c r="D1245" t="s">
        <v>405</v>
      </c>
      <c r="E1245" t="s">
        <v>405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576</v>
      </c>
      <c r="AD1245" t="s">
        <v>405</v>
      </c>
      <c r="AE1245" t="s">
        <v>564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369</v>
      </c>
      <c r="C1246" t="s">
        <v>58</v>
      </c>
      <c r="D1246" t="s">
        <v>405</v>
      </c>
      <c r="E1246" t="s">
        <v>554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576</v>
      </c>
      <c r="AD1246" t="s">
        <v>576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369</v>
      </c>
      <c r="C1247" t="s">
        <v>58</v>
      </c>
      <c r="D1247" t="s">
        <v>554</v>
      </c>
      <c r="E1247" t="s">
        <v>554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576</v>
      </c>
      <c r="AD1247" t="s">
        <v>576</v>
      </c>
      <c r="AE1247" t="s">
        <v>564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369</v>
      </c>
      <c r="C1248" t="s">
        <v>58</v>
      </c>
      <c r="D1248" t="s">
        <v>426</v>
      </c>
      <c r="E1248" t="s">
        <v>426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576</v>
      </c>
      <c r="AD1248" t="s">
        <v>424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369</v>
      </c>
      <c r="C1249" t="s">
        <v>58</v>
      </c>
      <c r="D1249" t="s">
        <v>424</v>
      </c>
      <c r="E1249" t="s">
        <v>404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426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369</v>
      </c>
      <c r="C1250" t="s">
        <v>58</v>
      </c>
      <c r="D1250" t="s">
        <v>424</v>
      </c>
      <c r="E1250" t="s">
        <v>424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426</v>
      </c>
      <c r="AD1250" t="s">
        <v>137</v>
      </c>
      <c r="AE1250" t="s">
        <v>564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369</v>
      </c>
      <c r="C1251" t="s">
        <v>58</v>
      </c>
      <c r="D1251" t="s">
        <v>431</v>
      </c>
      <c r="E1251" t="s">
        <v>431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426</v>
      </c>
      <c r="AD1251" t="s">
        <v>426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369</v>
      </c>
      <c r="C1252" t="s">
        <v>58</v>
      </c>
      <c r="D1252" t="s">
        <v>406</v>
      </c>
      <c r="E1252" t="s">
        <v>406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429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369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429</v>
      </c>
      <c r="AD1253" t="s">
        <v>137</v>
      </c>
      <c r="AE1253" t="s">
        <v>564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369</v>
      </c>
      <c r="C1254" t="s">
        <v>60</v>
      </c>
      <c r="D1254" t="s">
        <v>423</v>
      </c>
      <c r="E1254" t="s">
        <v>423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429</v>
      </c>
      <c r="AD1254" t="s">
        <v>404</v>
      </c>
      <c r="AE1254" t="s">
        <v>564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369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429</v>
      </c>
      <c r="AD1255" t="s">
        <v>429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369</v>
      </c>
      <c r="C1256" t="s">
        <v>60</v>
      </c>
      <c r="D1256" t="s">
        <v>137</v>
      </c>
      <c r="E1256" t="s">
        <v>425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424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369</v>
      </c>
      <c r="C1257" t="s">
        <v>60</v>
      </c>
      <c r="D1257" t="s">
        <v>137</v>
      </c>
      <c r="E1257" t="s">
        <v>424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424</v>
      </c>
      <c r="AD1257" t="s">
        <v>137</v>
      </c>
      <c r="AE1257" t="s">
        <v>564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369</v>
      </c>
      <c r="C1258" t="s">
        <v>60</v>
      </c>
      <c r="D1258" t="s">
        <v>404</v>
      </c>
      <c r="E1258" t="s">
        <v>404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424</v>
      </c>
      <c r="AD1258" t="s">
        <v>424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369</v>
      </c>
      <c r="C1259" t="s">
        <v>60</v>
      </c>
      <c r="D1259" t="s">
        <v>425</v>
      </c>
      <c r="E1259" t="s">
        <v>425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424</v>
      </c>
      <c r="AD1259" t="s">
        <v>424</v>
      </c>
      <c r="AE1259" t="s">
        <v>564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369</v>
      </c>
      <c r="C1260" t="s">
        <v>60</v>
      </c>
      <c r="D1260" t="s">
        <v>405</v>
      </c>
      <c r="E1260" t="s">
        <v>405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564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369</v>
      </c>
      <c r="C1261" t="s">
        <v>60</v>
      </c>
      <c r="D1261" t="s">
        <v>554</v>
      </c>
      <c r="E1261" t="s">
        <v>554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564</v>
      </c>
      <c r="AD1261" t="s">
        <v>137</v>
      </c>
      <c r="AE1261" t="s">
        <v>564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369</v>
      </c>
      <c r="C1262" t="s">
        <v>60</v>
      </c>
      <c r="D1262" t="s">
        <v>426</v>
      </c>
      <c r="E1262" t="s">
        <v>426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479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369</v>
      </c>
      <c r="C1263" t="s">
        <v>60</v>
      </c>
      <c r="D1263" t="s">
        <v>424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479</v>
      </c>
      <c r="AD1263" t="s">
        <v>137</v>
      </c>
      <c r="AE1263" t="s">
        <v>564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369</v>
      </c>
      <c r="C1264" t="s">
        <v>60</v>
      </c>
      <c r="D1264" t="s">
        <v>424</v>
      </c>
      <c r="E1264" t="s">
        <v>404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431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369</v>
      </c>
      <c r="C1265" t="s">
        <v>60</v>
      </c>
      <c r="D1265" t="s">
        <v>424</v>
      </c>
      <c r="E1265" t="s">
        <v>424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431</v>
      </c>
      <c r="AD1265" t="s">
        <v>137</v>
      </c>
      <c r="AE1265" t="s">
        <v>564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369</v>
      </c>
      <c r="C1266" t="s">
        <v>60</v>
      </c>
      <c r="D1266" t="s">
        <v>424</v>
      </c>
      <c r="E1266" t="s">
        <v>479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427</v>
      </c>
      <c r="AD1266" t="s">
        <v>137</v>
      </c>
      <c r="AE1266" t="s">
        <v>564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369</v>
      </c>
      <c r="C1267" t="s">
        <v>60</v>
      </c>
      <c r="D1267" t="s">
        <v>479</v>
      </c>
      <c r="E1267" t="s">
        <v>424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404</v>
      </c>
      <c r="AC1267" t="s">
        <v>575</v>
      </c>
      <c r="AD1267" t="s">
        <v>137</v>
      </c>
      <c r="AE1267" t="s">
        <v>564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369</v>
      </c>
      <c r="C1268" t="s">
        <v>60</v>
      </c>
      <c r="D1268" t="s">
        <v>431</v>
      </c>
      <c r="E1268" t="s">
        <v>431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404</v>
      </c>
      <c r="AC1268" t="s">
        <v>575</v>
      </c>
      <c r="AD1268" t="s">
        <v>404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369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404</v>
      </c>
      <c r="AC1269" t="s">
        <v>575</v>
      </c>
      <c r="AD1269" t="s">
        <v>404</v>
      </c>
      <c r="AE1269" t="s">
        <v>564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369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404</v>
      </c>
      <c r="AC1270" t="s">
        <v>575</v>
      </c>
      <c r="AD1270" t="s">
        <v>425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369</v>
      </c>
      <c r="C1271" t="s">
        <v>62</v>
      </c>
      <c r="D1271" t="s">
        <v>137</v>
      </c>
      <c r="E1271" t="s">
        <v>404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404</v>
      </c>
      <c r="AC1271" t="s">
        <v>423</v>
      </c>
      <c r="AD1271" t="s">
        <v>137</v>
      </c>
      <c r="AE1271" t="s">
        <v>564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369</v>
      </c>
      <c r="C1272" t="s">
        <v>62</v>
      </c>
      <c r="D1272" t="s">
        <v>137</v>
      </c>
      <c r="E1272" t="s">
        <v>425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404</v>
      </c>
      <c r="AC1272" t="s">
        <v>423</v>
      </c>
      <c r="AD1272" t="s">
        <v>404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369</v>
      </c>
      <c r="C1273" t="s">
        <v>62</v>
      </c>
      <c r="D1273" t="s">
        <v>404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404</v>
      </c>
      <c r="AC1273" t="s">
        <v>423</v>
      </c>
      <c r="AD1273" t="s">
        <v>404</v>
      </c>
      <c r="AE1273" t="s">
        <v>564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369</v>
      </c>
      <c r="C1274" t="s">
        <v>62</v>
      </c>
      <c r="D1274" t="s">
        <v>404</v>
      </c>
      <c r="E1274" t="s">
        <v>404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404</v>
      </c>
      <c r="AC1274" t="s">
        <v>403</v>
      </c>
      <c r="AD1274" t="s">
        <v>404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369</v>
      </c>
      <c r="C1275" t="s">
        <v>62</v>
      </c>
      <c r="D1275" t="s">
        <v>425</v>
      </c>
      <c r="E1275" t="s">
        <v>425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404</v>
      </c>
      <c r="AC1275" t="s">
        <v>403</v>
      </c>
      <c r="AD1275" t="s">
        <v>404</v>
      </c>
      <c r="AE1275" t="s">
        <v>564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369</v>
      </c>
      <c r="C1276" t="s">
        <v>62</v>
      </c>
      <c r="D1276" t="s">
        <v>405</v>
      </c>
      <c r="E1276" t="s">
        <v>405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404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369</v>
      </c>
      <c r="C1277" t="s">
        <v>62</v>
      </c>
      <c r="D1277" t="s">
        <v>554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404</v>
      </c>
      <c r="AC1277" t="s">
        <v>137</v>
      </c>
      <c r="AD1277" t="s">
        <v>137</v>
      </c>
      <c r="AE1277" t="s">
        <v>564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369</v>
      </c>
      <c r="C1278" t="s">
        <v>62</v>
      </c>
      <c r="D1278" t="s">
        <v>554</v>
      </c>
      <c r="E1278" t="s">
        <v>554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404</v>
      </c>
      <c r="AC1278" t="s">
        <v>137</v>
      </c>
      <c r="AD1278" t="s">
        <v>404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369</v>
      </c>
      <c r="C1279" t="s">
        <v>62</v>
      </c>
      <c r="D1279" t="s">
        <v>429</v>
      </c>
      <c r="E1279" t="s">
        <v>429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404</v>
      </c>
      <c r="AC1279" t="s">
        <v>137</v>
      </c>
      <c r="AD1279" t="s">
        <v>404</v>
      </c>
      <c r="AE1279" t="s">
        <v>564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369</v>
      </c>
      <c r="C1280" t="s">
        <v>62</v>
      </c>
      <c r="D1280" t="s">
        <v>424</v>
      </c>
      <c r="E1280" t="s">
        <v>424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404</v>
      </c>
      <c r="AC1280" t="s">
        <v>137</v>
      </c>
      <c r="AD1280" t="s">
        <v>425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369</v>
      </c>
      <c r="C1281" t="s">
        <v>62</v>
      </c>
      <c r="D1281" t="s">
        <v>424</v>
      </c>
      <c r="E1281" t="s">
        <v>479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404</v>
      </c>
      <c r="AC1281" t="s">
        <v>137</v>
      </c>
      <c r="AD1281" t="s">
        <v>424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369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404</v>
      </c>
      <c r="AC1282" t="s">
        <v>577</v>
      </c>
      <c r="AD1282" t="s">
        <v>137</v>
      </c>
      <c r="AE1282" t="s">
        <v>564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369</v>
      </c>
      <c r="C1283" t="s">
        <v>64</v>
      </c>
      <c r="D1283" t="s">
        <v>553</v>
      </c>
      <c r="E1283" t="s">
        <v>553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404</v>
      </c>
      <c r="AC1283" t="s">
        <v>577</v>
      </c>
      <c r="AD1283" t="s">
        <v>404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369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404</v>
      </c>
      <c r="AC1284" t="s">
        <v>577</v>
      </c>
      <c r="AD1284" t="s">
        <v>404</v>
      </c>
      <c r="AE1284" t="s">
        <v>564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369</v>
      </c>
      <c r="C1285" t="s">
        <v>64</v>
      </c>
      <c r="D1285" t="s">
        <v>137</v>
      </c>
      <c r="E1285" t="s">
        <v>425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404</v>
      </c>
      <c r="AC1285" t="s">
        <v>577</v>
      </c>
      <c r="AD1285" t="s">
        <v>425</v>
      </c>
      <c r="AE1285" t="s">
        <v>564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369</v>
      </c>
      <c r="C1286" t="s">
        <v>64</v>
      </c>
      <c r="D1286" t="s">
        <v>137</v>
      </c>
      <c r="E1286" t="s">
        <v>554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404</v>
      </c>
      <c r="AC1286" t="s">
        <v>577</v>
      </c>
      <c r="AD1286" t="s">
        <v>576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369</v>
      </c>
      <c r="C1287" t="s">
        <v>64</v>
      </c>
      <c r="D1287" t="s">
        <v>137</v>
      </c>
      <c r="E1287" t="s">
        <v>424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404</v>
      </c>
      <c r="AC1287" t="s">
        <v>577</v>
      </c>
      <c r="AD1287" t="s">
        <v>424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369</v>
      </c>
      <c r="C1288" t="s">
        <v>64</v>
      </c>
      <c r="D1288" t="s">
        <v>404</v>
      </c>
      <c r="E1288" t="s">
        <v>404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404</v>
      </c>
      <c r="AC1288" t="s">
        <v>577</v>
      </c>
      <c r="AD1288" t="s">
        <v>424</v>
      </c>
      <c r="AE1288" t="s">
        <v>564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369</v>
      </c>
      <c r="C1289" t="s">
        <v>64</v>
      </c>
      <c r="D1289" t="s">
        <v>404</v>
      </c>
      <c r="E1289" t="s">
        <v>424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404</v>
      </c>
      <c r="AC1289" t="s">
        <v>425</v>
      </c>
      <c r="AD1289" t="s">
        <v>575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369</v>
      </c>
      <c r="C1290" t="s">
        <v>64</v>
      </c>
      <c r="D1290" t="s">
        <v>425</v>
      </c>
      <c r="E1290" t="s">
        <v>425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404</v>
      </c>
      <c r="AC1290" t="s">
        <v>425</v>
      </c>
      <c r="AD1290" t="s">
        <v>423</v>
      </c>
      <c r="AE1290" t="s">
        <v>564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369</v>
      </c>
      <c r="C1291" t="s">
        <v>64</v>
      </c>
      <c r="D1291" t="s">
        <v>405</v>
      </c>
      <c r="E1291" t="s">
        <v>405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369</v>
      </c>
      <c r="C1292" t="s">
        <v>64</v>
      </c>
      <c r="D1292" t="s">
        <v>554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404</v>
      </c>
      <c r="AC1292" t="s">
        <v>425</v>
      </c>
      <c r="AD1292" t="s">
        <v>137</v>
      </c>
      <c r="AE1292" t="s">
        <v>564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369</v>
      </c>
      <c r="C1293" t="s">
        <v>64</v>
      </c>
      <c r="D1293" t="s">
        <v>554</v>
      </c>
      <c r="E1293" t="s">
        <v>554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404</v>
      </c>
      <c r="AC1293" t="s">
        <v>425</v>
      </c>
      <c r="AD1293" t="s">
        <v>404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369</v>
      </c>
      <c r="C1294" t="s">
        <v>64</v>
      </c>
      <c r="D1294" t="s">
        <v>426</v>
      </c>
      <c r="E1294" t="s">
        <v>426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404</v>
      </c>
      <c r="AC1294" t="s">
        <v>425</v>
      </c>
      <c r="AD1294" t="s">
        <v>404</v>
      </c>
      <c r="AE1294" t="s">
        <v>564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369</v>
      </c>
      <c r="C1295" t="s">
        <v>64</v>
      </c>
      <c r="D1295" t="s">
        <v>424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404</v>
      </c>
      <c r="AC1295" t="s">
        <v>425</v>
      </c>
      <c r="AD1295" t="s">
        <v>425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369</v>
      </c>
      <c r="C1296" t="s">
        <v>64</v>
      </c>
      <c r="D1296" t="s">
        <v>424</v>
      </c>
      <c r="E1296" t="s">
        <v>424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404</v>
      </c>
      <c r="AC1296" t="s">
        <v>425</v>
      </c>
      <c r="AD1296" t="s">
        <v>405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370</v>
      </c>
      <c r="C1297" t="s">
        <v>48</v>
      </c>
      <c r="D1297" t="s">
        <v>403</v>
      </c>
      <c r="E1297" t="s">
        <v>403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404</v>
      </c>
      <c r="AC1297" t="s">
        <v>405</v>
      </c>
      <c r="AD1297" t="s">
        <v>423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370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404</v>
      </c>
      <c r="AC1298" t="s">
        <v>405</v>
      </c>
      <c r="AD1298" t="s">
        <v>404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370</v>
      </c>
      <c r="C1299" t="s">
        <v>48</v>
      </c>
      <c r="D1299" t="s">
        <v>404</v>
      </c>
      <c r="E1299" t="s">
        <v>404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404</v>
      </c>
      <c r="AC1299" t="s">
        <v>405</v>
      </c>
      <c r="AD1299" t="s">
        <v>404</v>
      </c>
      <c r="AE1299" t="s">
        <v>564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370</v>
      </c>
      <c r="C1300" t="s">
        <v>48</v>
      </c>
      <c r="D1300" t="s">
        <v>405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404</v>
      </c>
      <c r="AC1300" t="s">
        <v>405</v>
      </c>
      <c r="AD1300" t="s">
        <v>405</v>
      </c>
      <c r="AE1300" t="s">
        <v>564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370</v>
      </c>
      <c r="C1301" t="s">
        <v>48</v>
      </c>
      <c r="D1301" t="s">
        <v>405</v>
      </c>
      <c r="E1301" t="s">
        <v>405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404</v>
      </c>
      <c r="AC1301" t="s">
        <v>576</v>
      </c>
      <c r="AD1301" t="s">
        <v>423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370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404</v>
      </c>
      <c r="AC1302" t="s">
        <v>576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370</v>
      </c>
      <c r="C1303" t="s">
        <v>50</v>
      </c>
      <c r="D1303" t="s">
        <v>404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404</v>
      </c>
      <c r="AC1303" t="s">
        <v>576</v>
      </c>
      <c r="AD1303" t="s">
        <v>137</v>
      </c>
      <c r="AE1303" t="s">
        <v>564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370</v>
      </c>
      <c r="C1304" t="s">
        <v>50</v>
      </c>
      <c r="D1304" t="s">
        <v>404</v>
      </c>
      <c r="E1304" t="s">
        <v>404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404</v>
      </c>
      <c r="AC1304" t="s">
        <v>576</v>
      </c>
      <c r="AD1304" t="s">
        <v>404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370</v>
      </c>
      <c r="C1305" t="s">
        <v>50</v>
      </c>
      <c r="D1305" t="s">
        <v>405</v>
      </c>
      <c r="E1305" t="s">
        <v>405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404</v>
      </c>
      <c r="AC1305" t="s">
        <v>576</v>
      </c>
      <c r="AD1305" t="s">
        <v>404</v>
      </c>
      <c r="AE1305" t="s">
        <v>564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370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404</v>
      </c>
      <c r="AC1306" t="s">
        <v>576</v>
      </c>
      <c r="AD1306" t="s">
        <v>425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370</v>
      </c>
      <c r="C1307" t="s">
        <v>52</v>
      </c>
      <c r="D1307" t="s">
        <v>403</v>
      </c>
      <c r="E1307" t="s">
        <v>403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404</v>
      </c>
      <c r="AC1307" t="s">
        <v>576</v>
      </c>
      <c r="AD1307" t="s">
        <v>405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370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404</v>
      </c>
      <c r="AC1308" t="s">
        <v>576</v>
      </c>
      <c r="AD1308" t="s">
        <v>576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370</v>
      </c>
      <c r="C1309" t="s">
        <v>52</v>
      </c>
      <c r="D1309" t="s">
        <v>404</v>
      </c>
      <c r="E1309" t="s">
        <v>404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404</v>
      </c>
      <c r="AC1309" t="s">
        <v>426</v>
      </c>
      <c r="AD1309" t="s">
        <v>137</v>
      </c>
      <c r="AE1309" t="s">
        <v>564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370</v>
      </c>
      <c r="C1310" t="s">
        <v>52</v>
      </c>
      <c r="D1310" t="s">
        <v>405</v>
      </c>
      <c r="E1310" t="s">
        <v>405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404</v>
      </c>
      <c r="AC1310" t="s">
        <v>426</v>
      </c>
      <c r="AD1310" t="s">
        <v>404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370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404</v>
      </c>
      <c r="AC1311" t="s">
        <v>426</v>
      </c>
      <c r="AD1311" t="s">
        <v>404</v>
      </c>
      <c r="AE1311" t="s">
        <v>564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370</v>
      </c>
      <c r="C1312" t="s">
        <v>54</v>
      </c>
      <c r="D1312" t="s">
        <v>403</v>
      </c>
      <c r="E1312" t="s">
        <v>403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404</v>
      </c>
      <c r="AC1312" t="s">
        <v>429</v>
      </c>
      <c r="AD1312" t="s">
        <v>404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370</v>
      </c>
      <c r="C1313" t="s">
        <v>54</v>
      </c>
      <c r="D1313" t="s">
        <v>404</v>
      </c>
      <c r="E1313" t="s">
        <v>404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404</v>
      </c>
      <c r="AC1313" t="s">
        <v>429</v>
      </c>
      <c r="AD1313" t="s">
        <v>404</v>
      </c>
      <c r="AE1313" t="s">
        <v>564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370</v>
      </c>
      <c r="C1314" t="s">
        <v>54</v>
      </c>
      <c r="D1314" t="s">
        <v>405</v>
      </c>
      <c r="E1314" t="s">
        <v>405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404</v>
      </c>
      <c r="AC1314" t="s">
        <v>429</v>
      </c>
      <c r="AD1314" t="s">
        <v>429</v>
      </c>
      <c r="AE1314" t="s">
        <v>564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370</v>
      </c>
      <c r="C1315" t="s">
        <v>56</v>
      </c>
      <c r="D1315" t="s">
        <v>403</v>
      </c>
      <c r="E1315" t="s">
        <v>403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404</v>
      </c>
      <c r="AC1315" t="s">
        <v>424</v>
      </c>
      <c r="AD1315" t="s">
        <v>575</v>
      </c>
      <c r="AE1315" t="s">
        <v>564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370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404</v>
      </c>
      <c r="AC1316" t="s">
        <v>424</v>
      </c>
      <c r="AD1316" t="s">
        <v>423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370</v>
      </c>
      <c r="C1317" t="s">
        <v>56</v>
      </c>
      <c r="D1317" t="s">
        <v>137</v>
      </c>
      <c r="E1317" t="s">
        <v>405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404</v>
      </c>
      <c r="AC1317" t="s">
        <v>424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370</v>
      </c>
      <c r="C1318" t="s">
        <v>56</v>
      </c>
      <c r="D1318" t="s">
        <v>404</v>
      </c>
      <c r="E1318" t="s">
        <v>403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404</v>
      </c>
      <c r="AC1318" t="s">
        <v>424</v>
      </c>
      <c r="AD1318" t="s">
        <v>137</v>
      </c>
      <c r="AE1318" t="s">
        <v>564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370</v>
      </c>
      <c r="C1319" t="s">
        <v>56</v>
      </c>
      <c r="D1319" t="s">
        <v>404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404</v>
      </c>
      <c r="AC1319" t="s">
        <v>424</v>
      </c>
      <c r="AD1319" t="s">
        <v>404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370</v>
      </c>
      <c r="C1320" t="s">
        <v>56</v>
      </c>
      <c r="D1320" t="s">
        <v>404</v>
      </c>
      <c r="E1320" t="s">
        <v>404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404</v>
      </c>
      <c r="AC1320" t="s">
        <v>424</v>
      </c>
      <c r="AD1320" t="s">
        <v>404</v>
      </c>
      <c r="AE1320" t="s">
        <v>564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370</v>
      </c>
      <c r="C1321" t="s">
        <v>56</v>
      </c>
      <c r="D1321" t="s">
        <v>404</v>
      </c>
      <c r="E1321" t="s">
        <v>425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404</v>
      </c>
      <c r="AC1321" t="s">
        <v>424</v>
      </c>
      <c r="AD1321" t="s">
        <v>425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370</v>
      </c>
      <c r="C1322" t="s">
        <v>56</v>
      </c>
      <c r="D1322" t="s">
        <v>404</v>
      </c>
      <c r="E1322" t="s">
        <v>405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404</v>
      </c>
      <c r="AC1322" t="s">
        <v>424</v>
      </c>
      <c r="AD1322" t="s">
        <v>405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370</v>
      </c>
      <c r="C1323" t="s">
        <v>56</v>
      </c>
      <c r="D1323" t="s">
        <v>404</v>
      </c>
      <c r="E1323" t="s">
        <v>424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404</v>
      </c>
      <c r="AC1323" t="s">
        <v>424</v>
      </c>
      <c r="AD1323" t="s">
        <v>405</v>
      </c>
      <c r="AE1323" t="s">
        <v>564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370</v>
      </c>
      <c r="C1324" t="s">
        <v>56</v>
      </c>
      <c r="D1324" t="s">
        <v>425</v>
      </c>
      <c r="E1324" t="s">
        <v>425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404</v>
      </c>
      <c r="AC1324" t="s">
        <v>424</v>
      </c>
      <c r="AD1324" t="s">
        <v>424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370</v>
      </c>
      <c r="C1325" t="s">
        <v>56</v>
      </c>
      <c r="D1325" t="s">
        <v>405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404</v>
      </c>
      <c r="AC1325" t="s">
        <v>424</v>
      </c>
      <c r="AD1325" t="s">
        <v>424</v>
      </c>
      <c r="AE1325" t="s">
        <v>564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370</v>
      </c>
      <c r="C1326" t="s">
        <v>56</v>
      </c>
      <c r="D1326" t="s">
        <v>405</v>
      </c>
      <c r="E1326" t="s">
        <v>405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404</v>
      </c>
      <c r="AC1326" t="s">
        <v>564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370</v>
      </c>
      <c r="C1327" t="s">
        <v>56</v>
      </c>
      <c r="D1327" t="s">
        <v>405</v>
      </c>
      <c r="E1327" t="s">
        <v>424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404</v>
      </c>
      <c r="AC1327" t="s">
        <v>564</v>
      </c>
      <c r="AD1327" t="s">
        <v>137</v>
      </c>
      <c r="AE1327" t="s">
        <v>564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370</v>
      </c>
      <c r="C1328" t="s">
        <v>56</v>
      </c>
      <c r="D1328" t="s">
        <v>554</v>
      </c>
      <c r="E1328" t="s">
        <v>554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404</v>
      </c>
      <c r="AC1328" t="s">
        <v>564</v>
      </c>
      <c r="AD1328" t="s">
        <v>404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370</v>
      </c>
      <c r="C1329" t="s">
        <v>56</v>
      </c>
      <c r="D1329" t="s">
        <v>426</v>
      </c>
      <c r="E1329" t="s">
        <v>426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404</v>
      </c>
      <c r="AC1329" t="s">
        <v>564</v>
      </c>
      <c r="AD1329" t="s">
        <v>404</v>
      </c>
      <c r="AE1329" t="s">
        <v>564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370</v>
      </c>
      <c r="C1330" t="s">
        <v>56</v>
      </c>
      <c r="D1330" t="s">
        <v>424</v>
      </c>
      <c r="E1330" t="s">
        <v>424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404</v>
      </c>
      <c r="AC1330" t="s">
        <v>564</v>
      </c>
      <c r="AD1330" t="s">
        <v>405</v>
      </c>
      <c r="AE1330" t="s">
        <v>564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370</v>
      </c>
      <c r="C1331" t="s">
        <v>58</v>
      </c>
      <c r="D1331" t="s">
        <v>423</v>
      </c>
      <c r="E1331" t="s">
        <v>404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404</v>
      </c>
      <c r="AC1331" t="s">
        <v>564</v>
      </c>
      <c r="AD1331" t="s">
        <v>424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370</v>
      </c>
      <c r="C1332" t="s">
        <v>58</v>
      </c>
      <c r="D1332" t="s">
        <v>403</v>
      </c>
      <c r="E1332" t="s">
        <v>403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404</v>
      </c>
      <c r="AC1332" t="s">
        <v>479</v>
      </c>
      <c r="AD1332" t="s">
        <v>423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370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404</v>
      </c>
      <c r="AC1333" t="s">
        <v>479</v>
      </c>
      <c r="AD1333" t="s">
        <v>404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370</v>
      </c>
      <c r="C1334" t="s">
        <v>58</v>
      </c>
      <c r="D1334" t="s">
        <v>137</v>
      </c>
      <c r="E1334" t="s">
        <v>425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404</v>
      </c>
      <c r="AC1334" t="s">
        <v>479</v>
      </c>
      <c r="AD1334" t="s">
        <v>404</v>
      </c>
      <c r="AE1334" t="s">
        <v>564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370</v>
      </c>
      <c r="C1335" t="s">
        <v>58</v>
      </c>
      <c r="D1335" t="s">
        <v>137</v>
      </c>
      <c r="E1335" t="s">
        <v>424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404</v>
      </c>
      <c r="AC1335" t="s">
        <v>431</v>
      </c>
      <c r="AD1335" t="s">
        <v>137</v>
      </c>
      <c r="AE1335" t="s">
        <v>564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370</v>
      </c>
      <c r="C1336" t="s">
        <v>58</v>
      </c>
      <c r="D1336" t="s">
        <v>404</v>
      </c>
      <c r="E1336" t="s">
        <v>423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404</v>
      </c>
      <c r="AC1336" t="s">
        <v>431</v>
      </c>
      <c r="AD1336" t="s">
        <v>404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370</v>
      </c>
      <c r="C1337" t="s">
        <v>58</v>
      </c>
      <c r="D1337" t="s">
        <v>404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404</v>
      </c>
      <c r="AC1337" t="s">
        <v>431</v>
      </c>
      <c r="AD1337" t="s">
        <v>404</v>
      </c>
      <c r="AE1337" t="s">
        <v>564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370</v>
      </c>
      <c r="C1338" t="s">
        <v>58</v>
      </c>
      <c r="D1338" t="s">
        <v>404</v>
      </c>
      <c r="E1338" t="s">
        <v>404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404</v>
      </c>
      <c r="AC1338" t="s">
        <v>431</v>
      </c>
      <c r="AD1338" t="s">
        <v>425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370</v>
      </c>
      <c r="C1339" t="s">
        <v>58</v>
      </c>
      <c r="D1339" t="s">
        <v>404</v>
      </c>
      <c r="E1339" t="s">
        <v>405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404</v>
      </c>
      <c r="AC1339" t="s">
        <v>406</v>
      </c>
      <c r="AD1339" t="s">
        <v>404</v>
      </c>
      <c r="AE1339" t="s">
        <v>564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370</v>
      </c>
      <c r="C1340" t="s">
        <v>58</v>
      </c>
      <c r="D1340" t="s">
        <v>425</v>
      </c>
      <c r="E1340" t="s">
        <v>425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404</v>
      </c>
      <c r="AC1340" t="s">
        <v>427</v>
      </c>
      <c r="AD1340" t="s">
        <v>404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370</v>
      </c>
      <c r="C1341" t="s">
        <v>58</v>
      </c>
      <c r="D1341" t="s">
        <v>405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404</v>
      </c>
      <c r="AC1341" t="s">
        <v>427</v>
      </c>
      <c r="AD1341" t="s">
        <v>404</v>
      </c>
      <c r="AE1341" t="s">
        <v>564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370</v>
      </c>
      <c r="C1342" t="s">
        <v>58</v>
      </c>
      <c r="D1342" t="s">
        <v>405</v>
      </c>
      <c r="E1342" t="s">
        <v>404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425</v>
      </c>
      <c r="AC1342" t="s">
        <v>423</v>
      </c>
      <c r="AD1342" t="s">
        <v>425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370</v>
      </c>
      <c r="C1343" t="s">
        <v>58</v>
      </c>
      <c r="D1343" t="s">
        <v>405</v>
      </c>
      <c r="E1343" t="s">
        <v>405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425</v>
      </c>
      <c r="AC1343" t="s">
        <v>137</v>
      </c>
      <c r="AD1343" t="s">
        <v>137</v>
      </c>
      <c r="AE1343" t="s">
        <v>564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370</v>
      </c>
      <c r="C1344" t="s">
        <v>58</v>
      </c>
      <c r="D1344" t="s">
        <v>554</v>
      </c>
      <c r="E1344" t="s">
        <v>554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425</v>
      </c>
      <c r="AC1344" t="s">
        <v>137</v>
      </c>
      <c r="AD1344" t="s">
        <v>404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370</v>
      </c>
      <c r="C1345" t="s">
        <v>58</v>
      </c>
      <c r="D1345" t="s">
        <v>426</v>
      </c>
      <c r="E1345" t="s">
        <v>426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425</v>
      </c>
      <c r="AC1345" t="s">
        <v>137</v>
      </c>
      <c r="AD1345" t="s">
        <v>425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370</v>
      </c>
      <c r="C1346" t="s">
        <v>58</v>
      </c>
      <c r="D1346" t="s">
        <v>429</v>
      </c>
      <c r="E1346" t="s">
        <v>429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425</v>
      </c>
      <c r="AC1346" t="s">
        <v>137</v>
      </c>
      <c r="AD1346" t="s">
        <v>425</v>
      </c>
      <c r="AE1346" t="s">
        <v>564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370</v>
      </c>
      <c r="C1347" t="s">
        <v>58</v>
      </c>
      <c r="D1347" t="s">
        <v>424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425</v>
      </c>
      <c r="AC1347" t="s">
        <v>577</v>
      </c>
      <c r="AD1347" t="s">
        <v>425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370</v>
      </c>
      <c r="C1348" t="s">
        <v>58</v>
      </c>
      <c r="D1348" t="s">
        <v>424</v>
      </c>
      <c r="E1348" t="s">
        <v>424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425</v>
      </c>
      <c r="AC1348" t="s">
        <v>425</v>
      </c>
      <c r="AD1348" t="s">
        <v>137</v>
      </c>
      <c r="AE1348" t="s">
        <v>564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370</v>
      </c>
      <c r="C1349" t="s">
        <v>58</v>
      </c>
      <c r="D1349" t="s">
        <v>406</v>
      </c>
      <c r="E1349" t="s">
        <v>406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425</v>
      </c>
      <c r="AC1349" t="s">
        <v>425</v>
      </c>
      <c r="AD1349" t="s">
        <v>404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370</v>
      </c>
      <c r="C1350" t="s">
        <v>60</v>
      </c>
      <c r="D1350" t="s">
        <v>403</v>
      </c>
      <c r="E1350" t="s">
        <v>403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425</v>
      </c>
      <c r="AC1350" t="s">
        <v>425</v>
      </c>
      <c r="AD1350" t="s">
        <v>425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370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425</v>
      </c>
      <c r="AC1351" t="s">
        <v>425</v>
      </c>
      <c r="AD1351" t="s">
        <v>425</v>
      </c>
      <c r="AE1351" t="s">
        <v>564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370</v>
      </c>
      <c r="C1352" t="s">
        <v>60</v>
      </c>
      <c r="D1352" t="s">
        <v>137</v>
      </c>
      <c r="E1352" t="s">
        <v>424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425</v>
      </c>
      <c r="AC1352" t="s">
        <v>426</v>
      </c>
      <c r="AD1352" t="s">
        <v>425</v>
      </c>
      <c r="AE1352" t="s">
        <v>564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370</v>
      </c>
      <c r="C1353" t="s">
        <v>60</v>
      </c>
      <c r="D1353" t="s">
        <v>404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425</v>
      </c>
      <c r="AC1353" t="s">
        <v>429</v>
      </c>
      <c r="AD1353" t="s">
        <v>425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370</v>
      </c>
      <c r="C1354" t="s">
        <v>60</v>
      </c>
      <c r="D1354" t="s">
        <v>404</v>
      </c>
      <c r="E1354" t="s">
        <v>404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425</v>
      </c>
      <c r="AC1354" t="s">
        <v>424</v>
      </c>
      <c r="AD1354" t="s">
        <v>404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370</v>
      </c>
      <c r="C1355" t="s">
        <v>60</v>
      </c>
      <c r="D1355" t="s">
        <v>425</v>
      </c>
      <c r="E1355" t="s">
        <v>425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425</v>
      </c>
      <c r="AC1355" t="s">
        <v>424</v>
      </c>
      <c r="AD1355" t="s">
        <v>425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370</v>
      </c>
      <c r="C1356" t="s">
        <v>60</v>
      </c>
      <c r="D1356" t="s">
        <v>405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425</v>
      </c>
      <c r="AC1356" t="s">
        <v>564</v>
      </c>
      <c r="AD1356" t="s">
        <v>137</v>
      </c>
      <c r="AE1356" t="s">
        <v>564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370</v>
      </c>
      <c r="C1357" t="s">
        <v>60</v>
      </c>
      <c r="D1357" t="s">
        <v>405</v>
      </c>
      <c r="E1357" t="s">
        <v>405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425</v>
      </c>
      <c r="AC1357" t="s">
        <v>564</v>
      </c>
      <c r="AD1357" t="s">
        <v>404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370</v>
      </c>
      <c r="C1358" t="s">
        <v>60</v>
      </c>
      <c r="D1358" t="s">
        <v>554</v>
      </c>
      <c r="E1358" t="s">
        <v>554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425</v>
      </c>
      <c r="AC1358" t="s">
        <v>564</v>
      </c>
      <c r="AD1358" t="s">
        <v>425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370</v>
      </c>
      <c r="C1359" t="s">
        <v>60</v>
      </c>
      <c r="D1359" t="s">
        <v>426</v>
      </c>
      <c r="E1359" t="s">
        <v>426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425</v>
      </c>
      <c r="AC1359" t="s">
        <v>564</v>
      </c>
      <c r="AD1359" t="s">
        <v>425</v>
      </c>
      <c r="AE1359" t="s">
        <v>564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370</v>
      </c>
      <c r="C1360" t="s">
        <v>60</v>
      </c>
      <c r="D1360" t="s">
        <v>429</v>
      </c>
      <c r="E1360" t="s">
        <v>429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425</v>
      </c>
      <c r="AC1360" t="s">
        <v>431</v>
      </c>
      <c r="AD1360" t="s">
        <v>425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370</v>
      </c>
      <c r="C1361" t="s">
        <v>60</v>
      </c>
      <c r="D1361" t="s">
        <v>424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405</v>
      </c>
      <c r="AC1361" t="s">
        <v>575</v>
      </c>
      <c r="AD1361" t="s">
        <v>137</v>
      </c>
      <c r="AE1361" t="s">
        <v>564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370</v>
      </c>
      <c r="C1362" t="s">
        <v>60</v>
      </c>
      <c r="D1362" t="s">
        <v>424</v>
      </c>
      <c r="E1362" t="s">
        <v>424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405</v>
      </c>
      <c r="AC1362" t="s">
        <v>575</v>
      </c>
      <c r="AD1362" t="s">
        <v>405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370</v>
      </c>
      <c r="C1363" t="s">
        <v>62</v>
      </c>
      <c r="D1363" t="s">
        <v>403</v>
      </c>
      <c r="E1363" t="s">
        <v>403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405</v>
      </c>
      <c r="AC1363" t="s">
        <v>575</v>
      </c>
      <c r="AD1363" t="s">
        <v>405</v>
      </c>
      <c r="AE1363" t="s">
        <v>564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370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405</v>
      </c>
      <c r="AC1364" t="s">
        <v>423</v>
      </c>
      <c r="AD1364" t="s">
        <v>405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370</v>
      </c>
      <c r="C1365" t="s">
        <v>62</v>
      </c>
      <c r="D1365" t="s">
        <v>137</v>
      </c>
      <c r="E1365" t="s">
        <v>554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405</v>
      </c>
      <c r="AC1365" t="s">
        <v>423</v>
      </c>
      <c r="AD1365" t="s">
        <v>405</v>
      </c>
      <c r="AE1365" t="s">
        <v>564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370</v>
      </c>
      <c r="C1366" t="s">
        <v>62</v>
      </c>
      <c r="D1366" t="s">
        <v>137</v>
      </c>
      <c r="E1366" t="s">
        <v>424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405</v>
      </c>
      <c r="AC1366" t="s">
        <v>403</v>
      </c>
      <c r="AD1366" t="s">
        <v>405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370</v>
      </c>
      <c r="C1367" t="s">
        <v>62</v>
      </c>
      <c r="D1367" t="s">
        <v>404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405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370</v>
      </c>
      <c r="C1368" t="s">
        <v>62</v>
      </c>
      <c r="D1368" t="s">
        <v>404</v>
      </c>
      <c r="E1368" t="s">
        <v>404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405</v>
      </c>
      <c r="AC1368" t="s">
        <v>137</v>
      </c>
      <c r="AD1368" t="s">
        <v>137</v>
      </c>
      <c r="AE1368" t="s">
        <v>564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370</v>
      </c>
      <c r="C1369" t="s">
        <v>62</v>
      </c>
      <c r="D1369" t="s">
        <v>425</v>
      </c>
      <c r="E1369" t="s">
        <v>425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405</v>
      </c>
      <c r="AC1369" t="s">
        <v>137</v>
      </c>
      <c r="AD1369" t="s">
        <v>404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370</v>
      </c>
      <c r="C1370" t="s">
        <v>62</v>
      </c>
      <c r="D1370" t="s">
        <v>405</v>
      </c>
      <c r="E1370" t="s">
        <v>405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405</v>
      </c>
      <c r="AC1370" t="s">
        <v>137</v>
      </c>
      <c r="AD1370" t="s">
        <v>405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370</v>
      </c>
      <c r="C1371" t="s">
        <v>62</v>
      </c>
      <c r="D1371" t="s">
        <v>554</v>
      </c>
      <c r="E1371" t="s">
        <v>554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405</v>
      </c>
      <c r="AC1371" t="s">
        <v>137</v>
      </c>
      <c r="AD1371" t="s">
        <v>405</v>
      </c>
      <c r="AE1371" t="s">
        <v>564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370</v>
      </c>
      <c r="C1372" t="s">
        <v>62</v>
      </c>
      <c r="D1372" t="s">
        <v>426</v>
      </c>
      <c r="E1372" t="s">
        <v>426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405</v>
      </c>
      <c r="AC1372" t="s">
        <v>137</v>
      </c>
      <c r="AD1372" t="s">
        <v>576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370</v>
      </c>
      <c r="C1373" t="s">
        <v>62</v>
      </c>
      <c r="D1373" t="s">
        <v>429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405</v>
      </c>
      <c r="AC1373" t="s">
        <v>577</v>
      </c>
      <c r="AD1373" t="s">
        <v>405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370</v>
      </c>
      <c r="C1374" t="s">
        <v>62</v>
      </c>
      <c r="D1374" t="s">
        <v>429</v>
      </c>
      <c r="E1374" t="s">
        <v>429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405</v>
      </c>
      <c r="AC1374" t="s">
        <v>577</v>
      </c>
      <c r="AD1374" t="s">
        <v>405</v>
      </c>
      <c r="AE1374" t="s">
        <v>564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370</v>
      </c>
      <c r="C1375" t="s">
        <v>62</v>
      </c>
      <c r="D1375" t="s">
        <v>424</v>
      </c>
      <c r="E1375" t="s">
        <v>424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405</v>
      </c>
      <c r="AC1375" t="s">
        <v>425</v>
      </c>
      <c r="AD1375" t="s">
        <v>423</v>
      </c>
      <c r="AE1375" t="s">
        <v>564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370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405</v>
      </c>
      <c r="AC1376" t="s">
        <v>425</v>
      </c>
      <c r="AD1376" t="s">
        <v>137</v>
      </c>
      <c r="AE1376" t="s">
        <v>564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370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405</v>
      </c>
      <c r="AC1377" t="s">
        <v>425</v>
      </c>
      <c r="AD1377" t="s">
        <v>405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370</v>
      </c>
      <c r="C1378" t="s">
        <v>64</v>
      </c>
      <c r="D1378" t="s">
        <v>137</v>
      </c>
      <c r="E1378" t="s">
        <v>404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405</v>
      </c>
      <c r="AC1378" t="s">
        <v>425</v>
      </c>
      <c r="AD1378" t="s">
        <v>405</v>
      </c>
      <c r="AE1378" t="s">
        <v>564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370</v>
      </c>
      <c r="C1379" t="s">
        <v>64</v>
      </c>
      <c r="D1379" t="s">
        <v>137</v>
      </c>
      <c r="E1379" t="s">
        <v>424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405</v>
      </c>
      <c r="AC1379" t="s">
        <v>405</v>
      </c>
      <c r="AD1379" t="s">
        <v>403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370</v>
      </c>
      <c r="C1380" t="s">
        <v>64</v>
      </c>
      <c r="D1380" t="s">
        <v>404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405</v>
      </c>
      <c r="AC1380" t="s">
        <v>405</v>
      </c>
      <c r="AD1380" t="s">
        <v>403</v>
      </c>
      <c r="AE1380" t="s">
        <v>564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370</v>
      </c>
      <c r="C1381" t="s">
        <v>64</v>
      </c>
      <c r="D1381" t="s">
        <v>404</v>
      </c>
      <c r="E1381" t="s">
        <v>404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405</v>
      </c>
      <c r="AC1381" t="s">
        <v>405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370</v>
      </c>
      <c r="C1382" t="s">
        <v>64</v>
      </c>
      <c r="D1382" t="s">
        <v>425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405</v>
      </c>
      <c r="AC1382" t="s">
        <v>405</v>
      </c>
      <c r="AD1382" t="s">
        <v>137</v>
      </c>
      <c r="AE1382" t="s">
        <v>564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370</v>
      </c>
      <c r="C1383" t="s">
        <v>64</v>
      </c>
      <c r="D1383" t="s">
        <v>425</v>
      </c>
      <c r="E1383" t="s">
        <v>404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405</v>
      </c>
      <c r="AC1383" t="s">
        <v>405</v>
      </c>
      <c r="AD1383" t="s">
        <v>404</v>
      </c>
      <c r="AE1383" t="s">
        <v>564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370</v>
      </c>
      <c r="C1384" t="s">
        <v>64</v>
      </c>
      <c r="D1384" t="s">
        <v>425</v>
      </c>
      <c r="E1384" t="s">
        <v>425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405</v>
      </c>
      <c r="AC1384" t="s">
        <v>405</v>
      </c>
      <c r="AD1384" t="s">
        <v>405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370</v>
      </c>
      <c r="C1385" t="s">
        <v>64</v>
      </c>
      <c r="D1385" t="s">
        <v>425</v>
      </c>
      <c r="E1385" t="s">
        <v>429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405</v>
      </c>
      <c r="AC1385" t="s">
        <v>405</v>
      </c>
      <c r="AD1385" t="s">
        <v>405</v>
      </c>
      <c r="AE1385" t="s">
        <v>564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370</v>
      </c>
      <c r="C1386" t="s">
        <v>64</v>
      </c>
      <c r="D1386" t="s">
        <v>405</v>
      </c>
      <c r="E1386" t="s">
        <v>405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405</v>
      </c>
      <c r="AC1386" t="s">
        <v>405</v>
      </c>
      <c r="AD1386" t="s">
        <v>576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370</v>
      </c>
      <c r="C1387" t="s">
        <v>64</v>
      </c>
      <c r="D1387" t="s">
        <v>554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405</v>
      </c>
      <c r="AC1387" t="s">
        <v>405</v>
      </c>
      <c r="AD1387" t="s">
        <v>576</v>
      </c>
      <c r="AE1387" t="s">
        <v>564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370</v>
      </c>
      <c r="C1388" t="s">
        <v>64</v>
      </c>
      <c r="D1388" t="s">
        <v>554</v>
      </c>
      <c r="E1388" t="s">
        <v>554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405</v>
      </c>
      <c r="AC1388" t="s">
        <v>405</v>
      </c>
      <c r="AD1388" t="s">
        <v>426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370</v>
      </c>
      <c r="C1389" t="s">
        <v>64</v>
      </c>
      <c r="D1389" t="s">
        <v>426</v>
      </c>
      <c r="E1389" t="s">
        <v>426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405</v>
      </c>
      <c r="AC1389" t="s">
        <v>405</v>
      </c>
      <c r="AD1389" t="s">
        <v>424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370</v>
      </c>
      <c r="C1390" t="s">
        <v>64</v>
      </c>
      <c r="D1390" t="s">
        <v>429</v>
      </c>
      <c r="E1390" t="s">
        <v>429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405</v>
      </c>
      <c r="AC1390" t="s">
        <v>405</v>
      </c>
      <c r="AD1390" t="s">
        <v>424</v>
      </c>
      <c r="AE1390" t="s">
        <v>564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370</v>
      </c>
      <c r="C1391" t="s">
        <v>64</v>
      </c>
      <c r="D1391" t="s">
        <v>424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405</v>
      </c>
      <c r="AC1391" t="s">
        <v>576</v>
      </c>
      <c r="AD1391" t="s">
        <v>403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370</v>
      </c>
      <c r="C1392" t="s">
        <v>64</v>
      </c>
      <c r="D1392" t="s">
        <v>424</v>
      </c>
      <c r="E1392" t="s">
        <v>424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405</v>
      </c>
      <c r="AC1392" t="s">
        <v>576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370</v>
      </c>
      <c r="C1393" t="s">
        <v>64</v>
      </c>
      <c r="D1393" t="s">
        <v>424</v>
      </c>
      <c r="E1393" t="s">
        <v>479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405</v>
      </c>
      <c r="AC1393" t="s">
        <v>576</v>
      </c>
      <c r="AD1393" t="s">
        <v>137</v>
      </c>
      <c r="AE1393" t="s">
        <v>564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370</v>
      </c>
      <c r="C1394" t="s">
        <v>64</v>
      </c>
      <c r="D1394" t="s">
        <v>479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405</v>
      </c>
      <c r="AC1394" t="s">
        <v>576</v>
      </c>
      <c r="AD1394" t="s">
        <v>404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371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405</v>
      </c>
      <c r="AC1395" t="s">
        <v>576</v>
      </c>
      <c r="AD1395" t="s">
        <v>404</v>
      </c>
      <c r="AE1395" t="s">
        <v>564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371</v>
      </c>
      <c r="C1396" t="s">
        <v>48</v>
      </c>
      <c r="D1396" t="s">
        <v>404</v>
      </c>
      <c r="E1396" t="s">
        <v>404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405</v>
      </c>
      <c r="AC1396" t="s">
        <v>576</v>
      </c>
      <c r="AD1396" t="s">
        <v>405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371</v>
      </c>
      <c r="C1397" t="s">
        <v>52</v>
      </c>
      <c r="D1397" t="s">
        <v>404</v>
      </c>
      <c r="E1397" t="s">
        <v>404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405</v>
      </c>
      <c r="AC1397" t="s">
        <v>576</v>
      </c>
      <c r="AD1397" t="s">
        <v>405</v>
      </c>
      <c r="AE1397" t="s">
        <v>564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371</v>
      </c>
      <c r="C1398" t="s">
        <v>54</v>
      </c>
      <c r="D1398" t="s">
        <v>423</v>
      </c>
      <c r="E1398" t="s">
        <v>423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405</v>
      </c>
      <c r="AC1398" t="s">
        <v>576</v>
      </c>
      <c r="AD1398" t="s">
        <v>576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371</v>
      </c>
      <c r="C1399" t="s">
        <v>54</v>
      </c>
      <c r="D1399" t="s">
        <v>423</v>
      </c>
      <c r="E1399" t="s">
        <v>405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405</v>
      </c>
      <c r="AC1399" t="s">
        <v>426</v>
      </c>
      <c r="AD1399" t="s">
        <v>405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371</v>
      </c>
      <c r="C1400" t="s">
        <v>54</v>
      </c>
      <c r="D1400" t="s">
        <v>403</v>
      </c>
      <c r="E1400" t="s">
        <v>403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405</v>
      </c>
      <c r="AC1400" t="s">
        <v>426</v>
      </c>
      <c r="AD1400" t="s">
        <v>405</v>
      </c>
      <c r="AE1400" t="s">
        <v>564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371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405</v>
      </c>
      <c r="AC1401" t="s">
        <v>429</v>
      </c>
      <c r="AD1401" t="s">
        <v>405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371</v>
      </c>
      <c r="C1402" t="s">
        <v>54</v>
      </c>
      <c r="D1402" t="s">
        <v>404</v>
      </c>
      <c r="E1402" t="s">
        <v>404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405</v>
      </c>
      <c r="AC1402" t="s">
        <v>424</v>
      </c>
      <c r="AD1402" t="s">
        <v>403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371</v>
      </c>
      <c r="C1403" t="s">
        <v>54</v>
      </c>
      <c r="D1403" t="s">
        <v>405</v>
      </c>
      <c r="E1403" t="s">
        <v>405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405</v>
      </c>
      <c r="AC1403" t="s">
        <v>424</v>
      </c>
      <c r="AD1403" t="s">
        <v>403</v>
      </c>
      <c r="AE1403" t="s">
        <v>564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371</v>
      </c>
      <c r="C1404" t="s">
        <v>56</v>
      </c>
      <c r="D1404" t="s">
        <v>423</v>
      </c>
      <c r="E1404" t="s">
        <v>423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405</v>
      </c>
      <c r="AC1404" t="s">
        <v>424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371</v>
      </c>
      <c r="C1405" t="s">
        <v>56</v>
      </c>
      <c r="D1405" t="s">
        <v>403</v>
      </c>
      <c r="E1405" t="s">
        <v>423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405</v>
      </c>
      <c r="AC1405" t="s">
        <v>424</v>
      </c>
      <c r="AD1405" t="s">
        <v>137</v>
      </c>
      <c r="AE1405" t="s">
        <v>564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371</v>
      </c>
      <c r="C1406" t="s">
        <v>56</v>
      </c>
      <c r="D1406" t="s">
        <v>403</v>
      </c>
      <c r="E1406" t="s">
        <v>403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405</v>
      </c>
      <c r="AC1406" t="s">
        <v>424</v>
      </c>
      <c r="AD1406" t="s">
        <v>405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371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405</v>
      </c>
      <c r="AC1407" t="s">
        <v>424</v>
      </c>
      <c r="AD1407" t="s">
        <v>405</v>
      </c>
      <c r="AE1407" t="s">
        <v>564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371</v>
      </c>
      <c r="C1408" t="s">
        <v>56</v>
      </c>
      <c r="D1408" t="s">
        <v>404</v>
      </c>
      <c r="E1408" t="s">
        <v>553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405</v>
      </c>
      <c r="AC1408" t="s">
        <v>564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371</v>
      </c>
      <c r="C1409" t="s">
        <v>56</v>
      </c>
      <c r="D1409" t="s">
        <v>404</v>
      </c>
      <c r="E1409" t="s">
        <v>423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405</v>
      </c>
      <c r="AC1409" t="s">
        <v>564</v>
      </c>
      <c r="AD1409" t="s">
        <v>137</v>
      </c>
      <c r="AE1409" t="s">
        <v>564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371</v>
      </c>
      <c r="C1410" t="s">
        <v>56</v>
      </c>
      <c r="D1410" t="s">
        <v>404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405</v>
      </c>
      <c r="AC1410" t="s">
        <v>564</v>
      </c>
      <c r="AD1410" t="s">
        <v>405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371</v>
      </c>
      <c r="C1411" t="s">
        <v>56</v>
      </c>
      <c r="D1411" t="s">
        <v>404</v>
      </c>
      <c r="E1411" t="s">
        <v>404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405</v>
      </c>
      <c r="AC1411" t="s">
        <v>564</v>
      </c>
      <c r="AD1411" t="s">
        <v>405</v>
      </c>
      <c r="AE1411" t="s">
        <v>564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371</v>
      </c>
      <c r="C1412" t="s">
        <v>56</v>
      </c>
      <c r="D1412" t="s">
        <v>404</v>
      </c>
      <c r="E1412" t="s">
        <v>405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405</v>
      </c>
      <c r="AC1412" t="s">
        <v>564</v>
      </c>
      <c r="AD1412" t="s">
        <v>576</v>
      </c>
      <c r="AE1412" t="s">
        <v>564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371</v>
      </c>
      <c r="C1413" t="s">
        <v>56</v>
      </c>
      <c r="D1413" t="s">
        <v>404</v>
      </c>
      <c r="E1413" t="s">
        <v>424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405</v>
      </c>
      <c r="AC1413" t="s">
        <v>479</v>
      </c>
      <c r="AD1413" t="s">
        <v>405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371</v>
      </c>
      <c r="C1414" t="s">
        <v>56</v>
      </c>
      <c r="D1414" t="s">
        <v>425</v>
      </c>
      <c r="E1414" t="s">
        <v>425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405</v>
      </c>
      <c r="AC1414" t="s">
        <v>479</v>
      </c>
      <c r="AD1414" t="s">
        <v>405</v>
      </c>
      <c r="AE1414" t="s">
        <v>564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371</v>
      </c>
      <c r="C1415" t="s">
        <v>56</v>
      </c>
      <c r="D1415" t="s">
        <v>405</v>
      </c>
      <c r="E1415" t="s">
        <v>405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405</v>
      </c>
      <c r="AC1415" t="s">
        <v>431</v>
      </c>
      <c r="AD1415" t="s">
        <v>404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371</v>
      </c>
      <c r="C1416" t="s">
        <v>56</v>
      </c>
      <c r="D1416" t="s">
        <v>424</v>
      </c>
      <c r="E1416" t="s">
        <v>424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405</v>
      </c>
      <c r="AC1416" t="s">
        <v>431</v>
      </c>
      <c r="AD1416" t="s">
        <v>425</v>
      </c>
      <c r="AE1416" t="s">
        <v>564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371</v>
      </c>
      <c r="C1417" t="s">
        <v>56</v>
      </c>
      <c r="D1417" t="s">
        <v>406</v>
      </c>
      <c r="E1417" t="s">
        <v>406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405</v>
      </c>
      <c r="AC1417" t="s">
        <v>431</v>
      </c>
      <c r="AD1417" t="s">
        <v>405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371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405</v>
      </c>
      <c r="AC1418" t="s">
        <v>431</v>
      </c>
      <c r="AD1418" t="s">
        <v>405</v>
      </c>
      <c r="AE1418" t="s">
        <v>564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371</v>
      </c>
      <c r="C1419" t="s">
        <v>58</v>
      </c>
      <c r="D1419" t="s">
        <v>423</v>
      </c>
      <c r="E1419" t="s">
        <v>423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405</v>
      </c>
      <c r="AC1419" t="s">
        <v>427</v>
      </c>
      <c r="AD1419" t="s">
        <v>405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371</v>
      </c>
      <c r="C1420" t="s">
        <v>58</v>
      </c>
      <c r="D1420" t="s">
        <v>403</v>
      </c>
      <c r="E1420" t="s">
        <v>403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405</v>
      </c>
      <c r="AC1420" t="s">
        <v>427</v>
      </c>
      <c r="AD1420" t="s">
        <v>405</v>
      </c>
      <c r="AE1420" t="s">
        <v>564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371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576</v>
      </c>
      <c r="AC1421" t="s">
        <v>423</v>
      </c>
      <c r="AD1421" t="s">
        <v>576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371</v>
      </c>
      <c r="C1422" t="s">
        <v>58</v>
      </c>
      <c r="D1422" t="s">
        <v>137</v>
      </c>
      <c r="E1422" t="s">
        <v>424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576</v>
      </c>
      <c r="AC1422" t="s">
        <v>423</v>
      </c>
      <c r="AD1422" t="s">
        <v>576</v>
      </c>
      <c r="AE1422" t="s">
        <v>564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371</v>
      </c>
      <c r="C1423" t="s">
        <v>58</v>
      </c>
      <c r="D1423" t="s">
        <v>404</v>
      </c>
      <c r="E1423" t="s">
        <v>404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576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371</v>
      </c>
      <c r="C1424" t="s">
        <v>58</v>
      </c>
      <c r="D1424" t="s">
        <v>425</v>
      </c>
      <c r="E1424" t="s">
        <v>425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576</v>
      </c>
      <c r="AC1424" t="s">
        <v>137</v>
      </c>
      <c r="AD1424" t="s">
        <v>137</v>
      </c>
      <c r="AE1424" t="s">
        <v>564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371</v>
      </c>
      <c r="C1425" t="s">
        <v>58</v>
      </c>
      <c r="D1425" t="s">
        <v>554</v>
      </c>
      <c r="E1425" t="s">
        <v>554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576</v>
      </c>
      <c r="AC1425" t="s">
        <v>137</v>
      </c>
      <c r="AD1425" t="s">
        <v>405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371</v>
      </c>
      <c r="C1426" t="s">
        <v>58</v>
      </c>
      <c r="D1426" t="s">
        <v>424</v>
      </c>
      <c r="E1426" t="s">
        <v>424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576</v>
      </c>
      <c r="AC1426" t="s">
        <v>137</v>
      </c>
      <c r="AD1426" t="s">
        <v>576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371</v>
      </c>
      <c r="C1427" t="s">
        <v>58</v>
      </c>
      <c r="D1427" t="s">
        <v>431</v>
      </c>
      <c r="E1427" t="s">
        <v>431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576</v>
      </c>
      <c r="AC1427" t="s">
        <v>137</v>
      </c>
      <c r="AD1427" t="s">
        <v>576</v>
      </c>
      <c r="AE1427" t="s">
        <v>564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371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576</v>
      </c>
      <c r="AC1428" t="s">
        <v>137</v>
      </c>
      <c r="AD1428" t="s">
        <v>424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371</v>
      </c>
      <c r="C1429" t="s">
        <v>60</v>
      </c>
      <c r="D1429" t="s">
        <v>137</v>
      </c>
      <c r="E1429" t="s">
        <v>425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576</v>
      </c>
      <c r="AC1429" t="s">
        <v>577</v>
      </c>
      <c r="AD1429" t="s">
        <v>576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371</v>
      </c>
      <c r="C1430" t="s">
        <v>60</v>
      </c>
      <c r="D1430" t="s">
        <v>137</v>
      </c>
      <c r="E1430" t="s">
        <v>424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576</v>
      </c>
      <c r="AC1430" t="s">
        <v>577</v>
      </c>
      <c r="AD1430" t="s">
        <v>576</v>
      </c>
      <c r="AE1430" t="s">
        <v>564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371</v>
      </c>
      <c r="C1431" t="s">
        <v>60</v>
      </c>
      <c r="D1431" t="s">
        <v>404</v>
      </c>
      <c r="E1431" t="s">
        <v>404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576</v>
      </c>
      <c r="AC1431" t="s">
        <v>425</v>
      </c>
      <c r="AD1431" t="s">
        <v>576</v>
      </c>
      <c r="AE1431" t="s">
        <v>564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371</v>
      </c>
      <c r="C1432" t="s">
        <v>60</v>
      </c>
      <c r="D1432" t="s">
        <v>425</v>
      </c>
      <c r="E1432" t="s">
        <v>425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576</v>
      </c>
      <c r="AC1432" t="s">
        <v>405</v>
      </c>
      <c r="AD1432" t="s">
        <v>576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371</v>
      </c>
      <c r="C1433" t="s">
        <v>60</v>
      </c>
      <c r="D1433" t="s">
        <v>554</v>
      </c>
      <c r="E1433" t="s">
        <v>554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576</v>
      </c>
      <c r="AC1433" t="s">
        <v>405</v>
      </c>
      <c r="AD1433" t="s">
        <v>576</v>
      </c>
      <c r="AE1433" t="s">
        <v>564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371</v>
      </c>
      <c r="C1434" t="s">
        <v>60</v>
      </c>
      <c r="D1434" t="s">
        <v>429</v>
      </c>
      <c r="E1434" t="s">
        <v>429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576</v>
      </c>
      <c r="AC1434" t="s">
        <v>576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371</v>
      </c>
      <c r="C1435" t="s">
        <v>60</v>
      </c>
      <c r="D1435" t="s">
        <v>424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576</v>
      </c>
      <c r="AC1435" t="s">
        <v>576</v>
      </c>
      <c r="AD1435" t="s">
        <v>137</v>
      </c>
      <c r="AE1435" t="s">
        <v>564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371</v>
      </c>
      <c r="C1436" t="s">
        <v>60</v>
      </c>
      <c r="D1436" t="s">
        <v>424</v>
      </c>
      <c r="E1436" t="s">
        <v>424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576</v>
      </c>
      <c r="AC1436" t="s">
        <v>576</v>
      </c>
      <c r="AD1436" t="s">
        <v>576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371</v>
      </c>
      <c r="C1437" t="s">
        <v>60</v>
      </c>
      <c r="D1437" t="s">
        <v>431</v>
      </c>
      <c r="E1437" t="s">
        <v>431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576</v>
      </c>
      <c r="AC1437" t="s">
        <v>576</v>
      </c>
      <c r="AD1437" t="s">
        <v>576</v>
      </c>
      <c r="AE1437" t="s">
        <v>564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371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576</v>
      </c>
      <c r="AC1438" t="s">
        <v>429</v>
      </c>
      <c r="AD1438" t="s">
        <v>576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371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576</v>
      </c>
      <c r="AC1439" t="s">
        <v>424</v>
      </c>
      <c r="AD1439" t="s">
        <v>137</v>
      </c>
      <c r="AE1439" t="s">
        <v>564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371</v>
      </c>
      <c r="C1440" t="s">
        <v>62</v>
      </c>
      <c r="D1440" t="s">
        <v>137</v>
      </c>
      <c r="E1440" t="s">
        <v>425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576</v>
      </c>
      <c r="AC1440" t="s">
        <v>424</v>
      </c>
      <c r="AD1440" t="s">
        <v>576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371</v>
      </c>
      <c r="C1441" t="s">
        <v>62</v>
      </c>
      <c r="D1441" t="s">
        <v>137</v>
      </c>
      <c r="E1441" t="s">
        <v>424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576</v>
      </c>
      <c r="AC1441" t="s">
        <v>564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371</v>
      </c>
      <c r="C1442" t="s">
        <v>62</v>
      </c>
      <c r="D1442" t="s">
        <v>404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576</v>
      </c>
      <c r="AC1442" t="s">
        <v>564</v>
      </c>
      <c r="AD1442" t="s">
        <v>137</v>
      </c>
      <c r="AE1442" t="s">
        <v>564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371</v>
      </c>
      <c r="C1443" t="s">
        <v>62</v>
      </c>
      <c r="D1443" t="s">
        <v>404</v>
      </c>
      <c r="E1443" t="s">
        <v>404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576</v>
      </c>
      <c r="AC1443" t="s">
        <v>564</v>
      </c>
      <c r="AD1443" t="s">
        <v>425</v>
      </c>
      <c r="AE1443" t="s">
        <v>564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371</v>
      </c>
      <c r="C1444" t="s">
        <v>62</v>
      </c>
      <c r="D1444" t="s">
        <v>425</v>
      </c>
      <c r="E1444" t="s">
        <v>425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576</v>
      </c>
      <c r="AC1444" t="s">
        <v>564</v>
      </c>
      <c r="AD1444" t="s">
        <v>576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371</v>
      </c>
      <c r="C1445" t="s">
        <v>62</v>
      </c>
      <c r="D1445" t="s">
        <v>554</v>
      </c>
      <c r="E1445" t="s">
        <v>554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576</v>
      </c>
      <c r="AC1445" t="s">
        <v>564</v>
      </c>
      <c r="AD1445" t="s">
        <v>576</v>
      </c>
      <c r="AE1445" t="s">
        <v>564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371</v>
      </c>
      <c r="C1446" t="s">
        <v>62</v>
      </c>
      <c r="D1446" t="s">
        <v>426</v>
      </c>
      <c r="E1446" t="s">
        <v>426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576</v>
      </c>
      <c r="AC1446" t="s">
        <v>564</v>
      </c>
      <c r="AD1446" t="s">
        <v>426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371</v>
      </c>
      <c r="C1447" t="s">
        <v>62</v>
      </c>
      <c r="D1447" t="s">
        <v>429</v>
      </c>
      <c r="E1447" t="s">
        <v>429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576</v>
      </c>
      <c r="AC1447" t="s">
        <v>564</v>
      </c>
      <c r="AD1447" t="s">
        <v>424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371</v>
      </c>
      <c r="C1448" t="s">
        <v>62</v>
      </c>
      <c r="D1448" t="s">
        <v>424</v>
      </c>
      <c r="E1448" t="s">
        <v>424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426</v>
      </c>
      <c r="AC1448" t="s">
        <v>137</v>
      </c>
      <c r="AD1448" t="s">
        <v>575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371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426</v>
      </c>
      <c r="AC1449" t="s">
        <v>137</v>
      </c>
      <c r="AD1449" t="s">
        <v>426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371</v>
      </c>
      <c r="C1450" t="s">
        <v>64</v>
      </c>
      <c r="D1450" t="s">
        <v>137</v>
      </c>
      <c r="E1450" t="s">
        <v>424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426</v>
      </c>
      <c r="AC1450" t="s">
        <v>577</v>
      </c>
      <c r="AD1450" t="s">
        <v>426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371</v>
      </c>
      <c r="C1451" t="s">
        <v>64</v>
      </c>
      <c r="D1451" t="s">
        <v>404</v>
      </c>
      <c r="E1451" t="s">
        <v>423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426</v>
      </c>
      <c r="AC1451" t="s">
        <v>577</v>
      </c>
      <c r="AD1451" t="s">
        <v>424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371</v>
      </c>
      <c r="C1452" t="s">
        <v>64</v>
      </c>
      <c r="D1452" t="s">
        <v>404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426</v>
      </c>
      <c r="AC1452" t="s">
        <v>425</v>
      </c>
      <c r="AD1452" t="s">
        <v>426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371</v>
      </c>
      <c r="C1453" t="s">
        <v>64</v>
      </c>
      <c r="D1453" t="s">
        <v>404</v>
      </c>
      <c r="E1453" t="s">
        <v>404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426</v>
      </c>
      <c r="AC1453" t="s">
        <v>426</v>
      </c>
      <c r="AD1453" t="s">
        <v>426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371</v>
      </c>
      <c r="C1454" t="s">
        <v>64</v>
      </c>
      <c r="D1454" t="s">
        <v>425</v>
      </c>
      <c r="E1454" t="s">
        <v>425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426</v>
      </c>
      <c r="AC1454" t="s">
        <v>426</v>
      </c>
      <c r="AD1454" t="s">
        <v>426</v>
      </c>
      <c r="AE1454" t="s">
        <v>564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371</v>
      </c>
      <c r="C1455" t="s">
        <v>64</v>
      </c>
      <c r="D1455" t="s">
        <v>554</v>
      </c>
      <c r="E1455" t="s">
        <v>554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426</v>
      </c>
      <c r="AC1455" t="s">
        <v>564</v>
      </c>
      <c r="AD1455" t="s">
        <v>426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371</v>
      </c>
      <c r="C1456" t="s">
        <v>64</v>
      </c>
      <c r="D1456" t="s">
        <v>424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426</v>
      </c>
      <c r="AC1456" t="s">
        <v>564</v>
      </c>
      <c r="AD1456" t="s">
        <v>426</v>
      </c>
      <c r="AE1456" t="s">
        <v>564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371</v>
      </c>
      <c r="C1457" t="s">
        <v>64</v>
      </c>
      <c r="D1457" t="s">
        <v>424</v>
      </c>
      <c r="E1457" t="s">
        <v>424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426</v>
      </c>
      <c r="AC1457" t="s">
        <v>431</v>
      </c>
      <c r="AD1457" t="s">
        <v>431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372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429</v>
      </c>
      <c r="AC1458" t="s">
        <v>423</v>
      </c>
      <c r="AD1458" t="s">
        <v>429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372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429</v>
      </c>
      <c r="AC1459" t="s">
        <v>137</v>
      </c>
      <c r="AD1459" t="s">
        <v>137</v>
      </c>
      <c r="AE1459" t="s">
        <v>564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372</v>
      </c>
      <c r="C1460" t="s">
        <v>48</v>
      </c>
      <c r="D1460" t="s">
        <v>137</v>
      </c>
      <c r="E1460" t="s">
        <v>404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429</v>
      </c>
      <c r="AC1460" t="s">
        <v>137</v>
      </c>
      <c r="AD1460" t="s">
        <v>429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372</v>
      </c>
      <c r="C1461" t="s">
        <v>48</v>
      </c>
      <c r="D1461" t="s">
        <v>404</v>
      </c>
      <c r="E1461" t="s">
        <v>404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429</v>
      </c>
      <c r="AC1461" t="s">
        <v>577</v>
      </c>
      <c r="AD1461" t="s">
        <v>429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372</v>
      </c>
      <c r="C1462" t="s">
        <v>48</v>
      </c>
      <c r="D1462" t="s">
        <v>405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429</v>
      </c>
      <c r="AC1462" t="s">
        <v>425</v>
      </c>
      <c r="AD1462" t="s">
        <v>429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372</v>
      </c>
      <c r="C1463" t="s">
        <v>48</v>
      </c>
      <c r="D1463" t="s">
        <v>405</v>
      </c>
      <c r="E1463" t="s">
        <v>405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429</v>
      </c>
      <c r="AC1463" t="s">
        <v>426</v>
      </c>
      <c r="AD1463" t="s">
        <v>429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372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429</v>
      </c>
      <c r="AC1464" t="s">
        <v>429</v>
      </c>
      <c r="AD1464" t="s">
        <v>429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372</v>
      </c>
      <c r="C1465" t="s">
        <v>50</v>
      </c>
      <c r="D1465" t="s">
        <v>404</v>
      </c>
      <c r="E1465" t="s">
        <v>404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429</v>
      </c>
      <c r="AC1465" t="s">
        <v>429</v>
      </c>
      <c r="AD1465" t="s">
        <v>429</v>
      </c>
      <c r="AE1465" t="s">
        <v>564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372</v>
      </c>
      <c r="C1466" t="s">
        <v>50</v>
      </c>
      <c r="D1466" t="s">
        <v>405</v>
      </c>
      <c r="E1466" t="s">
        <v>405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429</v>
      </c>
      <c r="AC1466" t="s">
        <v>564</v>
      </c>
      <c r="AD1466" t="s">
        <v>137</v>
      </c>
      <c r="AE1466" t="s">
        <v>564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372</v>
      </c>
      <c r="C1467" t="s">
        <v>52</v>
      </c>
      <c r="D1467" t="s">
        <v>403</v>
      </c>
      <c r="E1467" t="s">
        <v>403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429</v>
      </c>
      <c r="AC1467" t="s">
        <v>564</v>
      </c>
      <c r="AD1467" t="s">
        <v>429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372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429</v>
      </c>
      <c r="AC1468" t="s">
        <v>564</v>
      </c>
      <c r="AD1468" t="s">
        <v>429</v>
      </c>
      <c r="AE1468" t="s">
        <v>564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372</v>
      </c>
      <c r="C1469" t="s">
        <v>52</v>
      </c>
      <c r="D1469" t="s">
        <v>404</v>
      </c>
      <c r="E1469" t="s">
        <v>404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429</v>
      </c>
      <c r="AC1469" t="s">
        <v>431</v>
      </c>
      <c r="AD1469" t="s">
        <v>429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372</v>
      </c>
      <c r="C1470" t="s">
        <v>52</v>
      </c>
      <c r="D1470" t="s">
        <v>405</v>
      </c>
      <c r="E1470" t="s">
        <v>405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424</v>
      </c>
      <c r="AC1470" t="s">
        <v>423</v>
      </c>
      <c r="AD1470" t="s">
        <v>424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372</v>
      </c>
      <c r="C1471" t="s">
        <v>54</v>
      </c>
      <c r="D1471" t="s">
        <v>403</v>
      </c>
      <c r="E1471" t="s">
        <v>403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424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372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424</v>
      </c>
      <c r="AC1472" t="s">
        <v>137</v>
      </c>
      <c r="AD1472" t="s">
        <v>137</v>
      </c>
      <c r="AE1472" t="s">
        <v>564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372</v>
      </c>
      <c r="C1473" t="s">
        <v>54</v>
      </c>
      <c r="D1473" t="s">
        <v>137</v>
      </c>
      <c r="E1473" t="s">
        <v>405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424</v>
      </c>
      <c r="AC1473" t="s">
        <v>137</v>
      </c>
      <c r="AD1473" t="s">
        <v>425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372</v>
      </c>
      <c r="C1474" t="s">
        <v>54</v>
      </c>
      <c r="D1474" t="s">
        <v>404</v>
      </c>
      <c r="E1474" t="s">
        <v>404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424</v>
      </c>
      <c r="AC1474" t="s">
        <v>137</v>
      </c>
      <c r="AD1474" t="s">
        <v>424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372</v>
      </c>
      <c r="C1475" t="s">
        <v>54</v>
      </c>
      <c r="D1475" t="s">
        <v>404</v>
      </c>
      <c r="E1475" t="s">
        <v>425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424</v>
      </c>
      <c r="AC1475" t="s">
        <v>137</v>
      </c>
      <c r="AD1475" t="s">
        <v>424</v>
      </c>
      <c r="AE1475" t="s">
        <v>564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372</v>
      </c>
      <c r="C1476" t="s">
        <v>54</v>
      </c>
      <c r="D1476" t="s">
        <v>404</v>
      </c>
      <c r="E1476" t="s">
        <v>554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424</v>
      </c>
      <c r="AC1476" t="s">
        <v>137</v>
      </c>
      <c r="AD1476" t="s">
        <v>479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372</v>
      </c>
      <c r="C1477" t="s">
        <v>54</v>
      </c>
      <c r="D1477" t="s">
        <v>405</v>
      </c>
      <c r="E1477" t="s">
        <v>403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424</v>
      </c>
      <c r="AC1477" t="s">
        <v>577</v>
      </c>
      <c r="AD1477" t="s">
        <v>404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372</v>
      </c>
      <c r="C1478" t="s">
        <v>54</v>
      </c>
      <c r="D1478" t="s">
        <v>405</v>
      </c>
      <c r="E1478" t="s">
        <v>405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424</v>
      </c>
      <c r="AC1478" t="s">
        <v>577</v>
      </c>
      <c r="AD1478" t="s">
        <v>404</v>
      </c>
      <c r="AE1478" t="s">
        <v>564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372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424</v>
      </c>
      <c r="AC1479" t="s">
        <v>577</v>
      </c>
      <c r="AD1479" t="s">
        <v>424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372</v>
      </c>
      <c r="C1480" t="s">
        <v>56</v>
      </c>
      <c r="D1480" t="s">
        <v>423</v>
      </c>
      <c r="E1480" t="s">
        <v>423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424</v>
      </c>
      <c r="AC1480" t="s">
        <v>577</v>
      </c>
      <c r="AD1480" t="s">
        <v>424</v>
      </c>
      <c r="AE1480" t="s">
        <v>564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372</v>
      </c>
      <c r="C1481" t="s">
        <v>56</v>
      </c>
      <c r="D1481" t="s">
        <v>423</v>
      </c>
      <c r="E1481" t="s">
        <v>404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424</v>
      </c>
      <c r="AC1481" t="s">
        <v>425</v>
      </c>
      <c r="AD1481" t="s">
        <v>137</v>
      </c>
      <c r="AE1481" t="s">
        <v>564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372</v>
      </c>
      <c r="C1482" t="s">
        <v>56</v>
      </c>
      <c r="D1482" t="s">
        <v>403</v>
      </c>
      <c r="E1482" t="s">
        <v>403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424</v>
      </c>
      <c r="AC1482" t="s">
        <v>425</v>
      </c>
      <c r="AD1482" t="s">
        <v>424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372</v>
      </c>
      <c r="C1483" t="s">
        <v>56</v>
      </c>
      <c r="D1483" t="s">
        <v>403</v>
      </c>
      <c r="E1483" t="s">
        <v>405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424</v>
      </c>
      <c r="AC1483" t="s">
        <v>425</v>
      </c>
      <c r="AD1483" t="s">
        <v>424</v>
      </c>
      <c r="AE1483" t="s">
        <v>564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372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424</v>
      </c>
      <c r="AC1484" t="s">
        <v>405</v>
      </c>
      <c r="AD1484" t="s">
        <v>424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372</v>
      </c>
      <c r="C1485" t="s">
        <v>56</v>
      </c>
      <c r="D1485" t="s">
        <v>404</v>
      </c>
      <c r="E1485" t="s">
        <v>423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424</v>
      </c>
      <c r="AC1485" t="s">
        <v>405</v>
      </c>
      <c r="AD1485" t="s">
        <v>424</v>
      </c>
      <c r="AE1485" t="s">
        <v>564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372</v>
      </c>
      <c r="C1486" t="s">
        <v>56</v>
      </c>
      <c r="D1486" t="s">
        <v>404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424</v>
      </c>
      <c r="AC1486" t="s">
        <v>576</v>
      </c>
      <c r="AD1486" t="s">
        <v>404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372</v>
      </c>
      <c r="C1487" t="s">
        <v>56</v>
      </c>
      <c r="D1487" t="s">
        <v>404</v>
      </c>
      <c r="E1487" t="s">
        <v>404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424</v>
      </c>
      <c r="AC1487" t="s">
        <v>576</v>
      </c>
      <c r="AD1487" t="s">
        <v>424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372</v>
      </c>
      <c r="C1488" t="s">
        <v>56</v>
      </c>
      <c r="D1488" t="s">
        <v>404</v>
      </c>
      <c r="E1488" t="s">
        <v>425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424</v>
      </c>
      <c r="AC1488" t="s">
        <v>576</v>
      </c>
      <c r="AD1488" t="s">
        <v>424</v>
      </c>
      <c r="AE1488" t="s">
        <v>564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372</v>
      </c>
      <c r="C1489" t="s">
        <v>56</v>
      </c>
      <c r="D1489" t="s">
        <v>404</v>
      </c>
      <c r="E1489" t="s">
        <v>405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424</v>
      </c>
      <c r="AC1489" t="s">
        <v>429</v>
      </c>
      <c r="AD1489" t="s">
        <v>424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372</v>
      </c>
      <c r="C1490" t="s">
        <v>56</v>
      </c>
      <c r="D1490" t="s">
        <v>404</v>
      </c>
      <c r="E1490" t="s">
        <v>424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424</v>
      </c>
      <c r="AC1490" t="s">
        <v>424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372</v>
      </c>
      <c r="C1491" t="s">
        <v>56</v>
      </c>
      <c r="D1491" t="s">
        <v>425</v>
      </c>
      <c r="E1491" t="s">
        <v>404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424</v>
      </c>
      <c r="AC1491" t="s">
        <v>424</v>
      </c>
      <c r="AD1491" t="s">
        <v>137</v>
      </c>
      <c r="AE1491" t="s">
        <v>564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372</v>
      </c>
      <c r="C1492" t="s">
        <v>56</v>
      </c>
      <c r="D1492" t="s">
        <v>425</v>
      </c>
      <c r="E1492" t="s">
        <v>425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424</v>
      </c>
      <c r="AC1492" t="s">
        <v>424</v>
      </c>
      <c r="AD1492" t="s">
        <v>424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372</v>
      </c>
      <c r="C1493" t="s">
        <v>56</v>
      </c>
      <c r="D1493" t="s">
        <v>405</v>
      </c>
      <c r="E1493" t="s">
        <v>403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424</v>
      </c>
      <c r="AC1493" t="s">
        <v>424</v>
      </c>
      <c r="AD1493" t="s">
        <v>424</v>
      </c>
      <c r="AE1493" t="s">
        <v>564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372</v>
      </c>
      <c r="C1494" t="s">
        <v>56</v>
      </c>
      <c r="D1494" t="s">
        <v>405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424</v>
      </c>
      <c r="AC1494" t="s">
        <v>424</v>
      </c>
      <c r="AD1494" t="s">
        <v>479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372</v>
      </c>
      <c r="C1495" t="s">
        <v>56</v>
      </c>
      <c r="D1495" t="s">
        <v>405</v>
      </c>
      <c r="E1495" t="s">
        <v>404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424</v>
      </c>
      <c r="AC1495" t="s">
        <v>564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372</v>
      </c>
      <c r="C1496" t="s">
        <v>56</v>
      </c>
      <c r="D1496" t="s">
        <v>405</v>
      </c>
      <c r="E1496" t="s">
        <v>405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424</v>
      </c>
      <c r="AC1496" t="s">
        <v>564</v>
      </c>
      <c r="AD1496" t="s">
        <v>137</v>
      </c>
      <c r="AE1496" t="s">
        <v>564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372</v>
      </c>
      <c r="C1497" t="s">
        <v>56</v>
      </c>
      <c r="D1497" t="s">
        <v>405</v>
      </c>
      <c r="E1497" t="s">
        <v>424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424</v>
      </c>
      <c r="AC1497" t="s">
        <v>564</v>
      </c>
      <c r="AD1497" t="s">
        <v>404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372</v>
      </c>
      <c r="C1498" t="s">
        <v>56</v>
      </c>
      <c r="D1498" t="s">
        <v>424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424</v>
      </c>
      <c r="AC1498" t="s">
        <v>564</v>
      </c>
      <c r="AD1498" t="s">
        <v>424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372</v>
      </c>
      <c r="C1499" t="s">
        <v>56</v>
      </c>
      <c r="D1499" t="s">
        <v>424</v>
      </c>
      <c r="E1499" t="s">
        <v>404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424</v>
      </c>
      <c r="AC1499" t="s">
        <v>564</v>
      </c>
      <c r="AD1499" t="s">
        <v>424</v>
      </c>
      <c r="AE1499" t="s">
        <v>564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372</v>
      </c>
      <c r="C1500" t="s">
        <v>56</v>
      </c>
      <c r="D1500" t="s">
        <v>424</v>
      </c>
      <c r="E1500" t="s">
        <v>424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424</v>
      </c>
      <c r="AC1500" t="s">
        <v>479</v>
      </c>
      <c r="AD1500" t="s">
        <v>424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372</v>
      </c>
      <c r="C1501" t="s">
        <v>56</v>
      </c>
      <c r="D1501" t="s">
        <v>406</v>
      </c>
      <c r="E1501" t="s">
        <v>406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424</v>
      </c>
      <c r="AC1501" t="s">
        <v>431</v>
      </c>
      <c r="AD1501" t="s">
        <v>424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372</v>
      </c>
      <c r="C1502" t="s">
        <v>56</v>
      </c>
      <c r="D1502" t="s">
        <v>427</v>
      </c>
      <c r="E1502" t="s">
        <v>427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424</v>
      </c>
      <c r="AC1502" t="s">
        <v>427</v>
      </c>
      <c r="AD1502" t="s">
        <v>424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372</v>
      </c>
      <c r="C1503" t="s">
        <v>58</v>
      </c>
      <c r="D1503" t="s">
        <v>423</v>
      </c>
      <c r="E1503" t="s">
        <v>423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479</v>
      </c>
      <c r="AC1503" t="s">
        <v>424</v>
      </c>
      <c r="AD1503" t="s">
        <v>424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372</v>
      </c>
      <c r="C1504" t="s">
        <v>58</v>
      </c>
      <c r="D1504" t="s">
        <v>403</v>
      </c>
      <c r="E1504" t="s">
        <v>423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479</v>
      </c>
      <c r="AC1504" t="s">
        <v>564</v>
      </c>
      <c r="AD1504" t="s">
        <v>424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372</v>
      </c>
      <c r="C1505" t="s">
        <v>58</v>
      </c>
      <c r="D1505" t="s">
        <v>403</v>
      </c>
      <c r="E1505" t="s">
        <v>403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431</v>
      </c>
      <c r="AC1505" t="s">
        <v>137</v>
      </c>
      <c r="AD1505" t="s">
        <v>137</v>
      </c>
      <c r="AE1505" t="s">
        <v>564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372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431</v>
      </c>
      <c r="AC1506" t="s">
        <v>137</v>
      </c>
      <c r="AD1506" t="s">
        <v>431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372</v>
      </c>
      <c r="C1507" t="s">
        <v>58</v>
      </c>
      <c r="D1507" t="s">
        <v>137</v>
      </c>
      <c r="E1507" t="s">
        <v>554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431</v>
      </c>
      <c r="AC1507" t="s">
        <v>425</v>
      </c>
      <c r="AD1507" t="s">
        <v>431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372</v>
      </c>
      <c r="C1508" t="s">
        <v>58</v>
      </c>
      <c r="D1508" t="s">
        <v>137</v>
      </c>
      <c r="E1508" t="s">
        <v>424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431</v>
      </c>
      <c r="AC1508" t="s">
        <v>425</v>
      </c>
      <c r="AD1508" t="s">
        <v>431</v>
      </c>
      <c r="AE1508" t="s">
        <v>564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372</v>
      </c>
      <c r="C1509" t="s">
        <v>58</v>
      </c>
      <c r="D1509" t="s">
        <v>404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431</v>
      </c>
      <c r="AC1509" t="s">
        <v>424</v>
      </c>
      <c r="AD1509" t="s">
        <v>431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372</v>
      </c>
      <c r="C1510" t="s">
        <v>58</v>
      </c>
      <c r="D1510" t="s">
        <v>404</v>
      </c>
      <c r="E1510" t="s">
        <v>404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431</v>
      </c>
      <c r="AC1510" t="s">
        <v>564</v>
      </c>
      <c r="AD1510" t="s">
        <v>137</v>
      </c>
      <c r="AE1510" t="s">
        <v>564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372</v>
      </c>
      <c r="C1511" t="s">
        <v>58</v>
      </c>
      <c r="D1511" t="s">
        <v>404</v>
      </c>
      <c r="E1511" t="s">
        <v>425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431</v>
      </c>
      <c r="AC1511" t="s">
        <v>564</v>
      </c>
      <c r="AD1511" t="s">
        <v>431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372</v>
      </c>
      <c r="C1512" t="s">
        <v>58</v>
      </c>
      <c r="D1512" t="s">
        <v>404</v>
      </c>
      <c r="E1512" t="s">
        <v>424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431</v>
      </c>
      <c r="AC1512" t="s">
        <v>431</v>
      </c>
      <c r="AD1512" t="s">
        <v>431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372</v>
      </c>
      <c r="C1513" t="s">
        <v>58</v>
      </c>
      <c r="D1513" t="s">
        <v>425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406</v>
      </c>
      <c r="AC1513" t="s">
        <v>577</v>
      </c>
      <c r="AD1513" t="s">
        <v>406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372</v>
      </c>
      <c r="C1514" t="s">
        <v>58</v>
      </c>
      <c r="D1514" t="s">
        <v>425</v>
      </c>
      <c r="E1514" t="s">
        <v>404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406</v>
      </c>
      <c r="AC1514" t="s">
        <v>576</v>
      </c>
      <c r="AD1514" t="s">
        <v>406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372</v>
      </c>
      <c r="C1515" t="s">
        <v>58</v>
      </c>
      <c r="D1515" t="s">
        <v>425</v>
      </c>
      <c r="E1515" t="s">
        <v>425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406</v>
      </c>
      <c r="AC1515" t="s">
        <v>424</v>
      </c>
      <c r="AD1515" t="s">
        <v>406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372</v>
      </c>
      <c r="C1516" t="s">
        <v>58</v>
      </c>
      <c r="D1516" t="s">
        <v>405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406</v>
      </c>
      <c r="AC1516" t="s">
        <v>424</v>
      </c>
      <c r="AD1516" t="s">
        <v>406</v>
      </c>
      <c r="AE1516" t="s">
        <v>564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372</v>
      </c>
      <c r="C1517" t="s">
        <v>58</v>
      </c>
      <c r="D1517" t="s">
        <v>405</v>
      </c>
      <c r="E1517" t="s">
        <v>404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406</v>
      </c>
      <c r="AC1517" t="s">
        <v>564</v>
      </c>
      <c r="AD1517" t="s">
        <v>406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372</v>
      </c>
      <c r="C1518" t="s">
        <v>58</v>
      </c>
      <c r="D1518" t="s">
        <v>405</v>
      </c>
      <c r="E1518" t="s">
        <v>425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406</v>
      </c>
      <c r="AC1518" t="s">
        <v>427</v>
      </c>
      <c r="AD1518" t="s">
        <v>406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372</v>
      </c>
      <c r="C1519" t="s">
        <v>58</v>
      </c>
      <c r="D1519" t="s">
        <v>405</v>
      </c>
      <c r="E1519" t="s">
        <v>405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427</v>
      </c>
      <c r="AC1519" t="s">
        <v>576</v>
      </c>
      <c r="AD1519" t="s">
        <v>137</v>
      </c>
      <c r="AE1519" t="s">
        <v>564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372</v>
      </c>
      <c r="C1520" t="s">
        <v>58</v>
      </c>
      <c r="D1520" t="s">
        <v>405</v>
      </c>
      <c r="E1520" t="s">
        <v>554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427</v>
      </c>
      <c r="AC1520" t="s">
        <v>424</v>
      </c>
      <c r="AD1520" t="s">
        <v>427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372</v>
      </c>
      <c r="C1521" t="s">
        <v>58</v>
      </c>
      <c r="D1521" t="s">
        <v>554</v>
      </c>
      <c r="E1521" t="s">
        <v>554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427</v>
      </c>
      <c r="AC1521" t="s">
        <v>424</v>
      </c>
      <c r="AD1521" t="s">
        <v>427</v>
      </c>
      <c r="AE1521" t="s">
        <v>564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372</v>
      </c>
      <c r="C1522" t="s">
        <v>58</v>
      </c>
      <c r="D1522" t="s">
        <v>424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427</v>
      </c>
      <c r="AC1522" t="s">
        <v>564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372</v>
      </c>
      <c r="C1523" t="s">
        <v>58</v>
      </c>
      <c r="D1523" t="s">
        <v>424</v>
      </c>
      <c r="E1523" t="s">
        <v>424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427</v>
      </c>
      <c r="AC1523" t="s">
        <v>564</v>
      </c>
      <c r="AD1523" t="s">
        <v>427</v>
      </c>
      <c r="AE1523" t="s">
        <v>564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372</v>
      </c>
      <c r="C1524" t="s">
        <v>58</v>
      </c>
      <c r="D1524" t="s">
        <v>406</v>
      </c>
      <c r="E1524" t="s">
        <v>406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564</v>
      </c>
      <c r="AE1524" t="s">
        <v>564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372</v>
      </c>
      <c r="C1525" t="s">
        <v>58</v>
      </c>
      <c r="D1525" t="s">
        <v>427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575</v>
      </c>
      <c r="AC1525" t="s">
        <v>564</v>
      </c>
      <c r="AD1525" t="s">
        <v>575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372</v>
      </c>
      <c r="C1526" t="s">
        <v>58</v>
      </c>
      <c r="D1526" t="s">
        <v>427</v>
      </c>
      <c r="E1526" t="s">
        <v>427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401</v>
      </c>
      <c r="AC1526" t="s">
        <v>424</v>
      </c>
      <c r="AD1526" t="s">
        <v>137</v>
      </c>
      <c r="AE1526" t="s">
        <v>564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372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423</v>
      </c>
      <c r="AC1527" t="s">
        <v>423</v>
      </c>
      <c r="AD1527" t="s">
        <v>423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372</v>
      </c>
      <c r="C1528" t="s">
        <v>60</v>
      </c>
      <c r="D1528" t="s">
        <v>423</v>
      </c>
      <c r="E1528" t="s">
        <v>423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423</v>
      </c>
      <c r="AC1528" t="s">
        <v>423</v>
      </c>
      <c r="AD1528" t="s">
        <v>423</v>
      </c>
      <c r="AE1528" t="s">
        <v>564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372</v>
      </c>
      <c r="C1529" t="s">
        <v>60</v>
      </c>
      <c r="D1529" t="s">
        <v>403</v>
      </c>
      <c r="E1529" t="s">
        <v>403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423</v>
      </c>
      <c r="AC1529" t="s">
        <v>137</v>
      </c>
      <c r="AD1529" t="s">
        <v>423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372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423</v>
      </c>
      <c r="AC1530" t="s">
        <v>137</v>
      </c>
      <c r="AD1530" t="s">
        <v>423</v>
      </c>
      <c r="AE1530" t="s">
        <v>564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372</v>
      </c>
      <c r="C1531" t="s">
        <v>60</v>
      </c>
      <c r="D1531" t="s">
        <v>137</v>
      </c>
      <c r="E1531" t="s">
        <v>425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423</v>
      </c>
      <c r="AC1531" t="s">
        <v>137</v>
      </c>
      <c r="AD1531" t="s">
        <v>137</v>
      </c>
      <c r="AE1531" t="s">
        <v>564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372</v>
      </c>
      <c r="C1532" t="s">
        <v>60</v>
      </c>
      <c r="D1532" t="s">
        <v>137</v>
      </c>
      <c r="E1532" t="s">
        <v>554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423</v>
      </c>
      <c r="AC1532" t="s">
        <v>425</v>
      </c>
      <c r="AD1532" t="s">
        <v>423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372</v>
      </c>
      <c r="C1533" t="s">
        <v>60</v>
      </c>
      <c r="D1533" t="s">
        <v>137</v>
      </c>
      <c r="E1533" t="s">
        <v>429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423</v>
      </c>
      <c r="AC1533" t="s">
        <v>425</v>
      </c>
      <c r="AD1533" t="s">
        <v>423</v>
      </c>
      <c r="AE1533" t="s">
        <v>564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372</v>
      </c>
      <c r="C1534" t="s">
        <v>60</v>
      </c>
      <c r="D1534" t="s">
        <v>137</v>
      </c>
      <c r="E1534" t="s">
        <v>424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423</v>
      </c>
      <c r="AC1534" t="s">
        <v>576</v>
      </c>
      <c r="AD1534" t="s">
        <v>423</v>
      </c>
      <c r="AE1534" t="s">
        <v>564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372</v>
      </c>
      <c r="C1535" t="s">
        <v>60</v>
      </c>
      <c r="D1535" t="s">
        <v>404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423</v>
      </c>
      <c r="AC1535" t="s">
        <v>576</v>
      </c>
      <c r="AD1535" t="s">
        <v>137</v>
      </c>
      <c r="AE1535" t="s">
        <v>564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372</v>
      </c>
      <c r="C1536" t="s">
        <v>60</v>
      </c>
      <c r="D1536" t="s">
        <v>404</v>
      </c>
      <c r="E1536" t="s">
        <v>404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423</v>
      </c>
      <c r="AC1536" t="s">
        <v>424</v>
      </c>
      <c r="AD1536" t="s">
        <v>423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372</v>
      </c>
      <c r="C1537" t="s">
        <v>60</v>
      </c>
      <c r="D1537" t="s">
        <v>404</v>
      </c>
      <c r="E1537" t="s">
        <v>425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423</v>
      </c>
      <c r="AC1537" t="s">
        <v>424</v>
      </c>
      <c r="AD1537" t="s">
        <v>423</v>
      </c>
      <c r="AE1537" t="s">
        <v>564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372</v>
      </c>
      <c r="C1538" t="s">
        <v>60</v>
      </c>
      <c r="D1538" t="s">
        <v>404</v>
      </c>
      <c r="E1538" t="s">
        <v>424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423</v>
      </c>
      <c r="AC1538" t="s">
        <v>564</v>
      </c>
      <c r="AD1538" t="s">
        <v>423</v>
      </c>
      <c r="AE1538" t="s">
        <v>564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372</v>
      </c>
      <c r="C1539" t="s">
        <v>60</v>
      </c>
      <c r="D1539" t="s">
        <v>425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403</v>
      </c>
      <c r="AC1539" t="s">
        <v>403</v>
      </c>
      <c r="AD1539" t="s">
        <v>423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372</v>
      </c>
      <c r="C1540" t="s">
        <v>60</v>
      </c>
      <c r="D1540" t="s">
        <v>425</v>
      </c>
      <c r="E1540" t="s">
        <v>404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403</v>
      </c>
      <c r="AC1540" t="s">
        <v>403</v>
      </c>
      <c r="AD1540" t="s">
        <v>403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372</v>
      </c>
      <c r="C1541" t="s">
        <v>60</v>
      </c>
      <c r="D1541" t="s">
        <v>425</v>
      </c>
      <c r="E1541" t="s">
        <v>425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403</v>
      </c>
      <c r="AC1541" t="s">
        <v>403</v>
      </c>
      <c r="AD1541" t="s">
        <v>403</v>
      </c>
      <c r="AE1541" t="s">
        <v>564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372</v>
      </c>
      <c r="C1542" t="s">
        <v>60</v>
      </c>
      <c r="D1542" t="s">
        <v>405</v>
      </c>
      <c r="E1542" t="s">
        <v>403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403</v>
      </c>
      <c r="AC1542" t="s">
        <v>137</v>
      </c>
      <c r="AD1542" t="s">
        <v>403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372</v>
      </c>
      <c r="C1543" t="s">
        <v>60</v>
      </c>
      <c r="D1543" t="s">
        <v>405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403</v>
      </c>
      <c r="AC1543" t="s">
        <v>425</v>
      </c>
      <c r="AD1543" t="s">
        <v>403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372</v>
      </c>
      <c r="C1544" t="s">
        <v>60</v>
      </c>
      <c r="D1544" t="s">
        <v>405</v>
      </c>
      <c r="E1544" t="s">
        <v>404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403</v>
      </c>
      <c r="AC1544" t="s">
        <v>576</v>
      </c>
      <c r="AD1544" t="s">
        <v>403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372</v>
      </c>
      <c r="C1545" t="s">
        <v>60</v>
      </c>
      <c r="D1545" t="s">
        <v>405</v>
      </c>
      <c r="E1545" t="s">
        <v>405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403</v>
      </c>
      <c r="AC1545" t="s">
        <v>424</v>
      </c>
      <c r="AD1545" t="s">
        <v>403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372</v>
      </c>
      <c r="C1546" t="s">
        <v>60</v>
      </c>
      <c r="D1546" t="s">
        <v>405</v>
      </c>
      <c r="E1546" t="s">
        <v>424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403</v>
      </c>
      <c r="AC1546" t="s">
        <v>424</v>
      </c>
      <c r="AD1546" t="s">
        <v>403</v>
      </c>
      <c r="AE1546" t="s">
        <v>564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372</v>
      </c>
      <c r="C1547" t="s">
        <v>60</v>
      </c>
      <c r="D1547" t="s">
        <v>554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403</v>
      </c>
      <c r="AC1547" t="s">
        <v>564</v>
      </c>
      <c r="AD1547" t="s">
        <v>403</v>
      </c>
      <c r="AE1547" t="s">
        <v>564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372</v>
      </c>
      <c r="C1548" t="s">
        <v>60</v>
      </c>
      <c r="D1548" t="s">
        <v>554</v>
      </c>
      <c r="E1548" t="s">
        <v>425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575</v>
      </c>
      <c r="AD1548" t="s">
        <v>575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372</v>
      </c>
      <c r="C1549" t="s">
        <v>60</v>
      </c>
      <c r="D1549" t="s">
        <v>554</v>
      </c>
      <c r="E1549" t="s">
        <v>554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575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372</v>
      </c>
      <c r="C1550" t="s">
        <v>60</v>
      </c>
      <c r="D1550" t="s">
        <v>424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423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372</v>
      </c>
      <c r="C1551" t="s">
        <v>60</v>
      </c>
      <c r="D1551" t="s">
        <v>424</v>
      </c>
      <c r="E1551" t="s">
        <v>404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423</v>
      </c>
      <c r="AD1551" t="s">
        <v>137</v>
      </c>
      <c r="AE1551" t="s">
        <v>564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372</v>
      </c>
      <c r="C1552" t="s">
        <v>60</v>
      </c>
      <c r="D1552" t="s">
        <v>424</v>
      </c>
      <c r="E1552" t="s">
        <v>424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403</v>
      </c>
      <c r="AD1552" t="s">
        <v>137</v>
      </c>
      <c r="AE1552" t="s">
        <v>564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372</v>
      </c>
      <c r="C1553" t="s">
        <v>60</v>
      </c>
      <c r="D1553" t="s">
        <v>427</v>
      </c>
      <c r="E1553" t="s">
        <v>427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372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564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372</v>
      </c>
      <c r="C1555" t="s">
        <v>62</v>
      </c>
      <c r="D1555" t="s">
        <v>553</v>
      </c>
      <c r="E1555" t="s">
        <v>553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424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372</v>
      </c>
      <c r="C1556" t="s">
        <v>62</v>
      </c>
      <c r="D1556" t="s">
        <v>403</v>
      </c>
      <c r="E1556" t="s">
        <v>423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424</v>
      </c>
      <c r="AE1556" t="s">
        <v>564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372</v>
      </c>
      <c r="C1557" t="s">
        <v>62</v>
      </c>
      <c r="D1557" t="s">
        <v>403</v>
      </c>
      <c r="E1557" t="s">
        <v>403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577</v>
      </c>
      <c r="AD1557" t="s">
        <v>137</v>
      </c>
      <c r="AE1557" t="s">
        <v>564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372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577</v>
      </c>
      <c r="AD1558" t="s">
        <v>404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372</v>
      </c>
      <c r="C1559" t="s">
        <v>62</v>
      </c>
      <c r="D1559" t="s">
        <v>137</v>
      </c>
      <c r="E1559" t="s">
        <v>425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577</v>
      </c>
      <c r="AD1559" t="s">
        <v>404</v>
      </c>
      <c r="AE1559" t="s">
        <v>564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372</v>
      </c>
      <c r="C1560" t="s">
        <v>62</v>
      </c>
      <c r="D1560" t="s">
        <v>137</v>
      </c>
      <c r="E1560" t="s">
        <v>554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425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372</v>
      </c>
      <c r="C1561" t="s">
        <v>62</v>
      </c>
      <c r="D1561" t="s">
        <v>137</v>
      </c>
      <c r="E1561" t="s">
        <v>424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425</v>
      </c>
      <c r="AD1561" t="s">
        <v>137</v>
      </c>
      <c r="AE1561" t="s">
        <v>564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372</v>
      </c>
      <c r="C1562" t="s">
        <v>62</v>
      </c>
      <c r="D1562" t="s">
        <v>404</v>
      </c>
      <c r="E1562" t="s">
        <v>423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425</v>
      </c>
      <c r="AD1562" t="s">
        <v>404</v>
      </c>
      <c r="AE1562" t="s">
        <v>564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372</v>
      </c>
      <c r="C1563" t="s">
        <v>62</v>
      </c>
      <c r="D1563" t="s">
        <v>404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425</v>
      </c>
      <c r="AD1563" t="s">
        <v>425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372</v>
      </c>
      <c r="C1564" t="s">
        <v>62</v>
      </c>
      <c r="D1564" t="s">
        <v>404</v>
      </c>
      <c r="E1564" t="s">
        <v>404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405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372</v>
      </c>
      <c r="C1565" t="s">
        <v>62</v>
      </c>
      <c r="D1565" t="s">
        <v>425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405</v>
      </c>
      <c r="AD1565" t="s">
        <v>137</v>
      </c>
      <c r="AE1565" t="s">
        <v>564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372</v>
      </c>
      <c r="C1566" t="s">
        <v>62</v>
      </c>
      <c r="D1566" t="s">
        <v>425</v>
      </c>
      <c r="E1566" t="s">
        <v>425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405</v>
      </c>
      <c r="AD1566" t="s">
        <v>405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372</v>
      </c>
      <c r="C1567" t="s">
        <v>62</v>
      </c>
      <c r="D1567" t="s">
        <v>405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405</v>
      </c>
      <c r="AD1567" t="s">
        <v>405</v>
      </c>
      <c r="AE1567" t="s">
        <v>564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372</v>
      </c>
      <c r="C1568" t="s">
        <v>62</v>
      </c>
      <c r="D1568" t="s">
        <v>405</v>
      </c>
      <c r="E1568" t="s">
        <v>405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576</v>
      </c>
      <c r="AD1568" t="s">
        <v>401</v>
      </c>
      <c r="AE1568" t="s">
        <v>564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372</v>
      </c>
      <c r="C1569" t="s">
        <v>62</v>
      </c>
      <c r="D1569" t="s">
        <v>554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576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372</v>
      </c>
      <c r="C1570" t="s">
        <v>62</v>
      </c>
      <c r="D1570" t="s">
        <v>554</v>
      </c>
      <c r="E1570" t="s">
        <v>554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576</v>
      </c>
      <c r="AD1570" t="s">
        <v>137</v>
      </c>
      <c r="AE1570" t="s">
        <v>564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372</v>
      </c>
      <c r="C1571" t="s">
        <v>62</v>
      </c>
      <c r="D1571" t="s">
        <v>429</v>
      </c>
      <c r="E1571" t="s">
        <v>429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576</v>
      </c>
      <c r="AD1571" t="s">
        <v>404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372</v>
      </c>
      <c r="C1572" t="s">
        <v>62</v>
      </c>
      <c r="D1572" t="s">
        <v>424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576</v>
      </c>
      <c r="AD1572" t="s">
        <v>405</v>
      </c>
      <c r="AE1572" t="s">
        <v>564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372</v>
      </c>
      <c r="C1573" t="s">
        <v>62</v>
      </c>
      <c r="D1573" t="s">
        <v>424</v>
      </c>
      <c r="E1573" t="s">
        <v>424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576</v>
      </c>
      <c r="AD1573" t="s">
        <v>576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372</v>
      </c>
      <c r="C1574" t="s">
        <v>62</v>
      </c>
      <c r="D1574" t="s">
        <v>431</v>
      </c>
      <c r="E1574" t="s">
        <v>431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576</v>
      </c>
      <c r="AD1574" t="s">
        <v>576</v>
      </c>
      <c r="AE1574" t="s">
        <v>564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372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426</v>
      </c>
      <c r="AD1575" t="s">
        <v>137</v>
      </c>
      <c r="AE1575" t="s">
        <v>564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372</v>
      </c>
      <c r="C1576" t="s">
        <v>64</v>
      </c>
      <c r="D1576" t="s">
        <v>423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429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372</v>
      </c>
      <c r="C1577" t="s">
        <v>64</v>
      </c>
      <c r="D1577" t="s">
        <v>403</v>
      </c>
      <c r="E1577" t="s">
        <v>403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429</v>
      </c>
      <c r="AD1577" t="s">
        <v>137</v>
      </c>
      <c r="AE1577" t="s">
        <v>564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372</v>
      </c>
      <c r="C1578" t="s">
        <v>64</v>
      </c>
      <c r="D1578" t="s">
        <v>403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429</v>
      </c>
      <c r="AD1578" t="s">
        <v>429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372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429</v>
      </c>
      <c r="AD1579" t="s">
        <v>429</v>
      </c>
      <c r="AE1579" t="s">
        <v>564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372</v>
      </c>
      <c r="C1580" t="s">
        <v>64</v>
      </c>
      <c r="D1580" t="s">
        <v>137</v>
      </c>
      <c r="E1580" t="s">
        <v>404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424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372</v>
      </c>
      <c r="C1581" t="s">
        <v>64</v>
      </c>
      <c r="D1581" t="s">
        <v>137</v>
      </c>
      <c r="E1581" t="s">
        <v>554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424</v>
      </c>
      <c r="AD1581" t="s">
        <v>137</v>
      </c>
      <c r="AE1581" t="s">
        <v>564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372</v>
      </c>
      <c r="C1582" t="s">
        <v>64</v>
      </c>
      <c r="D1582" t="s">
        <v>137</v>
      </c>
      <c r="E1582" t="s">
        <v>424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424</v>
      </c>
      <c r="AD1582" t="s">
        <v>404</v>
      </c>
      <c r="AE1582" t="s">
        <v>564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372</v>
      </c>
      <c r="C1583" t="s">
        <v>64</v>
      </c>
      <c r="D1583" t="s">
        <v>404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424</v>
      </c>
      <c r="AD1583" t="s">
        <v>429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372</v>
      </c>
      <c r="C1584" t="s">
        <v>64</v>
      </c>
      <c r="D1584" t="s">
        <v>404</v>
      </c>
      <c r="E1584" t="s">
        <v>404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424</v>
      </c>
      <c r="AD1584" t="s">
        <v>424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372</v>
      </c>
      <c r="C1585" t="s">
        <v>64</v>
      </c>
      <c r="D1585" t="s">
        <v>404</v>
      </c>
      <c r="E1585" t="s">
        <v>405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424</v>
      </c>
      <c r="AD1585" t="s">
        <v>424</v>
      </c>
      <c r="AE1585" t="s">
        <v>564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372</v>
      </c>
      <c r="C1586" t="s">
        <v>64</v>
      </c>
      <c r="D1586" t="s">
        <v>425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564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372</v>
      </c>
      <c r="C1587" t="s">
        <v>64</v>
      </c>
      <c r="D1587" t="s">
        <v>425</v>
      </c>
      <c r="E1587" t="s">
        <v>404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564</v>
      </c>
      <c r="AD1587" t="s">
        <v>137</v>
      </c>
      <c r="AE1587" t="s">
        <v>564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372</v>
      </c>
      <c r="C1588" t="s">
        <v>64</v>
      </c>
      <c r="D1588" t="s">
        <v>425</v>
      </c>
      <c r="E1588" t="s">
        <v>425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564</v>
      </c>
      <c r="AD1588" t="s">
        <v>404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372</v>
      </c>
      <c r="C1589" t="s">
        <v>64</v>
      </c>
      <c r="D1589" t="s">
        <v>405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431</v>
      </c>
      <c r="AD1589" t="s">
        <v>137</v>
      </c>
      <c r="AE1589" t="s">
        <v>564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372</v>
      </c>
      <c r="C1590" t="s">
        <v>64</v>
      </c>
      <c r="D1590" t="s">
        <v>405</v>
      </c>
      <c r="E1590" t="s">
        <v>405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404</v>
      </c>
      <c r="AC1590" t="s">
        <v>575</v>
      </c>
      <c r="AD1590" t="s">
        <v>137</v>
      </c>
      <c r="AE1590" t="s">
        <v>564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372</v>
      </c>
      <c r="C1591" t="s">
        <v>64</v>
      </c>
      <c r="D1591" t="s">
        <v>554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404</v>
      </c>
      <c r="AC1591" t="s">
        <v>575</v>
      </c>
      <c r="AD1591" t="s">
        <v>404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372</v>
      </c>
      <c r="C1592" t="s">
        <v>64</v>
      </c>
      <c r="D1592" t="s">
        <v>554</v>
      </c>
      <c r="E1592" t="s">
        <v>554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404</v>
      </c>
      <c r="AC1592" t="s">
        <v>575</v>
      </c>
      <c r="AD1592" t="s">
        <v>404</v>
      </c>
      <c r="AE1592" t="s">
        <v>564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372</v>
      </c>
      <c r="C1593" t="s">
        <v>64</v>
      </c>
      <c r="D1593" t="s">
        <v>424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404</v>
      </c>
      <c r="AC1593" t="s">
        <v>423</v>
      </c>
      <c r="AD1593" t="s">
        <v>404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372</v>
      </c>
      <c r="C1594" t="s">
        <v>64</v>
      </c>
      <c r="D1594" t="s">
        <v>424</v>
      </c>
      <c r="E1594" t="s">
        <v>404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404</v>
      </c>
      <c r="AC1594" t="s">
        <v>423</v>
      </c>
      <c r="AD1594" t="s">
        <v>404</v>
      </c>
      <c r="AE1594" t="s">
        <v>564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372</v>
      </c>
      <c r="C1595" t="s">
        <v>64</v>
      </c>
      <c r="D1595" t="s">
        <v>424</v>
      </c>
      <c r="E1595" t="s">
        <v>424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404</v>
      </c>
      <c r="AC1595" t="s">
        <v>403</v>
      </c>
      <c r="AD1595" t="s">
        <v>404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372</v>
      </c>
      <c r="C1596" t="s">
        <v>64</v>
      </c>
      <c r="D1596" t="s">
        <v>431</v>
      </c>
      <c r="E1596" t="s">
        <v>431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404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373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404</v>
      </c>
      <c r="AC1597" t="s">
        <v>137</v>
      </c>
      <c r="AD1597" t="s">
        <v>137</v>
      </c>
      <c r="AE1597" t="s">
        <v>564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373</v>
      </c>
      <c r="C1598" t="s">
        <v>48</v>
      </c>
      <c r="D1598" t="s">
        <v>404</v>
      </c>
      <c r="E1598" t="s">
        <v>404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404</v>
      </c>
      <c r="AC1598" t="s">
        <v>137</v>
      </c>
      <c r="AD1598" t="s">
        <v>404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373</v>
      </c>
      <c r="C1599" t="s">
        <v>50</v>
      </c>
      <c r="D1599" t="s">
        <v>403</v>
      </c>
      <c r="E1599" t="s">
        <v>403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404</v>
      </c>
      <c r="AC1599" t="s">
        <v>137</v>
      </c>
      <c r="AD1599" t="s">
        <v>404</v>
      </c>
      <c r="AE1599" t="s">
        <v>564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373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404</v>
      </c>
      <c r="AC1600" t="s">
        <v>137</v>
      </c>
      <c r="AD1600" t="s">
        <v>425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373</v>
      </c>
      <c r="C1601" t="s">
        <v>50</v>
      </c>
      <c r="D1601" t="s">
        <v>404</v>
      </c>
      <c r="E1601" t="s">
        <v>404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404</v>
      </c>
      <c r="AC1601" t="s">
        <v>577</v>
      </c>
      <c r="AD1601" t="s">
        <v>404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373</v>
      </c>
      <c r="C1602" t="s">
        <v>52</v>
      </c>
      <c r="D1602" t="s">
        <v>403</v>
      </c>
      <c r="E1602" t="s">
        <v>403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404</v>
      </c>
      <c r="AC1602" t="s">
        <v>577</v>
      </c>
      <c r="AD1602" t="s">
        <v>404</v>
      </c>
      <c r="AE1602" t="s">
        <v>564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373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404</v>
      </c>
      <c r="AC1603" t="s">
        <v>577</v>
      </c>
      <c r="AD1603" t="s">
        <v>424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373</v>
      </c>
      <c r="C1604" t="s">
        <v>52</v>
      </c>
      <c r="D1604" t="s">
        <v>404</v>
      </c>
      <c r="E1604" t="s">
        <v>404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404</v>
      </c>
      <c r="AC1604" t="s">
        <v>425</v>
      </c>
      <c r="AD1604" t="s">
        <v>137</v>
      </c>
      <c r="AE1604" t="s">
        <v>564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373</v>
      </c>
      <c r="C1605" t="s">
        <v>52</v>
      </c>
      <c r="D1605" t="s">
        <v>406</v>
      </c>
      <c r="E1605" t="s">
        <v>406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404</v>
      </c>
      <c r="AC1605" t="s">
        <v>425</v>
      </c>
      <c r="AD1605" t="s">
        <v>404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373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404</v>
      </c>
      <c r="AC1606" t="s">
        <v>425</v>
      </c>
      <c r="AD1606" t="s">
        <v>404</v>
      </c>
      <c r="AE1606" t="s">
        <v>564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373</v>
      </c>
      <c r="C1607" t="s">
        <v>54</v>
      </c>
      <c r="D1607" t="s">
        <v>403</v>
      </c>
      <c r="E1607" t="s">
        <v>403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404</v>
      </c>
      <c r="AC1607" t="s">
        <v>405</v>
      </c>
      <c r="AD1607" t="s">
        <v>137</v>
      </c>
      <c r="AE1607" t="s">
        <v>564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373</v>
      </c>
      <c r="C1608" t="s">
        <v>54</v>
      </c>
      <c r="D1608" t="s">
        <v>403</v>
      </c>
      <c r="E1608" t="s">
        <v>428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404</v>
      </c>
      <c r="AC1608" t="s">
        <v>405</v>
      </c>
      <c r="AD1608" t="s">
        <v>404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373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404</v>
      </c>
      <c r="AC1609" t="s">
        <v>405</v>
      </c>
      <c r="AD1609" t="s">
        <v>404</v>
      </c>
      <c r="AE1609" t="s">
        <v>564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373</v>
      </c>
      <c r="C1610" t="s">
        <v>54</v>
      </c>
      <c r="D1610" t="s">
        <v>404</v>
      </c>
      <c r="E1610" t="s">
        <v>404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404</v>
      </c>
      <c r="AC1610" t="s">
        <v>576</v>
      </c>
      <c r="AD1610" t="s">
        <v>423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373</v>
      </c>
      <c r="C1611" t="s">
        <v>54</v>
      </c>
      <c r="D1611" t="s">
        <v>405</v>
      </c>
      <c r="E1611" t="s">
        <v>405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404</v>
      </c>
      <c r="AC1611" t="s">
        <v>576</v>
      </c>
      <c r="AD1611" t="s">
        <v>137</v>
      </c>
      <c r="AE1611" t="s">
        <v>564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373</v>
      </c>
      <c r="C1612" t="s">
        <v>54</v>
      </c>
      <c r="D1612" t="s">
        <v>406</v>
      </c>
      <c r="E1612" t="s">
        <v>406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404</v>
      </c>
      <c r="AC1612" t="s">
        <v>576</v>
      </c>
      <c r="AD1612" t="s">
        <v>404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373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404</v>
      </c>
      <c r="AC1613" t="s">
        <v>576</v>
      </c>
      <c r="AD1613" t="s">
        <v>404</v>
      </c>
      <c r="AE1613" t="s">
        <v>564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373</v>
      </c>
      <c r="C1614" t="s">
        <v>56</v>
      </c>
      <c r="D1614" t="s">
        <v>423</v>
      </c>
      <c r="E1614" t="s">
        <v>404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404</v>
      </c>
      <c r="AC1614" t="s">
        <v>576</v>
      </c>
      <c r="AD1614" t="s">
        <v>405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373</v>
      </c>
      <c r="C1615" t="s">
        <v>56</v>
      </c>
      <c r="D1615" t="s">
        <v>403</v>
      </c>
      <c r="E1615" t="s">
        <v>403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404</v>
      </c>
      <c r="AC1615" t="s">
        <v>576</v>
      </c>
      <c r="AD1615" t="s">
        <v>424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373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404</v>
      </c>
      <c r="AC1616" t="s">
        <v>426</v>
      </c>
      <c r="AD1616" t="s">
        <v>137</v>
      </c>
      <c r="AE1616" t="s">
        <v>564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373</v>
      </c>
      <c r="C1617" t="s">
        <v>56</v>
      </c>
      <c r="D1617" t="s">
        <v>404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404</v>
      </c>
      <c r="AC1617" t="s">
        <v>426</v>
      </c>
      <c r="AD1617" t="s">
        <v>404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373</v>
      </c>
      <c r="C1618" t="s">
        <v>56</v>
      </c>
      <c r="D1618" t="s">
        <v>404</v>
      </c>
      <c r="E1618" t="s">
        <v>404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404</v>
      </c>
      <c r="AC1618" t="s">
        <v>426</v>
      </c>
      <c r="AD1618" t="s">
        <v>404</v>
      </c>
      <c r="AE1618" t="s">
        <v>564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373</v>
      </c>
      <c r="C1619" t="s">
        <v>56</v>
      </c>
      <c r="D1619" t="s">
        <v>405</v>
      </c>
      <c r="E1619" t="s">
        <v>405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404</v>
      </c>
      <c r="AC1619" t="s">
        <v>426</v>
      </c>
      <c r="AD1619" t="s">
        <v>426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373</v>
      </c>
      <c r="C1620" t="s">
        <v>56</v>
      </c>
      <c r="D1620" t="s">
        <v>426</v>
      </c>
      <c r="E1620" t="s">
        <v>426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404</v>
      </c>
      <c r="AC1620" t="s">
        <v>429</v>
      </c>
      <c r="AD1620" t="s">
        <v>137</v>
      </c>
      <c r="AE1620" t="s">
        <v>564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373</v>
      </c>
      <c r="C1621" t="s">
        <v>56</v>
      </c>
      <c r="D1621" t="s">
        <v>424</v>
      </c>
      <c r="E1621" t="s">
        <v>424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404</v>
      </c>
      <c r="AC1621" t="s">
        <v>429</v>
      </c>
      <c r="AD1621" t="s">
        <v>404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373</v>
      </c>
      <c r="C1622" t="s">
        <v>56</v>
      </c>
      <c r="D1622" t="s">
        <v>406</v>
      </c>
      <c r="E1622" t="s">
        <v>401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404</v>
      </c>
      <c r="AC1622" t="s">
        <v>429</v>
      </c>
      <c r="AD1622" t="s">
        <v>404</v>
      </c>
      <c r="AE1622" t="s">
        <v>564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373</v>
      </c>
      <c r="C1623" t="s">
        <v>56</v>
      </c>
      <c r="D1623" t="s">
        <v>406</v>
      </c>
      <c r="E1623" t="s">
        <v>406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404</v>
      </c>
      <c r="AC1623" t="s">
        <v>424</v>
      </c>
      <c r="AD1623" t="s">
        <v>403</v>
      </c>
      <c r="AE1623" t="s">
        <v>564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373</v>
      </c>
      <c r="C1624" t="s">
        <v>56</v>
      </c>
      <c r="D1624" t="s">
        <v>427</v>
      </c>
      <c r="E1624" t="s">
        <v>406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404</v>
      </c>
      <c r="AC1624" t="s">
        <v>424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373</v>
      </c>
      <c r="C1625" t="s">
        <v>58</v>
      </c>
      <c r="D1625" t="s">
        <v>423</v>
      </c>
      <c r="E1625" t="s">
        <v>423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404</v>
      </c>
      <c r="AC1625" t="s">
        <v>424</v>
      </c>
      <c r="AD1625" t="s">
        <v>137</v>
      </c>
      <c r="AE1625" t="s">
        <v>564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373</v>
      </c>
      <c r="C1626" t="s">
        <v>58</v>
      </c>
      <c r="D1626" t="s">
        <v>403</v>
      </c>
      <c r="E1626" t="s">
        <v>403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404</v>
      </c>
      <c r="AC1626" t="s">
        <v>424</v>
      </c>
      <c r="AD1626" t="s">
        <v>404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373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404</v>
      </c>
      <c r="AC1627" t="s">
        <v>424</v>
      </c>
      <c r="AD1627" t="s">
        <v>404</v>
      </c>
      <c r="AE1627" t="s">
        <v>564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373</v>
      </c>
      <c r="C1628" t="s">
        <v>58</v>
      </c>
      <c r="D1628" t="s">
        <v>137</v>
      </c>
      <c r="E1628" t="s">
        <v>424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404</v>
      </c>
      <c r="AC1628" t="s">
        <v>424</v>
      </c>
      <c r="AD1628" t="s">
        <v>405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373</v>
      </c>
      <c r="C1629" t="s">
        <v>58</v>
      </c>
      <c r="D1629" t="s">
        <v>404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404</v>
      </c>
      <c r="AC1629" t="s">
        <v>424</v>
      </c>
      <c r="AD1629" t="s">
        <v>424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373</v>
      </c>
      <c r="C1630" t="s">
        <v>58</v>
      </c>
      <c r="D1630" t="s">
        <v>404</v>
      </c>
      <c r="E1630" t="s">
        <v>404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404</v>
      </c>
      <c r="AC1630" t="s">
        <v>564</v>
      </c>
      <c r="AD1630" t="s">
        <v>137</v>
      </c>
      <c r="AE1630" t="s">
        <v>564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373</v>
      </c>
      <c r="C1631" t="s">
        <v>58</v>
      </c>
      <c r="D1631" t="s">
        <v>425</v>
      </c>
      <c r="E1631" t="s">
        <v>425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404</v>
      </c>
      <c r="AC1631" t="s">
        <v>564</v>
      </c>
      <c r="AD1631" t="s">
        <v>404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373</v>
      </c>
      <c r="C1632" t="s">
        <v>58</v>
      </c>
      <c r="D1632" t="s">
        <v>554</v>
      </c>
      <c r="E1632" t="s">
        <v>554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404</v>
      </c>
      <c r="AC1632" t="s">
        <v>564</v>
      </c>
      <c r="AD1632" t="s">
        <v>404</v>
      </c>
      <c r="AE1632" t="s">
        <v>564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373</v>
      </c>
      <c r="C1633" t="s">
        <v>58</v>
      </c>
      <c r="D1633" t="s">
        <v>424</v>
      </c>
      <c r="E1633" t="s">
        <v>424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404</v>
      </c>
      <c r="AC1633" t="s">
        <v>479</v>
      </c>
      <c r="AD1633" t="s">
        <v>404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373</v>
      </c>
      <c r="C1634" t="s">
        <v>58</v>
      </c>
      <c r="D1634" t="s">
        <v>406</v>
      </c>
      <c r="E1634" t="s">
        <v>406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404</v>
      </c>
      <c r="AC1634" t="s">
        <v>431</v>
      </c>
      <c r="AD1634" t="s">
        <v>137</v>
      </c>
      <c r="AE1634" t="s">
        <v>564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373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404</v>
      </c>
      <c r="AC1635" t="s">
        <v>431</v>
      </c>
      <c r="AD1635" t="s">
        <v>404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373</v>
      </c>
      <c r="C1636" t="s">
        <v>60</v>
      </c>
      <c r="D1636" t="s">
        <v>137</v>
      </c>
      <c r="E1636" t="s">
        <v>424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404</v>
      </c>
      <c r="AC1636" t="s">
        <v>431</v>
      </c>
      <c r="AD1636" t="s">
        <v>404</v>
      </c>
      <c r="AE1636" t="s">
        <v>564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373</v>
      </c>
      <c r="C1637" t="s">
        <v>60</v>
      </c>
      <c r="D1637" t="s">
        <v>404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404</v>
      </c>
      <c r="AC1637" t="s">
        <v>427</v>
      </c>
      <c r="AD1637" t="s">
        <v>404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373</v>
      </c>
      <c r="C1638" t="s">
        <v>60</v>
      </c>
      <c r="D1638" t="s">
        <v>404</v>
      </c>
      <c r="E1638" t="s">
        <v>404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425</v>
      </c>
      <c r="AC1638" t="s">
        <v>137</v>
      </c>
      <c r="AD1638" t="s">
        <v>137</v>
      </c>
      <c r="AE1638" t="s">
        <v>564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373</v>
      </c>
      <c r="C1639" t="s">
        <v>60</v>
      </c>
      <c r="D1639" t="s">
        <v>425</v>
      </c>
      <c r="E1639" t="s">
        <v>425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425</v>
      </c>
      <c r="AC1639" t="s">
        <v>137</v>
      </c>
      <c r="AD1639" t="s">
        <v>404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373</v>
      </c>
      <c r="C1640" t="s">
        <v>60</v>
      </c>
      <c r="D1640" t="s">
        <v>426</v>
      </c>
      <c r="E1640" t="s">
        <v>426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425</v>
      </c>
      <c r="AC1640" t="s">
        <v>137</v>
      </c>
      <c r="AD1640" t="s">
        <v>425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373</v>
      </c>
      <c r="C1641" t="s">
        <v>60</v>
      </c>
      <c r="D1641" t="s">
        <v>424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425</v>
      </c>
      <c r="AC1641" t="s">
        <v>137</v>
      </c>
      <c r="AD1641" t="s">
        <v>425</v>
      </c>
      <c r="AE1641" t="s">
        <v>564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373</v>
      </c>
      <c r="C1642" t="s">
        <v>60</v>
      </c>
      <c r="D1642" t="s">
        <v>424</v>
      </c>
      <c r="E1642" t="s">
        <v>424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425</v>
      </c>
      <c r="AC1642" t="s">
        <v>577</v>
      </c>
      <c r="AD1642" t="s">
        <v>425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373</v>
      </c>
      <c r="C1643" t="s">
        <v>60</v>
      </c>
      <c r="D1643" t="s">
        <v>431</v>
      </c>
      <c r="E1643" t="s">
        <v>431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425</v>
      </c>
      <c r="AC1643" t="s">
        <v>425</v>
      </c>
      <c r="AD1643" t="s">
        <v>137</v>
      </c>
      <c r="AE1643" t="s">
        <v>564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373</v>
      </c>
      <c r="C1644" t="s">
        <v>60</v>
      </c>
      <c r="D1644" t="s">
        <v>406</v>
      </c>
      <c r="E1644" t="s">
        <v>406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425</v>
      </c>
      <c r="AC1644" t="s">
        <v>425</v>
      </c>
      <c r="AD1644" t="s">
        <v>404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373</v>
      </c>
      <c r="C1645" t="s">
        <v>60</v>
      </c>
      <c r="D1645" t="s">
        <v>427</v>
      </c>
      <c r="E1645" t="s">
        <v>427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425</v>
      </c>
      <c r="AC1645" t="s">
        <v>425</v>
      </c>
      <c r="AD1645" t="s">
        <v>404</v>
      </c>
      <c r="AE1645" t="s">
        <v>564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373</v>
      </c>
      <c r="C1646" t="s">
        <v>62</v>
      </c>
      <c r="D1646" t="s">
        <v>403</v>
      </c>
      <c r="E1646" t="s">
        <v>403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425</v>
      </c>
      <c r="AC1646" t="s">
        <v>425</v>
      </c>
      <c r="AD1646" t="s">
        <v>425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373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425</v>
      </c>
      <c r="AC1647" t="s">
        <v>425</v>
      </c>
      <c r="AD1647" t="s">
        <v>425</v>
      </c>
      <c r="AE1647" t="s">
        <v>564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373</v>
      </c>
      <c r="C1648" t="s">
        <v>62</v>
      </c>
      <c r="D1648" t="s">
        <v>137</v>
      </c>
      <c r="E1648" t="s">
        <v>404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425</v>
      </c>
      <c r="AC1648" t="s">
        <v>576</v>
      </c>
      <c r="AD1648" t="s">
        <v>404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373</v>
      </c>
      <c r="C1649" t="s">
        <v>62</v>
      </c>
      <c r="D1649" t="s">
        <v>137</v>
      </c>
      <c r="E1649" t="s">
        <v>424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425</v>
      </c>
      <c r="AC1649" t="s">
        <v>424</v>
      </c>
      <c r="AD1649" t="s">
        <v>404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373</v>
      </c>
      <c r="C1650" t="s">
        <v>62</v>
      </c>
      <c r="D1650" t="s">
        <v>404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425</v>
      </c>
      <c r="AC1650" t="s">
        <v>424</v>
      </c>
      <c r="AD1650" t="s">
        <v>425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373</v>
      </c>
      <c r="C1651" t="s">
        <v>62</v>
      </c>
      <c r="D1651" t="s">
        <v>404</v>
      </c>
      <c r="E1651" t="s">
        <v>404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425</v>
      </c>
      <c r="AC1651" t="s">
        <v>564</v>
      </c>
      <c r="AD1651" t="s">
        <v>137</v>
      </c>
      <c r="AE1651" t="s">
        <v>564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373</v>
      </c>
      <c r="C1652" t="s">
        <v>62</v>
      </c>
      <c r="D1652" t="s">
        <v>425</v>
      </c>
      <c r="E1652" t="s">
        <v>425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425</v>
      </c>
      <c r="AC1652" t="s">
        <v>564</v>
      </c>
      <c r="AD1652" t="s">
        <v>404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373</v>
      </c>
      <c r="C1653" t="s">
        <v>62</v>
      </c>
      <c r="D1653" t="s">
        <v>429</v>
      </c>
      <c r="E1653" t="s">
        <v>429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425</v>
      </c>
      <c r="AC1653" t="s">
        <v>564</v>
      </c>
      <c r="AD1653" t="s">
        <v>425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373</v>
      </c>
      <c r="C1654" t="s">
        <v>62</v>
      </c>
      <c r="D1654" t="s">
        <v>424</v>
      </c>
      <c r="E1654" t="s">
        <v>424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425</v>
      </c>
      <c r="AC1654" t="s">
        <v>564</v>
      </c>
      <c r="AD1654" t="s">
        <v>425</v>
      </c>
      <c r="AE1654" t="s">
        <v>564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373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425</v>
      </c>
      <c r="AC1655" t="s">
        <v>431</v>
      </c>
      <c r="AD1655" t="s">
        <v>425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373</v>
      </c>
      <c r="C1656" t="s">
        <v>64</v>
      </c>
      <c r="D1656" t="s">
        <v>423</v>
      </c>
      <c r="E1656" t="s">
        <v>423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405</v>
      </c>
      <c r="AC1656" t="s">
        <v>575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373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405</v>
      </c>
      <c r="AC1657" t="s">
        <v>575</v>
      </c>
      <c r="AD1657" t="s">
        <v>405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373</v>
      </c>
      <c r="C1658" t="s">
        <v>64</v>
      </c>
      <c r="D1658" t="s">
        <v>137</v>
      </c>
      <c r="E1658" t="s">
        <v>404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405</v>
      </c>
      <c r="AC1658" t="s">
        <v>575</v>
      </c>
      <c r="AD1658" t="s">
        <v>405</v>
      </c>
      <c r="AE1658" t="s">
        <v>564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373</v>
      </c>
      <c r="C1659" t="s">
        <v>64</v>
      </c>
      <c r="D1659" t="s">
        <v>137</v>
      </c>
      <c r="E1659" t="s">
        <v>424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405</v>
      </c>
      <c r="AC1659" t="s">
        <v>423</v>
      </c>
      <c r="AD1659" t="s">
        <v>405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373</v>
      </c>
      <c r="C1660" t="s">
        <v>64</v>
      </c>
      <c r="D1660" t="s">
        <v>404</v>
      </c>
      <c r="E1660" t="s">
        <v>404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405</v>
      </c>
      <c r="AC1660" t="s">
        <v>403</v>
      </c>
      <c r="AD1660" t="s">
        <v>137</v>
      </c>
      <c r="AE1660" t="s">
        <v>564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373</v>
      </c>
      <c r="C1661" t="s">
        <v>64</v>
      </c>
      <c r="D1661" t="s">
        <v>404</v>
      </c>
      <c r="E1661" t="s">
        <v>425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405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373</v>
      </c>
      <c r="C1662" t="s">
        <v>64</v>
      </c>
      <c r="D1662" t="s">
        <v>404</v>
      </c>
      <c r="E1662" t="s">
        <v>424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405</v>
      </c>
      <c r="AC1662" t="s">
        <v>137</v>
      </c>
      <c r="AD1662" t="s">
        <v>137</v>
      </c>
      <c r="AE1662" t="s">
        <v>564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373</v>
      </c>
      <c r="C1663" t="s">
        <v>64</v>
      </c>
      <c r="D1663" t="s">
        <v>425</v>
      </c>
      <c r="E1663" t="s">
        <v>425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405</v>
      </c>
      <c r="AC1663" t="s">
        <v>137</v>
      </c>
      <c r="AD1663" t="s">
        <v>405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373</v>
      </c>
      <c r="C1664" t="s">
        <v>64</v>
      </c>
      <c r="D1664" t="s">
        <v>426</v>
      </c>
      <c r="E1664" t="s">
        <v>426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405</v>
      </c>
      <c r="AC1664" t="s">
        <v>137</v>
      </c>
      <c r="AD1664" t="s">
        <v>405</v>
      </c>
      <c r="AE1664" t="s">
        <v>564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373</v>
      </c>
      <c r="C1665" t="s">
        <v>64</v>
      </c>
      <c r="D1665" t="s">
        <v>429</v>
      </c>
      <c r="E1665" t="s">
        <v>429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405</v>
      </c>
      <c r="AC1665" t="s">
        <v>137</v>
      </c>
      <c r="AD1665" t="s">
        <v>576</v>
      </c>
      <c r="AE1665" t="s">
        <v>564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373</v>
      </c>
      <c r="C1666" t="s">
        <v>64</v>
      </c>
      <c r="D1666" t="s">
        <v>424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405</v>
      </c>
      <c r="AC1666" t="s">
        <v>577</v>
      </c>
      <c r="AD1666" t="s">
        <v>405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373</v>
      </c>
      <c r="C1667" t="s">
        <v>64</v>
      </c>
      <c r="D1667" t="s">
        <v>424</v>
      </c>
      <c r="E1667" t="s">
        <v>424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405</v>
      </c>
      <c r="AC1667" t="s">
        <v>577</v>
      </c>
      <c r="AD1667" t="s">
        <v>405</v>
      </c>
      <c r="AE1667" t="s">
        <v>564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373</v>
      </c>
      <c r="C1668" t="s">
        <v>64</v>
      </c>
      <c r="D1668" t="s">
        <v>431</v>
      </c>
      <c r="E1668" t="s">
        <v>431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405</v>
      </c>
      <c r="AC1668" t="s">
        <v>425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373</v>
      </c>
      <c r="C1669" t="s">
        <v>64</v>
      </c>
      <c r="D1669" t="s">
        <v>406</v>
      </c>
      <c r="E1669" t="s">
        <v>406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405</v>
      </c>
      <c r="AC1669" t="s">
        <v>425</v>
      </c>
      <c r="AD1669" t="s">
        <v>137</v>
      </c>
      <c r="AE1669" t="s">
        <v>564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374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405</v>
      </c>
      <c r="AC1670" t="s">
        <v>425</v>
      </c>
      <c r="AD1670" t="s">
        <v>404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374</v>
      </c>
      <c r="C1671" t="s">
        <v>48</v>
      </c>
      <c r="D1671" t="s">
        <v>403</v>
      </c>
      <c r="E1671" t="s">
        <v>403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405</v>
      </c>
      <c r="AC1671" t="s">
        <v>425</v>
      </c>
      <c r="AD1671" t="s">
        <v>405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374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405</v>
      </c>
      <c r="AC1672" t="s">
        <v>425</v>
      </c>
      <c r="AD1672" t="s">
        <v>405</v>
      </c>
      <c r="AE1672" t="s">
        <v>564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374</v>
      </c>
      <c r="C1673" t="s">
        <v>48</v>
      </c>
      <c r="D1673" t="s">
        <v>404</v>
      </c>
      <c r="E1673" t="s">
        <v>404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405</v>
      </c>
      <c r="AC1673" t="s">
        <v>405</v>
      </c>
      <c r="AD1673" t="s">
        <v>403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374</v>
      </c>
      <c r="C1674" t="s">
        <v>48</v>
      </c>
      <c r="D1674" t="s">
        <v>404</v>
      </c>
      <c r="E1674" t="s">
        <v>405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405</v>
      </c>
      <c r="AC1674" t="s">
        <v>405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374</v>
      </c>
      <c r="C1675" t="s">
        <v>48</v>
      </c>
      <c r="D1675" t="s">
        <v>405</v>
      </c>
      <c r="E1675" t="s">
        <v>405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405</v>
      </c>
      <c r="AC1675" t="s">
        <v>405</v>
      </c>
      <c r="AD1675" t="s">
        <v>137</v>
      </c>
      <c r="AE1675" t="s">
        <v>564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374</v>
      </c>
      <c r="C1676" t="s">
        <v>50</v>
      </c>
      <c r="D1676" t="s">
        <v>403</v>
      </c>
      <c r="E1676" t="s">
        <v>403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405</v>
      </c>
      <c r="AC1676" t="s">
        <v>405</v>
      </c>
      <c r="AD1676" t="s">
        <v>425</v>
      </c>
      <c r="AE1676" t="s">
        <v>564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374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405</v>
      </c>
      <c r="AC1677" t="s">
        <v>405</v>
      </c>
      <c r="AD1677" t="s">
        <v>405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374</v>
      </c>
      <c r="C1678" t="s">
        <v>50</v>
      </c>
      <c r="D1678" t="s">
        <v>404</v>
      </c>
      <c r="E1678" t="s">
        <v>404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405</v>
      </c>
      <c r="AC1678" t="s">
        <v>405</v>
      </c>
      <c r="AD1678" t="s">
        <v>405</v>
      </c>
      <c r="AE1678" t="s">
        <v>564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374</v>
      </c>
      <c r="C1679" t="s">
        <v>50</v>
      </c>
      <c r="D1679" t="s">
        <v>405</v>
      </c>
      <c r="E1679" t="s">
        <v>405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405</v>
      </c>
      <c r="AC1679" t="s">
        <v>405</v>
      </c>
      <c r="AD1679" t="s">
        <v>424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374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405</v>
      </c>
      <c r="AC1680" t="s">
        <v>576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374</v>
      </c>
      <c r="C1681" t="s">
        <v>52</v>
      </c>
      <c r="D1681" t="s">
        <v>403</v>
      </c>
      <c r="E1681" t="s">
        <v>403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405</v>
      </c>
      <c r="AC1681" t="s">
        <v>576</v>
      </c>
      <c r="AD1681" t="s">
        <v>137</v>
      </c>
      <c r="AE1681" t="s">
        <v>564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374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405</v>
      </c>
      <c r="AC1682" t="s">
        <v>576</v>
      </c>
      <c r="AD1682" t="s">
        <v>404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374</v>
      </c>
      <c r="C1683" t="s">
        <v>52</v>
      </c>
      <c r="D1683" t="s">
        <v>404</v>
      </c>
      <c r="E1683" t="s">
        <v>404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405</v>
      </c>
      <c r="AC1683" t="s">
        <v>576</v>
      </c>
      <c r="AD1683" t="s">
        <v>404</v>
      </c>
      <c r="AE1683" t="s">
        <v>564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374</v>
      </c>
      <c r="C1684" t="s">
        <v>52</v>
      </c>
      <c r="D1684" t="s">
        <v>405</v>
      </c>
      <c r="E1684" t="s">
        <v>405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405</v>
      </c>
      <c r="AC1684" t="s">
        <v>576</v>
      </c>
      <c r="AD1684" t="s">
        <v>405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374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405</v>
      </c>
      <c r="AC1685" t="s">
        <v>576</v>
      </c>
      <c r="AD1685" t="s">
        <v>405</v>
      </c>
      <c r="AE1685" t="s">
        <v>564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374</v>
      </c>
      <c r="C1686" t="s">
        <v>54</v>
      </c>
      <c r="D1686" t="s">
        <v>423</v>
      </c>
      <c r="E1686" t="s">
        <v>423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405</v>
      </c>
      <c r="AC1686" t="s">
        <v>426</v>
      </c>
      <c r="AD1686" t="s">
        <v>405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374</v>
      </c>
      <c r="C1687" t="s">
        <v>54</v>
      </c>
      <c r="D1687" t="s">
        <v>403</v>
      </c>
      <c r="E1687" t="s">
        <v>403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405</v>
      </c>
      <c r="AC1687" t="s">
        <v>426</v>
      </c>
      <c r="AD1687" t="s">
        <v>405</v>
      </c>
      <c r="AE1687" t="s">
        <v>564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374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405</v>
      </c>
      <c r="AC1688" t="s">
        <v>424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374</v>
      </c>
      <c r="C1689" t="s">
        <v>54</v>
      </c>
      <c r="D1689" t="s">
        <v>404</v>
      </c>
      <c r="E1689" t="s">
        <v>404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405</v>
      </c>
      <c r="AC1689" t="s">
        <v>424</v>
      </c>
      <c r="AD1689" t="s">
        <v>137</v>
      </c>
      <c r="AE1689" t="s">
        <v>564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374</v>
      </c>
      <c r="C1690" t="s">
        <v>54</v>
      </c>
      <c r="D1690" t="s">
        <v>404</v>
      </c>
      <c r="E1690" t="s">
        <v>405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405</v>
      </c>
      <c r="AC1690" t="s">
        <v>424</v>
      </c>
      <c r="AD1690" t="s">
        <v>405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374</v>
      </c>
      <c r="C1691" t="s">
        <v>54</v>
      </c>
      <c r="D1691" t="s">
        <v>405</v>
      </c>
      <c r="E1691" t="s">
        <v>405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405</v>
      </c>
      <c r="AC1691" t="s">
        <v>424</v>
      </c>
      <c r="AD1691" t="s">
        <v>405</v>
      </c>
      <c r="AE1691" t="s">
        <v>564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374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405</v>
      </c>
      <c r="AC1692" t="s">
        <v>564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374</v>
      </c>
      <c r="C1693" t="s">
        <v>56</v>
      </c>
      <c r="D1693" t="s">
        <v>423</v>
      </c>
      <c r="E1693" t="s">
        <v>423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405</v>
      </c>
      <c r="AC1693" t="s">
        <v>564</v>
      </c>
      <c r="AD1693" t="s">
        <v>137</v>
      </c>
      <c r="AE1693" t="s">
        <v>564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374</v>
      </c>
      <c r="C1694" t="s">
        <v>56</v>
      </c>
      <c r="D1694" t="s">
        <v>423</v>
      </c>
      <c r="E1694" t="s">
        <v>404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405</v>
      </c>
      <c r="AC1694" t="s">
        <v>564</v>
      </c>
      <c r="AD1694" t="s">
        <v>405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374</v>
      </c>
      <c r="C1695" t="s">
        <v>56</v>
      </c>
      <c r="D1695" t="s">
        <v>403</v>
      </c>
      <c r="E1695" t="s">
        <v>403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405</v>
      </c>
      <c r="AC1695" t="s">
        <v>564</v>
      </c>
      <c r="AD1695" t="s">
        <v>405</v>
      </c>
      <c r="AE1695" t="s">
        <v>564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374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405</v>
      </c>
      <c r="AC1696" t="s">
        <v>564</v>
      </c>
      <c r="AD1696" t="s">
        <v>424</v>
      </c>
      <c r="AE1696" t="s">
        <v>564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374</v>
      </c>
      <c r="C1697" t="s">
        <v>56</v>
      </c>
      <c r="D1697" t="s">
        <v>404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405</v>
      </c>
      <c r="AC1697" t="s">
        <v>431</v>
      </c>
      <c r="AD1697" t="s">
        <v>405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374</v>
      </c>
      <c r="C1698" t="s">
        <v>56</v>
      </c>
      <c r="D1698" t="s">
        <v>404</v>
      </c>
      <c r="E1698" t="s">
        <v>404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405</v>
      </c>
      <c r="AC1698" t="s">
        <v>431</v>
      </c>
      <c r="AD1698" t="s">
        <v>405</v>
      </c>
      <c r="AE1698" t="s">
        <v>564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374</v>
      </c>
      <c r="C1699" t="s">
        <v>56</v>
      </c>
      <c r="D1699" t="s">
        <v>404</v>
      </c>
      <c r="E1699" t="s">
        <v>425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576</v>
      </c>
      <c r="AC1699" t="s">
        <v>403</v>
      </c>
      <c r="AD1699" t="s">
        <v>576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374</v>
      </c>
      <c r="C1700" t="s">
        <v>56</v>
      </c>
      <c r="D1700" t="s">
        <v>404</v>
      </c>
      <c r="E1700" t="s">
        <v>405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576</v>
      </c>
      <c r="AC1700" t="s">
        <v>137</v>
      </c>
      <c r="AD1700" t="s">
        <v>137</v>
      </c>
      <c r="AE1700" t="s">
        <v>564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374</v>
      </c>
      <c r="C1701" t="s">
        <v>56</v>
      </c>
      <c r="D1701" t="s">
        <v>405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576</v>
      </c>
      <c r="AC1701" t="s">
        <v>137</v>
      </c>
      <c r="AD1701" t="s">
        <v>576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374</v>
      </c>
      <c r="C1702" t="s">
        <v>56</v>
      </c>
      <c r="D1702" t="s">
        <v>405</v>
      </c>
      <c r="E1702" t="s">
        <v>404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576</v>
      </c>
      <c r="AC1702" t="s">
        <v>137</v>
      </c>
      <c r="AD1702" t="s">
        <v>576</v>
      </c>
      <c r="AE1702" t="s">
        <v>564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374</v>
      </c>
      <c r="C1703" t="s">
        <v>56</v>
      </c>
      <c r="D1703" t="s">
        <v>405</v>
      </c>
      <c r="E1703" t="s">
        <v>405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576</v>
      </c>
      <c r="AC1703" t="s">
        <v>577</v>
      </c>
      <c r="AD1703" t="s">
        <v>404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374</v>
      </c>
      <c r="C1704" t="s">
        <v>56</v>
      </c>
      <c r="D1704" t="s">
        <v>405</v>
      </c>
      <c r="E1704" t="s">
        <v>554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576</v>
      </c>
      <c r="AC1704" t="s">
        <v>577</v>
      </c>
      <c r="AD1704" t="s">
        <v>576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374</v>
      </c>
      <c r="C1705" t="s">
        <v>56</v>
      </c>
      <c r="D1705" t="s">
        <v>424</v>
      </c>
      <c r="E1705" t="s">
        <v>424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576</v>
      </c>
      <c r="AC1705" t="s">
        <v>577</v>
      </c>
      <c r="AD1705" t="s">
        <v>576</v>
      </c>
      <c r="AE1705" t="s">
        <v>564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374</v>
      </c>
      <c r="C1706" t="s">
        <v>56</v>
      </c>
      <c r="D1706" t="s">
        <v>406</v>
      </c>
      <c r="E1706" t="s">
        <v>406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576</v>
      </c>
      <c r="AC1706" t="s">
        <v>405</v>
      </c>
      <c r="AD1706" t="s">
        <v>576</v>
      </c>
      <c r="AE1706" t="s">
        <v>564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374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576</v>
      </c>
      <c r="AC1707" t="s">
        <v>576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374</v>
      </c>
      <c r="C1708" t="s">
        <v>58</v>
      </c>
      <c r="D1708" t="s">
        <v>403</v>
      </c>
      <c r="E1708" t="s">
        <v>403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576</v>
      </c>
      <c r="AC1708" t="s">
        <v>576</v>
      </c>
      <c r="AD1708" t="s">
        <v>137</v>
      </c>
      <c r="AE1708" t="s">
        <v>564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374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576</v>
      </c>
      <c r="AC1709" t="s">
        <v>576</v>
      </c>
      <c r="AD1709" t="s">
        <v>576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374</v>
      </c>
      <c r="C1710" t="s">
        <v>58</v>
      </c>
      <c r="D1710" t="s">
        <v>404</v>
      </c>
      <c r="E1710" t="s">
        <v>423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576</v>
      </c>
      <c r="AC1710" t="s">
        <v>576</v>
      </c>
      <c r="AD1710" t="s">
        <v>576</v>
      </c>
      <c r="AE1710" t="s">
        <v>564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374</v>
      </c>
      <c r="C1711" t="s">
        <v>58</v>
      </c>
      <c r="D1711" t="s">
        <v>404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576</v>
      </c>
      <c r="AC1711" t="s">
        <v>576</v>
      </c>
      <c r="AD1711" t="s">
        <v>426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374</v>
      </c>
      <c r="C1712" t="s">
        <v>58</v>
      </c>
      <c r="D1712" t="s">
        <v>404</v>
      </c>
      <c r="E1712" t="s">
        <v>404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576</v>
      </c>
      <c r="AC1712" t="s">
        <v>576</v>
      </c>
      <c r="AD1712" t="s">
        <v>429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374</v>
      </c>
      <c r="C1713" t="s">
        <v>58</v>
      </c>
      <c r="D1713" t="s">
        <v>425</v>
      </c>
      <c r="E1713" t="s">
        <v>425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576</v>
      </c>
      <c r="AC1713" t="s">
        <v>424</v>
      </c>
      <c r="AD1713" t="s">
        <v>576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374</v>
      </c>
      <c r="C1714" t="s">
        <v>58</v>
      </c>
      <c r="D1714" t="s">
        <v>405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576</v>
      </c>
      <c r="AC1714" t="s">
        <v>564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374</v>
      </c>
      <c r="C1715" t="s">
        <v>58</v>
      </c>
      <c r="D1715" t="s">
        <v>405</v>
      </c>
      <c r="E1715" t="s">
        <v>404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576</v>
      </c>
      <c r="AC1715" t="s">
        <v>564</v>
      </c>
      <c r="AD1715" t="s">
        <v>137</v>
      </c>
      <c r="AE1715" t="s">
        <v>564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374</v>
      </c>
      <c r="C1716" t="s">
        <v>58</v>
      </c>
      <c r="D1716" t="s">
        <v>405</v>
      </c>
      <c r="E1716" t="s">
        <v>425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576</v>
      </c>
      <c r="AC1716" t="s">
        <v>564</v>
      </c>
      <c r="AD1716" t="s">
        <v>576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374</v>
      </c>
      <c r="C1717" t="s">
        <v>58</v>
      </c>
      <c r="D1717" t="s">
        <v>405</v>
      </c>
      <c r="E1717" t="s">
        <v>405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576</v>
      </c>
      <c r="AC1717" t="s">
        <v>564</v>
      </c>
      <c r="AD1717" t="s">
        <v>576</v>
      </c>
      <c r="AE1717" t="s">
        <v>564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374</v>
      </c>
      <c r="C1718" t="s">
        <v>58</v>
      </c>
      <c r="D1718" t="s">
        <v>554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576</v>
      </c>
      <c r="AC1718" t="s">
        <v>431</v>
      </c>
      <c r="AD1718" t="s">
        <v>576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374</v>
      </c>
      <c r="C1719" t="s">
        <v>58</v>
      </c>
      <c r="D1719" t="s">
        <v>554</v>
      </c>
      <c r="E1719" t="s">
        <v>554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426</v>
      </c>
      <c r="AC1719" t="s">
        <v>137</v>
      </c>
      <c r="AD1719" t="s">
        <v>426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374</v>
      </c>
      <c r="C1720" t="s">
        <v>58</v>
      </c>
      <c r="D1720" t="s">
        <v>424</v>
      </c>
      <c r="E1720" t="s">
        <v>424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426</v>
      </c>
      <c r="AC1720" t="s">
        <v>425</v>
      </c>
      <c r="AD1720" t="s">
        <v>426</v>
      </c>
      <c r="AE1720" t="s">
        <v>564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374</v>
      </c>
      <c r="C1721" t="s">
        <v>60</v>
      </c>
      <c r="D1721" t="s">
        <v>403</v>
      </c>
      <c r="E1721" t="s">
        <v>403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426</v>
      </c>
      <c r="AC1721" t="s">
        <v>426</v>
      </c>
      <c r="AD1721" t="s">
        <v>137</v>
      </c>
      <c r="AE1721" t="s">
        <v>564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374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426</v>
      </c>
      <c r="AC1722" t="s">
        <v>426</v>
      </c>
      <c r="AD1722" t="s">
        <v>426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374</v>
      </c>
      <c r="C1723" t="s">
        <v>60</v>
      </c>
      <c r="D1723" t="s">
        <v>137</v>
      </c>
      <c r="E1723" t="s">
        <v>425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426</v>
      </c>
      <c r="AC1723" t="s">
        <v>429</v>
      </c>
      <c r="AD1723" t="s">
        <v>429</v>
      </c>
      <c r="AE1723" t="s">
        <v>564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374</v>
      </c>
      <c r="C1724" t="s">
        <v>60</v>
      </c>
      <c r="D1724" t="s">
        <v>137</v>
      </c>
      <c r="E1724" t="s">
        <v>554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426</v>
      </c>
      <c r="AC1724" t="s">
        <v>424</v>
      </c>
      <c r="AD1724" t="s">
        <v>426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374</v>
      </c>
      <c r="C1725" t="s">
        <v>60</v>
      </c>
      <c r="D1725" t="s">
        <v>404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426</v>
      </c>
      <c r="AC1725" t="s">
        <v>564</v>
      </c>
      <c r="AD1725" t="s">
        <v>426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374</v>
      </c>
      <c r="C1726" t="s">
        <v>60</v>
      </c>
      <c r="D1726" t="s">
        <v>404</v>
      </c>
      <c r="E1726" t="s">
        <v>404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429</v>
      </c>
      <c r="AC1726" t="s">
        <v>137</v>
      </c>
      <c r="AD1726" t="s">
        <v>137</v>
      </c>
      <c r="AE1726" t="s">
        <v>564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374</v>
      </c>
      <c r="C1727" t="s">
        <v>60</v>
      </c>
      <c r="D1727" t="s">
        <v>404</v>
      </c>
      <c r="E1727" t="s">
        <v>425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429</v>
      </c>
      <c r="AC1727" t="s">
        <v>137</v>
      </c>
      <c r="AD1727" t="s">
        <v>429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374</v>
      </c>
      <c r="C1728" t="s">
        <v>60</v>
      </c>
      <c r="D1728" t="s">
        <v>425</v>
      </c>
      <c r="E1728" t="s">
        <v>425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429</v>
      </c>
      <c r="AC1728" t="s">
        <v>137</v>
      </c>
      <c r="AD1728" t="s">
        <v>429</v>
      </c>
      <c r="AE1728" t="s">
        <v>564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374</v>
      </c>
      <c r="C1729" t="s">
        <v>60</v>
      </c>
      <c r="D1729" t="s">
        <v>405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429</v>
      </c>
      <c r="AC1729" t="s">
        <v>577</v>
      </c>
      <c r="AD1729" t="s">
        <v>429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374</v>
      </c>
      <c r="C1730" t="s">
        <v>60</v>
      </c>
      <c r="D1730" t="s">
        <v>405</v>
      </c>
      <c r="E1730" t="s">
        <v>405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429</v>
      </c>
      <c r="AC1730" t="s">
        <v>425</v>
      </c>
      <c r="AD1730" t="s">
        <v>429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374</v>
      </c>
      <c r="C1731" t="s">
        <v>60</v>
      </c>
      <c r="D1731" t="s">
        <v>405</v>
      </c>
      <c r="E1731" t="s">
        <v>554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429</v>
      </c>
      <c r="AC1731" t="s">
        <v>425</v>
      </c>
      <c r="AD1731" t="s">
        <v>429</v>
      </c>
      <c r="AE1731" t="s">
        <v>564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374</v>
      </c>
      <c r="C1732" t="s">
        <v>60</v>
      </c>
      <c r="D1732" t="s">
        <v>554</v>
      </c>
      <c r="E1732" t="s">
        <v>554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429</v>
      </c>
      <c r="AC1732" t="s">
        <v>426</v>
      </c>
      <c r="AD1732" t="s">
        <v>429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374</v>
      </c>
      <c r="C1733" t="s">
        <v>60</v>
      </c>
      <c r="D1733" t="s">
        <v>429</v>
      </c>
      <c r="E1733" t="s">
        <v>429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429</v>
      </c>
      <c r="AC1733" t="s">
        <v>429</v>
      </c>
      <c r="AD1733" t="s">
        <v>425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374</v>
      </c>
      <c r="C1734" t="s">
        <v>60</v>
      </c>
      <c r="D1734" t="s">
        <v>424</v>
      </c>
      <c r="E1734" t="s">
        <v>424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429</v>
      </c>
      <c r="AC1734" t="s">
        <v>429</v>
      </c>
      <c r="AD1734" t="s">
        <v>429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374</v>
      </c>
      <c r="C1735" t="s">
        <v>60</v>
      </c>
      <c r="D1735" t="s">
        <v>427</v>
      </c>
      <c r="E1735" t="s">
        <v>427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429</v>
      </c>
      <c r="AC1735" t="s">
        <v>429</v>
      </c>
      <c r="AD1735" t="s">
        <v>429</v>
      </c>
      <c r="AE1735" t="s">
        <v>564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374</v>
      </c>
      <c r="C1736" t="s">
        <v>62</v>
      </c>
      <c r="D1736" t="s">
        <v>423</v>
      </c>
      <c r="E1736" t="s">
        <v>423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429</v>
      </c>
      <c r="AC1736" t="s">
        <v>564</v>
      </c>
      <c r="AD1736" t="s">
        <v>429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374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429</v>
      </c>
      <c r="AC1737" t="s">
        <v>564</v>
      </c>
      <c r="AD1737" t="s">
        <v>429</v>
      </c>
      <c r="AE1737" t="s">
        <v>564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374</v>
      </c>
      <c r="C1738" t="s">
        <v>62</v>
      </c>
      <c r="D1738" t="s">
        <v>137</v>
      </c>
      <c r="E1738" t="s">
        <v>554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429</v>
      </c>
      <c r="AC1738" t="s">
        <v>431</v>
      </c>
      <c r="AD1738" t="s">
        <v>429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374</v>
      </c>
      <c r="C1739" t="s">
        <v>62</v>
      </c>
      <c r="D1739" t="s">
        <v>137</v>
      </c>
      <c r="E1739" t="s">
        <v>424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424</v>
      </c>
      <c r="AC1739" t="s">
        <v>423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374</v>
      </c>
      <c r="C1740" t="s">
        <v>62</v>
      </c>
      <c r="D1740" t="s">
        <v>404</v>
      </c>
      <c r="E1740" t="s">
        <v>423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424</v>
      </c>
      <c r="AC1740" t="s">
        <v>423</v>
      </c>
      <c r="AD1740" t="s">
        <v>424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374</v>
      </c>
      <c r="C1741" t="s">
        <v>62</v>
      </c>
      <c r="D1741" t="s">
        <v>404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424</v>
      </c>
      <c r="AC1741" t="s">
        <v>137</v>
      </c>
      <c r="AD1741" t="s">
        <v>137</v>
      </c>
      <c r="AE1741" t="s">
        <v>564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374</v>
      </c>
      <c r="C1742" t="s">
        <v>62</v>
      </c>
      <c r="D1742" t="s">
        <v>404</v>
      </c>
      <c r="E1742" t="s">
        <v>404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424</v>
      </c>
      <c r="AC1742" t="s">
        <v>137</v>
      </c>
      <c r="AD1742" t="s">
        <v>405</v>
      </c>
      <c r="AE1742" t="s">
        <v>564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374</v>
      </c>
      <c r="C1743" t="s">
        <v>62</v>
      </c>
      <c r="D1743" t="s">
        <v>425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424</v>
      </c>
      <c r="AC1743" t="s">
        <v>137</v>
      </c>
      <c r="AD1743" t="s">
        <v>576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374</v>
      </c>
      <c r="C1744" t="s">
        <v>62</v>
      </c>
      <c r="D1744" t="s">
        <v>425</v>
      </c>
      <c r="E1744" t="s">
        <v>404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424</v>
      </c>
      <c r="AC1744" t="s">
        <v>137</v>
      </c>
      <c r="AD1744" t="s">
        <v>424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374</v>
      </c>
      <c r="C1745" t="s">
        <v>62</v>
      </c>
      <c r="D1745" t="s">
        <v>425</v>
      </c>
      <c r="E1745" t="s">
        <v>425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424</v>
      </c>
      <c r="AC1745" t="s">
        <v>137</v>
      </c>
      <c r="AD1745" t="s">
        <v>424</v>
      </c>
      <c r="AE1745" t="s">
        <v>564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374</v>
      </c>
      <c r="C1746" t="s">
        <v>62</v>
      </c>
      <c r="D1746" t="s">
        <v>405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424</v>
      </c>
      <c r="AC1746" t="s">
        <v>137</v>
      </c>
      <c r="AD1746" t="s">
        <v>479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374</v>
      </c>
      <c r="C1747" t="s">
        <v>62</v>
      </c>
      <c r="D1747" t="s">
        <v>405</v>
      </c>
      <c r="E1747" t="s">
        <v>404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424</v>
      </c>
      <c r="AC1747" t="s">
        <v>577</v>
      </c>
      <c r="AD1747" t="s">
        <v>424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374</v>
      </c>
      <c r="C1748" t="s">
        <v>62</v>
      </c>
      <c r="D1748" t="s">
        <v>405</v>
      </c>
      <c r="E1748" t="s">
        <v>405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424</v>
      </c>
      <c r="AC1748" t="s">
        <v>577</v>
      </c>
      <c r="AD1748" t="s">
        <v>424</v>
      </c>
      <c r="AE1748" t="s">
        <v>564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374</v>
      </c>
      <c r="C1749" t="s">
        <v>62</v>
      </c>
      <c r="D1749" t="s">
        <v>554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424</v>
      </c>
      <c r="AC1749" t="s">
        <v>425</v>
      </c>
      <c r="AD1749" t="s">
        <v>424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374</v>
      </c>
      <c r="C1750" t="s">
        <v>62</v>
      </c>
      <c r="D1750" t="s">
        <v>554</v>
      </c>
      <c r="E1750" t="s">
        <v>554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424</v>
      </c>
      <c r="AC1750" t="s">
        <v>425</v>
      </c>
      <c r="AD1750" t="s">
        <v>424</v>
      </c>
      <c r="AE1750" t="s">
        <v>564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374</v>
      </c>
      <c r="C1751" t="s">
        <v>62</v>
      </c>
      <c r="D1751" t="s">
        <v>424</v>
      </c>
      <c r="E1751" t="s">
        <v>424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424</v>
      </c>
      <c r="AC1751" t="s">
        <v>405</v>
      </c>
      <c r="AD1751" t="s">
        <v>424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374</v>
      </c>
      <c r="C1752" t="s">
        <v>64</v>
      </c>
      <c r="D1752" t="s">
        <v>403</v>
      </c>
      <c r="E1752" t="s">
        <v>403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424</v>
      </c>
      <c r="AC1752" t="s">
        <v>576</v>
      </c>
      <c r="AD1752" t="s">
        <v>424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374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424</v>
      </c>
      <c r="AC1753" t="s">
        <v>429</v>
      </c>
      <c r="AD1753" t="s">
        <v>424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374</v>
      </c>
      <c r="C1754" t="s">
        <v>64</v>
      </c>
      <c r="D1754" t="s">
        <v>137</v>
      </c>
      <c r="E1754" t="s">
        <v>404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424</v>
      </c>
      <c r="AC1754" t="s">
        <v>424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374</v>
      </c>
      <c r="C1755" t="s">
        <v>64</v>
      </c>
      <c r="D1755" t="s">
        <v>137</v>
      </c>
      <c r="E1755" t="s">
        <v>425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424</v>
      </c>
      <c r="AC1755" t="s">
        <v>424</v>
      </c>
      <c r="AD1755" t="s">
        <v>137</v>
      </c>
      <c r="AE1755" t="s">
        <v>564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374</v>
      </c>
      <c r="C1756" t="s">
        <v>64</v>
      </c>
      <c r="D1756" t="s">
        <v>137</v>
      </c>
      <c r="E1756" t="s">
        <v>554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424</v>
      </c>
      <c r="AC1756" t="s">
        <v>424</v>
      </c>
      <c r="AD1756" t="s">
        <v>424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374</v>
      </c>
      <c r="C1757" t="s">
        <v>64</v>
      </c>
      <c r="D1757" t="s">
        <v>137</v>
      </c>
      <c r="E1757" t="s">
        <v>424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424</v>
      </c>
      <c r="AC1757" t="s">
        <v>424</v>
      </c>
      <c r="AD1757" t="s">
        <v>424</v>
      </c>
      <c r="AE1757" t="s">
        <v>564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374</v>
      </c>
      <c r="C1758" t="s">
        <v>64</v>
      </c>
      <c r="D1758" t="s">
        <v>404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424</v>
      </c>
      <c r="AC1758" t="s">
        <v>424</v>
      </c>
      <c r="AD1758" t="s">
        <v>479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374</v>
      </c>
      <c r="C1759" t="s">
        <v>64</v>
      </c>
      <c r="D1759" t="s">
        <v>404</v>
      </c>
      <c r="E1759" t="s">
        <v>404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424</v>
      </c>
      <c r="AC1759" t="s">
        <v>564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374</v>
      </c>
      <c r="C1760" t="s">
        <v>64</v>
      </c>
      <c r="D1760" t="s">
        <v>404</v>
      </c>
      <c r="E1760" t="s">
        <v>405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424</v>
      </c>
      <c r="AC1760" t="s">
        <v>564</v>
      </c>
      <c r="AD1760" t="s">
        <v>137</v>
      </c>
      <c r="AE1760" t="s">
        <v>564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374</v>
      </c>
      <c r="C1761" t="s">
        <v>64</v>
      </c>
      <c r="D1761" t="s">
        <v>425</v>
      </c>
      <c r="E1761" t="s">
        <v>423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424</v>
      </c>
      <c r="AC1761" t="s">
        <v>564</v>
      </c>
      <c r="AD1761" t="s">
        <v>404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374</v>
      </c>
      <c r="C1762" t="s">
        <v>64</v>
      </c>
      <c r="D1762" t="s">
        <v>425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424</v>
      </c>
      <c r="AC1762" t="s">
        <v>564</v>
      </c>
      <c r="AD1762" t="s">
        <v>424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374</v>
      </c>
      <c r="C1763" t="s">
        <v>64</v>
      </c>
      <c r="D1763" t="s">
        <v>425</v>
      </c>
      <c r="E1763" t="s">
        <v>425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424</v>
      </c>
      <c r="AC1763" t="s">
        <v>564</v>
      </c>
      <c r="AD1763" t="s">
        <v>424</v>
      </c>
      <c r="AE1763" t="s">
        <v>564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374</v>
      </c>
      <c r="C1764" t="s">
        <v>64</v>
      </c>
      <c r="D1764" t="s">
        <v>405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424</v>
      </c>
      <c r="AC1764" t="s">
        <v>479</v>
      </c>
      <c r="AD1764" t="s">
        <v>424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374</v>
      </c>
      <c r="C1765" t="s">
        <v>64</v>
      </c>
      <c r="D1765" t="s">
        <v>405</v>
      </c>
      <c r="E1765" t="s">
        <v>405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424</v>
      </c>
      <c r="AC1765" t="s">
        <v>431</v>
      </c>
      <c r="AD1765" t="s">
        <v>424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374</v>
      </c>
      <c r="C1766" t="s">
        <v>64</v>
      </c>
      <c r="D1766" t="s">
        <v>554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431</v>
      </c>
      <c r="AC1766" t="s">
        <v>137</v>
      </c>
      <c r="AD1766" t="s">
        <v>431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374</v>
      </c>
      <c r="C1767" t="s">
        <v>64</v>
      </c>
      <c r="D1767" t="s">
        <v>554</v>
      </c>
      <c r="E1767" t="s">
        <v>554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431</v>
      </c>
      <c r="AC1767" t="s">
        <v>137</v>
      </c>
      <c r="AD1767" t="s">
        <v>431</v>
      </c>
      <c r="AE1767" t="s">
        <v>564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374</v>
      </c>
      <c r="C1768" t="s">
        <v>64</v>
      </c>
      <c r="D1768" t="s">
        <v>424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431</v>
      </c>
      <c r="AC1768" t="s">
        <v>425</v>
      </c>
      <c r="AD1768" t="s">
        <v>431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374</v>
      </c>
      <c r="C1769" t="s">
        <v>64</v>
      </c>
      <c r="D1769" t="s">
        <v>424</v>
      </c>
      <c r="E1769" t="s">
        <v>424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431</v>
      </c>
      <c r="AC1769" t="s">
        <v>426</v>
      </c>
      <c r="AD1769" t="s">
        <v>431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375</v>
      </c>
      <c r="C1770" t="s">
        <v>48</v>
      </c>
      <c r="D1770" t="s">
        <v>403</v>
      </c>
      <c r="E1770" t="s">
        <v>403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431</v>
      </c>
      <c r="AC1770" t="s">
        <v>564</v>
      </c>
      <c r="AD1770" t="s">
        <v>431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375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431</v>
      </c>
      <c r="AC1771" t="s">
        <v>431</v>
      </c>
      <c r="AD1771" t="s">
        <v>431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375</v>
      </c>
      <c r="C1772" t="s">
        <v>48</v>
      </c>
      <c r="D1772" t="s">
        <v>404</v>
      </c>
      <c r="E1772" t="s">
        <v>404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406</v>
      </c>
      <c r="AC1772" t="s">
        <v>137</v>
      </c>
      <c r="AD1772" t="s">
        <v>406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375</v>
      </c>
      <c r="C1773" t="s">
        <v>48</v>
      </c>
      <c r="D1773" t="s">
        <v>405</v>
      </c>
      <c r="E1773" t="s">
        <v>405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406</v>
      </c>
      <c r="AC1773" t="s">
        <v>576</v>
      </c>
      <c r="AD1773" t="s">
        <v>406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375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406</v>
      </c>
      <c r="AC1774" t="s">
        <v>576</v>
      </c>
      <c r="AD1774" t="s">
        <v>406</v>
      </c>
      <c r="AE1774" t="s">
        <v>564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375</v>
      </c>
      <c r="C1775" t="s">
        <v>50</v>
      </c>
      <c r="D1775" t="s">
        <v>403</v>
      </c>
      <c r="E1775" t="s">
        <v>403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406</v>
      </c>
      <c r="AC1775" t="s">
        <v>424</v>
      </c>
      <c r="AD1775" t="s">
        <v>406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375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406</v>
      </c>
      <c r="AC1776" t="s">
        <v>424</v>
      </c>
      <c r="AD1776" t="s">
        <v>406</v>
      </c>
      <c r="AE1776" t="s">
        <v>564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375</v>
      </c>
      <c r="C1777" t="s">
        <v>50</v>
      </c>
      <c r="D1777" t="s">
        <v>404</v>
      </c>
      <c r="E1777" t="s">
        <v>404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406</v>
      </c>
      <c r="AC1777" t="s">
        <v>564</v>
      </c>
      <c r="AD1777" t="s">
        <v>137</v>
      </c>
      <c r="AE1777" t="s">
        <v>564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375</v>
      </c>
      <c r="C1778" t="s">
        <v>50</v>
      </c>
      <c r="D1778" t="s">
        <v>405</v>
      </c>
      <c r="E1778" t="s">
        <v>405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406</v>
      </c>
      <c r="AC1778" t="s">
        <v>564</v>
      </c>
      <c r="AD1778" t="s">
        <v>406</v>
      </c>
      <c r="AE1778" t="s">
        <v>564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375</v>
      </c>
      <c r="C1779" t="s">
        <v>52</v>
      </c>
      <c r="D1779" t="s">
        <v>403</v>
      </c>
      <c r="E1779" t="s">
        <v>403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406</v>
      </c>
      <c r="AC1779" t="s">
        <v>431</v>
      </c>
      <c r="AD1779" t="s">
        <v>406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375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427</v>
      </c>
      <c r="AC1780" t="s">
        <v>564</v>
      </c>
      <c r="AD1780" t="s">
        <v>427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375</v>
      </c>
      <c r="C1781" t="s">
        <v>52</v>
      </c>
      <c r="D1781" t="s">
        <v>404</v>
      </c>
      <c r="E1781" t="s">
        <v>404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564</v>
      </c>
      <c r="AE1781" t="s">
        <v>564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375</v>
      </c>
      <c r="C1782" t="s">
        <v>52</v>
      </c>
      <c r="D1782" t="s">
        <v>405</v>
      </c>
      <c r="E1782" t="s">
        <v>405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575</v>
      </c>
      <c r="AC1782" t="s">
        <v>575</v>
      </c>
      <c r="AD1782" t="s">
        <v>575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375</v>
      </c>
      <c r="C1783" t="s">
        <v>54</v>
      </c>
      <c r="D1783" t="s">
        <v>423</v>
      </c>
      <c r="E1783" t="s">
        <v>423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575</v>
      </c>
      <c r="AC1783" t="s">
        <v>575</v>
      </c>
      <c r="AD1783" t="s">
        <v>576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375</v>
      </c>
      <c r="C1784" t="s">
        <v>54</v>
      </c>
      <c r="D1784" t="s">
        <v>403</v>
      </c>
      <c r="E1784" t="s">
        <v>403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575</v>
      </c>
      <c r="AC1784" t="s">
        <v>137</v>
      </c>
      <c r="AD1784" t="s">
        <v>575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375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575</v>
      </c>
      <c r="AC1785" t="s">
        <v>137</v>
      </c>
      <c r="AD1785" t="s">
        <v>137</v>
      </c>
      <c r="AE1785" t="s">
        <v>564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375</v>
      </c>
      <c r="C1786" t="s">
        <v>54</v>
      </c>
      <c r="D1786" t="s">
        <v>404</v>
      </c>
      <c r="E1786" t="s">
        <v>404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575</v>
      </c>
      <c r="AC1786" t="s">
        <v>425</v>
      </c>
      <c r="AD1786" t="s">
        <v>575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375</v>
      </c>
      <c r="C1787" t="s">
        <v>54</v>
      </c>
      <c r="D1787" t="s">
        <v>405</v>
      </c>
      <c r="E1787" t="s">
        <v>405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575</v>
      </c>
      <c r="AC1787" t="s">
        <v>564</v>
      </c>
      <c r="AD1787" t="s">
        <v>575</v>
      </c>
      <c r="AE1787" t="s">
        <v>564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375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423</v>
      </c>
      <c r="AC1788" t="s">
        <v>423</v>
      </c>
      <c r="AD1788" t="s">
        <v>423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375</v>
      </c>
      <c r="C1789" t="s">
        <v>56</v>
      </c>
      <c r="D1789" t="s">
        <v>423</v>
      </c>
      <c r="E1789" t="s">
        <v>423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423</v>
      </c>
      <c r="AC1789" t="s">
        <v>423</v>
      </c>
      <c r="AD1789" t="s">
        <v>423</v>
      </c>
      <c r="AE1789" t="s">
        <v>564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375</v>
      </c>
      <c r="C1790" t="s">
        <v>56</v>
      </c>
      <c r="D1790" t="s">
        <v>423</v>
      </c>
      <c r="E1790" t="s">
        <v>404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423</v>
      </c>
      <c r="AC1790" t="s">
        <v>423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375</v>
      </c>
      <c r="C1791" t="s">
        <v>56</v>
      </c>
      <c r="D1791" t="s">
        <v>403</v>
      </c>
      <c r="E1791" t="s">
        <v>423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423</v>
      </c>
      <c r="AC1791" t="s">
        <v>137</v>
      </c>
      <c r="AD1791" t="s">
        <v>423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375</v>
      </c>
      <c r="C1792" t="s">
        <v>56</v>
      </c>
      <c r="D1792" t="s">
        <v>403</v>
      </c>
      <c r="E1792" t="s">
        <v>403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423</v>
      </c>
      <c r="AC1792" t="s">
        <v>137</v>
      </c>
      <c r="AD1792" t="s">
        <v>137</v>
      </c>
      <c r="AE1792" t="s">
        <v>564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375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423</v>
      </c>
      <c r="AC1793" t="s">
        <v>576</v>
      </c>
      <c r="AD1793" t="s">
        <v>423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375</v>
      </c>
      <c r="C1794" t="s">
        <v>56</v>
      </c>
      <c r="D1794" t="s">
        <v>137</v>
      </c>
      <c r="E1794" t="s">
        <v>424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423</v>
      </c>
      <c r="AC1794" t="s">
        <v>576</v>
      </c>
      <c r="AD1794" t="s">
        <v>423</v>
      </c>
      <c r="AE1794" t="s">
        <v>564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375</v>
      </c>
      <c r="C1795" t="s">
        <v>56</v>
      </c>
      <c r="D1795" t="s">
        <v>404</v>
      </c>
      <c r="E1795" t="s">
        <v>423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423</v>
      </c>
      <c r="AC1795" t="s">
        <v>576</v>
      </c>
      <c r="AD1795" t="s">
        <v>137</v>
      </c>
      <c r="AE1795" t="s">
        <v>564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375</v>
      </c>
      <c r="C1796" t="s">
        <v>56</v>
      </c>
      <c r="D1796" t="s">
        <v>404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423</v>
      </c>
      <c r="AC1796" t="s">
        <v>576</v>
      </c>
      <c r="AD1796" t="s">
        <v>405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375</v>
      </c>
      <c r="C1797" t="s">
        <v>56</v>
      </c>
      <c r="D1797" t="s">
        <v>404</v>
      </c>
      <c r="E1797" t="s">
        <v>404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423</v>
      </c>
      <c r="AC1797" t="s">
        <v>424</v>
      </c>
      <c r="AD1797" t="s">
        <v>423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375</v>
      </c>
      <c r="C1798" t="s">
        <v>56</v>
      </c>
      <c r="D1798" t="s">
        <v>404</v>
      </c>
      <c r="E1798" t="s">
        <v>425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423</v>
      </c>
      <c r="AC1798" t="s">
        <v>424</v>
      </c>
      <c r="AD1798" t="s">
        <v>423</v>
      </c>
      <c r="AE1798" t="s">
        <v>564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375</v>
      </c>
      <c r="C1799" t="s">
        <v>56</v>
      </c>
      <c r="D1799" t="s">
        <v>404</v>
      </c>
      <c r="E1799" t="s">
        <v>405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423</v>
      </c>
      <c r="AC1799" t="s">
        <v>424</v>
      </c>
      <c r="AD1799" t="s">
        <v>403</v>
      </c>
      <c r="AE1799" t="s">
        <v>564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375</v>
      </c>
      <c r="C1800" t="s">
        <v>56</v>
      </c>
      <c r="D1800" t="s">
        <v>404</v>
      </c>
      <c r="E1800" t="s">
        <v>424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423</v>
      </c>
      <c r="AC1800" t="s">
        <v>424</v>
      </c>
      <c r="AD1800" t="s">
        <v>137</v>
      </c>
      <c r="AE1800" t="s">
        <v>564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375</v>
      </c>
      <c r="C1801" t="s">
        <v>56</v>
      </c>
      <c r="D1801" t="s">
        <v>405</v>
      </c>
      <c r="E1801" t="s">
        <v>405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423</v>
      </c>
      <c r="AC1801" t="s">
        <v>424</v>
      </c>
      <c r="AD1801" t="s">
        <v>404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375</v>
      </c>
      <c r="C1802" t="s">
        <v>56</v>
      </c>
      <c r="D1802" t="s">
        <v>554</v>
      </c>
      <c r="E1802" t="s">
        <v>554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423</v>
      </c>
      <c r="AC1802" t="s">
        <v>431</v>
      </c>
      <c r="AD1802" t="s">
        <v>423</v>
      </c>
      <c r="AE1802" t="s">
        <v>564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375</v>
      </c>
      <c r="C1803" t="s">
        <v>56</v>
      </c>
      <c r="D1803" t="s">
        <v>426</v>
      </c>
      <c r="E1803" t="s">
        <v>431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403</v>
      </c>
      <c r="AC1803" t="s">
        <v>403</v>
      </c>
      <c r="AD1803" t="s">
        <v>403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375</v>
      </c>
      <c r="C1804" t="s">
        <v>56</v>
      </c>
      <c r="D1804" t="s">
        <v>424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403</v>
      </c>
      <c r="AC1804" t="s">
        <v>403</v>
      </c>
      <c r="AD1804" t="s">
        <v>137</v>
      </c>
      <c r="AE1804" t="s">
        <v>564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375</v>
      </c>
      <c r="C1805" t="s">
        <v>56</v>
      </c>
      <c r="D1805" t="s">
        <v>424</v>
      </c>
      <c r="E1805" t="s">
        <v>424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403</v>
      </c>
      <c r="AC1805" t="s">
        <v>137</v>
      </c>
      <c r="AD1805" t="s">
        <v>137</v>
      </c>
      <c r="AE1805" t="s">
        <v>564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375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403</v>
      </c>
      <c r="AC1806" t="s">
        <v>425</v>
      </c>
      <c r="AD1806" t="s">
        <v>403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375</v>
      </c>
      <c r="C1807" t="s">
        <v>58</v>
      </c>
      <c r="D1807" t="s">
        <v>423</v>
      </c>
      <c r="E1807" t="s">
        <v>423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403</v>
      </c>
      <c r="AC1807" t="s">
        <v>425</v>
      </c>
      <c r="AD1807" t="s">
        <v>137</v>
      </c>
      <c r="AE1807" t="s">
        <v>564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375</v>
      </c>
      <c r="C1808" t="s">
        <v>58</v>
      </c>
      <c r="D1808" t="s">
        <v>403</v>
      </c>
      <c r="E1808" t="s">
        <v>403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403</v>
      </c>
      <c r="AC1808" t="s">
        <v>576</v>
      </c>
      <c r="AD1808" t="s">
        <v>403</v>
      </c>
      <c r="AE1808" t="s">
        <v>564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375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403</v>
      </c>
      <c r="AC1809" t="s">
        <v>424</v>
      </c>
      <c r="AD1809" t="s">
        <v>403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375</v>
      </c>
      <c r="C1810" t="s">
        <v>58</v>
      </c>
      <c r="D1810" t="s">
        <v>137</v>
      </c>
      <c r="E1810" t="s">
        <v>404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403</v>
      </c>
      <c r="AC1810" t="s">
        <v>424</v>
      </c>
      <c r="AD1810" t="s">
        <v>403</v>
      </c>
      <c r="AE1810" t="s">
        <v>564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375</v>
      </c>
      <c r="C1811" t="s">
        <v>58</v>
      </c>
      <c r="D1811" t="s">
        <v>137</v>
      </c>
      <c r="E1811" t="s">
        <v>425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403</v>
      </c>
      <c r="AC1811" t="s">
        <v>564</v>
      </c>
      <c r="AD1811" t="s">
        <v>403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375</v>
      </c>
      <c r="C1812" t="s">
        <v>58</v>
      </c>
      <c r="D1812" t="s">
        <v>137</v>
      </c>
      <c r="E1812" t="s">
        <v>426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403</v>
      </c>
      <c r="AC1812" t="s">
        <v>564</v>
      </c>
      <c r="AD1812" t="s">
        <v>405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375</v>
      </c>
      <c r="C1813" t="s">
        <v>58</v>
      </c>
      <c r="D1813" t="s">
        <v>137</v>
      </c>
      <c r="E1813" t="s">
        <v>429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403</v>
      </c>
      <c r="AC1813" t="s">
        <v>564</v>
      </c>
      <c r="AD1813" t="s">
        <v>576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375</v>
      </c>
      <c r="C1814" t="s">
        <v>58</v>
      </c>
      <c r="D1814" t="s">
        <v>137</v>
      </c>
      <c r="E1814" t="s">
        <v>424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575</v>
      </c>
      <c r="AD1814" t="s">
        <v>137</v>
      </c>
      <c r="AE1814" t="s">
        <v>564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375</v>
      </c>
      <c r="C1815" t="s">
        <v>58</v>
      </c>
      <c r="D1815" t="s">
        <v>404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423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375</v>
      </c>
      <c r="C1816" t="s">
        <v>58</v>
      </c>
      <c r="D1816" t="s">
        <v>404</v>
      </c>
      <c r="E1816" t="s">
        <v>404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423</v>
      </c>
      <c r="AD1816" t="s">
        <v>137</v>
      </c>
      <c r="AE1816" t="s">
        <v>564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375</v>
      </c>
      <c r="C1817" t="s">
        <v>58</v>
      </c>
      <c r="D1817" t="s">
        <v>404</v>
      </c>
      <c r="E1817" t="s">
        <v>425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403</v>
      </c>
      <c r="AD1817" t="s">
        <v>403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375</v>
      </c>
      <c r="C1818" t="s">
        <v>58</v>
      </c>
      <c r="D1818" t="s">
        <v>425</v>
      </c>
      <c r="E1818" t="s">
        <v>425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403</v>
      </c>
      <c r="AD1818" t="s">
        <v>137</v>
      </c>
      <c r="AE1818" t="s">
        <v>564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375</v>
      </c>
      <c r="C1819" t="s">
        <v>58</v>
      </c>
      <c r="D1819" t="s">
        <v>405</v>
      </c>
      <c r="E1819" t="s">
        <v>405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375</v>
      </c>
      <c r="C1820" t="s">
        <v>58</v>
      </c>
      <c r="D1820" t="s">
        <v>554</v>
      </c>
      <c r="E1820" t="s">
        <v>554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564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375</v>
      </c>
      <c r="C1821" t="s">
        <v>58</v>
      </c>
      <c r="D1821" t="s">
        <v>426</v>
      </c>
      <c r="E1821" t="s">
        <v>404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404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375</v>
      </c>
      <c r="C1822" t="s">
        <v>58</v>
      </c>
      <c r="D1822" t="s">
        <v>426</v>
      </c>
      <c r="E1822" t="s">
        <v>426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425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375</v>
      </c>
      <c r="C1823" t="s">
        <v>58</v>
      </c>
      <c r="D1823" t="s">
        <v>429</v>
      </c>
      <c r="E1823" t="s">
        <v>429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405</v>
      </c>
      <c r="AE1823" t="s">
        <v>564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375</v>
      </c>
      <c r="C1824" t="s">
        <v>58</v>
      </c>
      <c r="D1824" t="s">
        <v>424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576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375</v>
      </c>
      <c r="C1825" t="s">
        <v>58</v>
      </c>
      <c r="D1825" t="s">
        <v>424</v>
      </c>
      <c r="E1825" t="s">
        <v>424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424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375</v>
      </c>
      <c r="C1826" t="s">
        <v>58</v>
      </c>
      <c r="D1826" t="s">
        <v>431</v>
      </c>
      <c r="E1826" t="s">
        <v>431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424</v>
      </c>
      <c r="AE1826" t="s">
        <v>564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375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577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375</v>
      </c>
      <c r="C1828" t="s">
        <v>60</v>
      </c>
      <c r="D1828" t="s">
        <v>403</v>
      </c>
      <c r="E1828" t="s">
        <v>403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577</v>
      </c>
      <c r="AD1828" t="s">
        <v>137</v>
      </c>
      <c r="AE1828" t="s">
        <v>564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375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577</v>
      </c>
      <c r="AD1829" t="s">
        <v>404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375</v>
      </c>
      <c r="C1830" t="s">
        <v>60</v>
      </c>
      <c r="D1830" t="s">
        <v>137</v>
      </c>
      <c r="E1830" t="s">
        <v>425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577</v>
      </c>
      <c r="AD1830" t="s">
        <v>404</v>
      </c>
      <c r="AE1830" t="s">
        <v>564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375</v>
      </c>
      <c r="C1831" t="s">
        <v>60</v>
      </c>
      <c r="D1831" t="s">
        <v>137</v>
      </c>
      <c r="E1831" t="s">
        <v>429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425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375</v>
      </c>
      <c r="C1832" t="s">
        <v>60</v>
      </c>
      <c r="D1832" t="s">
        <v>137</v>
      </c>
      <c r="E1832" t="s">
        <v>424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425</v>
      </c>
      <c r="AD1832" t="s">
        <v>137</v>
      </c>
      <c r="AE1832" t="s">
        <v>564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375</v>
      </c>
      <c r="C1833" t="s">
        <v>60</v>
      </c>
      <c r="D1833" t="s">
        <v>404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425</v>
      </c>
      <c r="AD1833" t="s">
        <v>404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375</v>
      </c>
      <c r="C1834" t="s">
        <v>60</v>
      </c>
      <c r="D1834" t="s">
        <v>404</v>
      </c>
      <c r="E1834" t="s">
        <v>404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425</v>
      </c>
      <c r="AD1834" t="s">
        <v>404</v>
      </c>
      <c r="AE1834" t="s">
        <v>564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375</v>
      </c>
      <c r="C1835" t="s">
        <v>60</v>
      </c>
      <c r="D1835" t="s">
        <v>404</v>
      </c>
      <c r="E1835" t="s">
        <v>424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425</v>
      </c>
      <c r="AD1835" t="s">
        <v>425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375</v>
      </c>
      <c r="C1836" t="s">
        <v>60</v>
      </c>
      <c r="D1836" t="s">
        <v>425</v>
      </c>
      <c r="E1836" t="s">
        <v>425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425</v>
      </c>
      <c r="AD1836" t="s">
        <v>425</v>
      </c>
      <c r="AE1836" t="s">
        <v>564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375</v>
      </c>
      <c r="C1837" t="s">
        <v>60</v>
      </c>
      <c r="D1837" t="s">
        <v>405</v>
      </c>
      <c r="E1837" t="s">
        <v>405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425</v>
      </c>
      <c r="AD1837" t="s">
        <v>405</v>
      </c>
      <c r="AE1837" t="s">
        <v>564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375</v>
      </c>
      <c r="C1838" t="s">
        <v>60</v>
      </c>
      <c r="D1838" t="s">
        <v>554</v>
      </c>
      <c r="E1838" t="s">
        <v>554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425</v>
      </c>
      <c r="AD1838" t="s">
        <v>429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375</v>
      </c>
      <c r="C1839" t="s">
        <v>60</v>
      </c>
      <c r="D1839" t="s">
        <v>426</v>
      </c>
      <c r="E1839" t="s">
        <v>426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425</v>
      </c>
      <c r="AD1839" t="s">
        <v>424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375</v>
      </c>
      <c r="C1840" t="s">
        <v>60</v>
      </c>
      <c r="D1840" t="s">
        <v>429</v>
      </c>
      <c r="E1840" t="s">
        <v>429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405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375</v>
      </c>
      <c r="C1841" t="s">
        <v>60</v>
      </c>
      <c r="D1841" t="s">
        <v>424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405</v>
      </c>
      <c r="AD1841" t="s">
        <v>137</v>
      </c>
      <c r="AE1841" t="s">
        <v>564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375</v>
      </c>
      <c r="C1842" t="s">
        <v>60</v>
      </c>
      <c r="D1842" t="s">
        <v>424</v>
      </c>
      <c r="E1842" t="s">
        <v>424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405</v>
      </c>
      <c r="AD1842" t="s">
        <v>405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375</v>
      </c>
      <c r="C1843" t="s">
        <v>60</v>
      </c>
      <c r="D1843" t="s">
        <v>431</v>
      </c>
      <c r="E1843" t="s">
        <v>431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405</v>
      </c>
      <c r="AD1843" t="s">
        <v>405</v>
      </c>
      <c r="AE1843" t="s">
        <v>564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375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405</v>
      </c>
      <c r="AD1844" t="s">
        <v>576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375</v>
      </c>
      <c r="C1845" t="s">
        <v>62</v>
      </c>
      <c r="D1845" t="s">
        <v>403</v>
      </c>
      <c r="E1845" t="s">
        <v>403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576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375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576</v>
      </c>
      <c r="AD1846" t="s">
        <v>137</v>
      </c>
      <c r="AE1846" t="s">
        <v>564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375</v>
      </c>
      <c r="C1847" t="s">
        <v>62</v>
      </c>
      <c r="D1847" t="s">
        <v>137</v>
      </c>
      <c r="E1847" t="s">
        <v>404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576</v>
      </c>
      <c r="AD1847" t="s">
        <v>404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375</v>
      </c>
      <c r="C1848" t="s">
        <v>62</v>
      </c>
      <c r="D1848" t="s">
        <v>137</v>
      </c>
      <c r="E1848" t="s">
        <v>425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576</v>
      </c>
      <c r="AD1848" t="s">
        <v>404</v>
      </c>
      <c r="AE1848" t="s">
        <v>564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375</v>
      </c>
      <c r="C1849" t="s">
        <v>62</v>
      </c>
      <c r="D1849" t="s">
        <v>137</v>
      </c>
      <c r="E1849" t="s">
        <v>424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576</v>
      </c>
      <c r="AD1849" t="s">
        <v>405</v>
      </c>
      <c r="AE1849" t="s">
        <v>564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375</v>
      </c>
      <c r="C1850" t="s">
        <v>62</v>
      </c>
      <c r="D1850" t="s">
        <v>404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576</v>
      </c>
      <c r="AD1850" t="s">
        <v>576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375</v>
      </c>
      <c r="C1851" t="s">
        <v>62</v>
      </c>
      <c r="D1851" t="s">
        <v>404</v>
      </c>
      <c r="E1851" t="s">
        <v>404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576</v>
      </c>
      <c r="AD1851" t="s">
        <v>576</v>
      </c>
      <c r="AE1851" t="s">
        <v>564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375</v>
      </c>
      <c r="C1852" t="s">
        <v>62</v>
      </c>
      <c r="D1852" t="s">
        <v>404</v>
      </c>
      <c r="E1852" t="s">
        <v>424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576</v>
      </c>
      <c r="AD1852" t="s">
        <v>424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375</v>
      </c>
      <c r="C1853" t="s">
        <v>62</v>
      </c>
      <c r="D1853" t="s">
        <v>425</v>
      </c>
      <c r="E1853" t="s">
        <v>404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576</v>
      </c>
      <c r="AD1853" t="s">
        <v>424</v>
      </c>
      <c r="AE1853" t="s">
        <v>564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375</v>
      </c>
      <c r="C1854" t="s">
        <v>62</v>
      </c>
      <c r="D1854" t="s">
        <v>425</v>
      </c>
      <c r="E1854" t="s">
        <v>425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576</v>
      </c>
      <c r="AD1854" t="s">
        <v>431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375</v>
      </c>
      <c r="C1855" t="s">
        <v>62</v>
      </c>
      <c r="D1855" t="s">
        <v>405</v>
      </c>
      <c r="E1855" t="s">
        <v>405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426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375</v>
      </c>
      <c r="C1856" t="s">
        <v>62</v>
      </c>
      <c r="D1856" t="s">
        <v>554</v>
      </c>
      <c r="E1856" t="s">
        <v>554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426</v>
      </c>
      <c r="AD1856" t="s">
        <v>137</v>
      </c>
      <c r="AE1856" t="s">
        <v>564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375</v>
      </c>
      <c r="C1857" t="s">
        <v>62</v>
      </c>
      <c r="D1857" t="s">
        <v>554</v>
      </c>
      <c r="E1857" t="s">
        <v>429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426</v>
      </c>
      <c r="AD1857" t="s">
        <v>426</v>
      </c>
      <c r="AE1857" t="s">
        <v>564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375</v>
      </c>
      <c r="C1858" t="s">
        <v>62</v>
      </c>
      <c r="D1858" t="s">
        <v>426</v>
      </c>
      <c r="E1858" t="s">
        <v>426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429</v>
      </c>
      <c r="AD1858" t="s">
        <v>137</v>
      </c>
      <c r="AE1858" t="s">
        <v>564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375</v>
      </c>
      <c r="C1859" t="s">
        <v>62</v>
      </c>
      <c r="D1859" t="s">
        <v>429</v>
      </c>
      <c r="E1859" t="s">
        <v>425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429</v>
      </c>
      <c r="AD1859" t="s">
        <v>429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375</v>
      </c>
      <c r="C1860" t="s">
        <v>62</v>
      </c>
      <c r="D1860" t="s">
        <v>429</v>
      </c>
      <c r="E1860" t="s">
        <v>429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424</v>
      </c>
      <c r="AD1860" t="s">
        <v>423</v>
      </c>
      <c r="AE1860" t="s">
        <v>564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375</v>
      </c>
      <c r="C1861" t="s">
        <v>62</v>
      </c>
      <c r="D1861" t="s">
        <v>424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424</v>
      </c>
      <c r="AD1861" t="s">
        <v>403</v>
      </c>
      <c r="AE1861" t="s">
        <v>564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375</v>
      </c>
      <c r="C1862" t="s">
        <v>62</v>
      </c>
      <c r="D1862" t="s">
        <v>424</v>
      </c>
      <c r="E1862" t="s">
        <v>424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424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375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424</v>
      </c>
      <c r="AD1863" t="s">
        <v>137</v>
      </c>
      <c r="AE1863" t="s">
        <v>564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375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424</v>
      </c>
      <c r="AD1864" t="s">
        <v>404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375</v>
      </c>
      <c r="C1865" t="s">
        <v>64</v>
      </c>
      <c r="D1865" t="s">
        <v>137</v>
      </c>
      <c r="E1865" t="s">
        <v>404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424</v>
      </c>
      <c r="AD1865" t="s">
        <v>404</v>
      </c>
      <c r="AE1865" t="s">
        <v>564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375</v>
      </c>
      <c r="C1866" t="s">
        <v>64</v>
      </c>
      <c r="D1866" t="s">
        <v>137</v>
      </c>
      <c r="E1866" t="s">
        <v>425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424</v>
      </c>
      <c r="AD1866" t="s">
        <v>405</v>
      </c>
      <c r="AE1866" t="s">
        <v>564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375</v>
      </c>
      <c r="C1867" t="s">
        <v>64</v>
      </c>
      <c r="D1867" t="s">
        <v>137</v>
      </c>
      <c r="E1867" t="s">
        <v>429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424</v>
      </c>
      <c r="AD1867" t="s">
        <v>424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375</v>
      </c>
      <c r="C1868" t="s">
        <v>64</v>
      </c>
      <c r="D1868" t="s">
        <v>137</v>
      </c>
      <c r="E1868" t="s">
        <v>424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424</v>
      </c>
      <c r="AD1868" t="s">
        <v>424</v>
      </c>
      <c r="AE1868" t="s">
        <v>564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375</v>
      </c>
      <c r="C1869" t="s">
        <v>64</v>
      </c>
      <c r="D1869" t="s">
        <v>137</v>
      </c>
      <c r="E1869" t="s">
        <v>431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564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375</v>
      </c>
      <c r="C1870" t="s">
        <v>64</v>
      </c>
      <c r="D1870" t="s">
        <v>404</v>
      </c>
      <c r="E1870" t="s">
        <v>553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564</v>
      </c>
      <c r="AD1870" t="s">
        <v>137</v>
      </c>
      <c r="AE1870" t="s">
        <v>564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375</v>
      </c>
      <c r="C1871" t="s">
        <v>64</v>
      </c>
      <c r="D1871" t="s">
        <v>404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564</v>
      </c>
      <c r="AD1871" t="s">
        <v>405</v>
      </c>
      <c r="AE1871" t="s">
        <v>564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375</v>
      </c>
      <c r="C1872" t="s">
        <v>64</v>
      </c>
      <c r="D1872" t="s">
        <v>404</v>
      </c>
      <c r="E1872" t="s">
        <v>404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564</v>
      </c>
      <c r="AD1872" t="s">
        <v>424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375</v>
      </c>
      <c r="C1873" t="s">
        <v>64</v>
      </c>
      <c r="D1873" t="s">
        <v>425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564</v>
      </c>
      <c r="AD1873" t="s">
        <v>424</v>
      </c>
      <c r="AE1873" t="s">
        <v>564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375</v>
      </c>
      <c r="C1874" t="s">
        <v>64</v>
      </c>
      <c r="D1874" t="s">
        <v>425</v>
      </c>
      <c r="E1874" t="s">
        <v>404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479</v>
      </c>
      <c r="AD1874" t="s">
        <v>137</v>
      </c>
      <c r="AE1874" t="s">
        <v>564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375</v>
      </c>
      <c r="C1875" t="s">
        <v>64</v>
      </c>
      <c r="D1875" t="s">
        <v>425</v>
      </c>
      <c r="E1875" t="s">
        <v>425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431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375</v>
      </c>
      <c r="C1876" t="s">
        <v>64</v>
      </c>
      <c r="D1876" t="s">
        <v>554</v>
      </c>
      <c r="E1876" t="s">
        <v>554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431</v>
      </c>
      <c r="AD1876" t="s">
        <v>137</v>
      </c>
      <c r="AE1876" t="s">
        <v>564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375</v>
      </c>
      <c r="C1877" t="s">
        <v>64</v>
      </c>
      <c r="D1877" t="s">
        <v>426</v>
      </c>
      <c r="E1877" t="s">
        <v>426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431</v>
      </c>
      <c r="AD1877" t="s">
        <v>404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375</v>
      </c>
      <c r="C1878" t="s">
        <v>64</v>
      </c>
      <c r="D1878" t="s">
        <v>429</v>
      </c>
      <c r="E1878" t="s">
        <v>429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431</v>
      </c>
      <c r="AD1878" t="s">
        <v>405</v>
      </c>
      <c r="AE1878" t="s">
        <v>564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375</v>
      </c>
      <c r="C1879" t="s">
        <v>64</v>
      </c>
      <c r="D1879" t="s">
        <v>424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431</v>
      </c>
      <c r="AD1879" t="s">
        <v>431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375</v>
      </c>
      <c r="C1880" t="s">
        <v>64</v>
      </c>
      <c r="D1880" t="s">
        <v>424</v>
      </c>
      <c r="E1880" t="s">
        <v>404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427</v>
      </c>
      <c r="AD1880" t="s">
        <v>137</v>
      </c>
      <c r="AE1880" t="s">
        <v>564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375</v>
      </c>
      <c r="C1881" t="s">
        <v>64</v>
      </c>
      <c r="D1881" t="s">
        <v>424</v>
      </c>
      <c r="E1881" t="s">
        <v>425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404</v>
      </c>
      <c r="AC1881" t="s">
        <v>575</v>
      </c>
      <c r="AD1881" t="s">
        <v>404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375</v>
      </c>
      <c r="C1882" t="s">
        <v>64</v>
      </c>
      <c r="D1882" t="s">
        <v>424</v>
      </c>
      <c r="E1882" t="s">
        <v>424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404</v>
      </c>
      <c r="AC1882" t="s">
        <v>575</v>
      </c>
      <c r="AD1882" t="s">
        <v>404</v>
      </c>
      <c r="AE1882" t="s">
        <v>564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376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404</v>
      </c>
      <c r="AC1883" t="s">
        <v>423</v>
      </c>
      <c r="AD1883" t="s">
        <v>404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376</v>
      </c>
      <c r="C1884" t="s">
        <v>48</v>
      </c>
      <c r="D1884" t="s">
        <v>404</v>
      </c>
      <c r="E1884" t="s">
        <v>404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404</v>
      </c>
      <c r="AC1884" t="s">
        <v>423</v>
      </c>
      <c r="AD1884" t="s">
        <v>404</v>
      </c>
      <c r="AE1884" t="s">
        <v>564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376</v>
      </c>
      <c r="C1885" t="s">
        <v>48</v>
      </c>
      <c r="D1885" t="s">
        <v>405</v>
      </c>
      <c r="E1885" t="s">
        <v>405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404</v>
      </c>
      <c r="AC1885" t="s">
        <v>403</v>
      </c>
      <c r="AD1885" t="s">
        <v>404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376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404</v>
      </c>
      <c r="AC1886" t="s">
        <v>137</v>
      </c>
      <c r="AD1886" t="s">
        <v>575</v>
      </c>
      <c r="AE1886" t="s">
        <v>564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376</v>
      </c>
      <c r="C1887" t="s">
        <v>50</v>
      </c>
      <c r="D1887" t="s">
        <v>404</v>
      </c>
      <c r="E1887" t="s">
        <v>404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404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376</v>
      </c>
      <c r="C1888" t="s">
        <v>50</v>
      </c>
      <c r="D1888" t="s">
        <v>405</v>
      </c>
      <c r="E1888" t="s">
        <v>405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404</v>
      </c>
      <c r="AC1888" t="s">
        <v>137</v>
      </c>
      <c r="AD1888" t="s">
        <v>137</v>
      </c>
      <c r="AE1888" t="s">
        <v>564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376</v>
      </c>
      <c r="C1889" t="s">
        <v>52</v>
      </c>
      <c r="D1889" t="s">
        <v>404</v>
      </c>
      <c r="E1889" t="s">
        <v>404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404</v>
      </c>
      <c r="AC1889" t="s">
        <v>137</v>
      </c>
      <c r="AD1889" t="s">
        <v>404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376</v>
      </c>
      <c r="C1890" t="s">
        <v>52</v>
      </c>
      <c r="D1890" t="s">
        <v>405</v>
      </c>
      <c r="E1890" t="s">
        <v>405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404</v>
      </c>
      <c r="AC1890" t="s">
        <v>137</v>
      </c>
      <c r="AD1890" t="s">
        <v>404</v>
      </c>
      <c r="AE1890" t="s">
        <v>564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376</v>
      </c>
      <c r="C1891" t="s">
        <v>52</v>
      </c>
      <c r="D1891" t="s">
        <v>424</v>
      </c>
      <c r="E1891" t="s">
        <v>424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404</v>
      </c>
      <c r="AC1891" t="s">
        <v>137</v>
      </c>
      <c r="AD1891" t="s">
        <v>424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376</v>
      </c>
      <c r="C1892" t="s">
        <v>52</v>
      </c>
      <c r="D1892" t="s">
        <v>406</v>
      </c>
      <c r="E1892" t="s">
        <v>406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404</v>
      </c>
      <c r="AC1892" t="s">
        <v>137</v>
      </c>
      <c r="AD1892" t="s">
        <v>424</v>
      </c>
      <c r="AE1892" t="s">
        <v>564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376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404</v>
      </c>
      <c r="AC1893" t="s">
        <v>577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376</v>
      </c>
      <c r="C1894" t="s">
        <v>54</v>
      </c>
      <c r="D1894" t="s">
        <v>423</v>
      </c>
      <c r="E1894" t="s">
        <v>423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404</v>
      </c>
      <c r="AC1894" t="s">
        <v>577</v>
      </c>
      <c r="AD1894" t="s">
        <v>137</v>
      </c>
      <c r="AE1894" t="s">
        <v>564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376</v>
      </c>
      <c r="C1895" t="s">
        <v>54</v>
      </c>
      <c r="D1895" t="s">
        <v>423</v>
      </c>
      <c r="E1895" t="s">
        <v>403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404</v>
      </c>
      <c r="AC1895" t="s">
        <v>577</v>
      </c>
      <c r="AD1895" t="s">
        <v>404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376</v>
      </c>
      <c r="C1896" t="s">
        <v>54</v>
      </c>
      <c r="D1896" t="s">
        <v>403</v>
      </c>
      <c r="E1896" t="s">
        <v>403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404</v>
      </c>
      <c r="AC1896" t="s">
        <v>577</v>
      </c>
      <c r="AD1896" t="s">
        <v>404</v>
      </c>
      <c r="AE1896" t="s">
        <v>564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376</v>
      </c>
      <c r="C1897" t="s">
        <v>54</v>
      </c>
      <c r="D1897" t="s">
        <v>403</v>
      </c>
      <c r="E1897" t="s">
        <v>405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404</v>
      </c>
      <c r="AC1897" t="s">
        <v>577</v>
      </c>
      <c r="AD1897" t="s">
        <v>424</v>
      </c>
      <c r="AE1897" t="s">
        <v>564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376</v>
      </c>
      <c r="C1898" t="s">
        <v>54</v>
      </c>
      <c r="D1898" t="s">
        <v>404</v>
      </c>
      <c r="E1898" t="s">
        <v>404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404</v>
      </c>
      <c r="AC1898" t="s">
        <v>425</v>
      </c>
      <c r="AD1898" t="s">
        <v>137</v>
      </c>
      <c r="AE1898" t="s">
        <v>564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376</v>
      </c>
      <c r="C1899" t="s">
        <v>54</v>
      </c>
      <c r="D1899" t="s">
        <v>405</v>
      </c>
      <c r="E1899" t="s">
        <v>404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404</v>
      </c>
      <c r="AC1899" t="s">
        <v>425</v>
      </c>
      <c r="AD1899" t="s">
        <v>404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376</v>
      </c>
      <c r="C1900" t="s">
        <v>54</v>
      </c>
      <c r="D1900" t="s">
        <v>405</v>
      </c>
      <c r="E1900" t="s">
        <v>405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404</v>
      </c>
      <c r="AC1900" t="s">
        <v>425</v>
      </c>
      <c r="AD1900" t="s">
        <v>404</v>
      </c>
      <c r="AE1900" t="s">
        <v>564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376</v>
      </c>
      <c r="C1901" t="s">
        <v>54</v>
      </c>
      <c r="D1901" t="s">
        <v>554</v>
      </c>
      <c r="E1901" t="s">
        <v>405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404</v>
      </c>
      <c r="AC1901" t="s">
        <v>425</v>
      </c>
      <c r="AD1901" t="s">
        <v>425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376</v>
      </c>
      <c r="C1902" t="s">
        <v>54</v>
      </c>
      <c r="D1902" t="s">
        <v>406</v>
      </c>
      <c r="E1902" t="s">
        <v>406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404</v>
      </c>
      <c r="AC1902" t="s">
        <v>425</v>
      </c>
      <c r="AD1902" t="s">
        <v>405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376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404</v>
      </c>
      <c r="AC1903" t="s">
        <v>405</v>
      </c>
      <c r="AD1903" t="s">
        <v>404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376</v>
      </c>
      <c r="C1904" t="s">
        <v>56</v>
      </c>
      <c r="D1904" t="s">
        <v>423</v>
      </c>
      <c r="E1904" t="s">
        <v>405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404</v>
      </c>
      <c r="AC1904" t="s">
        <v>405</v>
      </c>
      <c r="AD1904" t="s">
        <v>404</v>
      </c>
      <c r="AE1904" t="s">
        <v>564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376</v>
      </c>
      <c r="C1905" t="s">
        <v>56</v>
      </c>
      <c r="D1905" t="s">
        <v>403</v>
      </c>
      <c r="E1905" t="s">
        <v>423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404</v>
      </c>
      <c r="AC1905" t="s">
        <v>576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376</v>
      </c>
      <c r="C1906" t="s">
        <v>56</v>
      </c>
      <c r="D1906" t="s">
        <v>403</v>
      </c>
      <c r="E1906" t="s">
        <v>403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404</v>
      </c>
      <c r="AC1906" t="s">
        <v>576</v>
      </c>
      <c r="AD1906" t="s">
        <v>137</v>
      </c>
      <c r="AE1906" t="s">
        <v>564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376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404</v>
      </c>
      <c r="AC1907" t="s">
        <v>576</v>
      </c>
      <c r="AD1907" t="s">
        <v>404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376</v>
      </c>
      <c r="C1908" t="s">
        <v>56</v>
      </c>
      <c r="D1908" t="s">
        <v>404</v>
      </c>
      <c r="E1908" t="s">
        <v>423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404</v>
      </c>
      <c r="AC1908" t="s">
        <v>576</v>
      </c>
      <c r="AD1908" t="s">
        <v>404</v>
      </c>
      <c r="AE1908" t="s">
        <v>564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376</v>
      </c>
      <c r="C1909" t="s">
        <v>56</v>
      </c>
      <c r="D1909" t="s">
        <v>404</v>
      </c>
      <c r="E1909" t="s">
        <v>404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404</v>
      </c>
      <c r="AC1909" t="s">
        <v>576</v>
      </c>
      <c r="AD1909" t="s">
        <v>405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376</v>
      </c>
      <c r="C1910" t="s">
        <v>56</v>
      </c>
      <c r="D1910" t="s">
        <v>404</v>
      </c>
      <c r="E1910" t="s">
        <v>405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404</v>
      </c>
      <c r="AC1910" t="s">
        <v>576</v>
      </c>
      <c r="AD1910" t="s">
        <v>405</v>
      </c>
      <c r="AE1910" t="s">
        <v>564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376</v>
      </c>
      <c r="C1911" t="s">
        <v>56</v>
      </c>
      <c r="D1911" t="s">
        <v>404</v>
      </c>
      <c r="E1911" t="s">
        <v>424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404</v>
      </c>
      <c r="AC1911" t="s">
        <v>576</v>
      </c>
      <c r="AD1911" t="s">
        <v>576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376</v>
      </c>
      <c r="C1912" t="s">
        <v>56</v>
      </c>
      <c r="D1912" t="s">
        <v>425</v>
      </c>
      <c r="E1912" t="s">
        <v>425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404</v>
      </c>
      <c r="AC1912" t="s">
        <v>426</v>
      </c>
      <c r="AD1912" t="s">
        <v>404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376</v>
      </c>
      <c r="C1913" t="s">
        <v>56</v>
      </c>
      <c r="D1913" t="s">
        <v>405</v>
      </c>
      <c r="E1913" t="s">
        <v>403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404</v>
      </c>
      <c r="AC1913" t="s">
        <v>426</v>
      </c>
      <c r="AD1913" t="s">
        <v>404</v>
      </c>
      <c r="AE1913" t="s">
        <v>564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376</v>
      </c>
      <c r="C1914" t="s">
        <v>56</v>
      </c>
      <c r="D1914" t="s">
        <v>405</v>
      </c>
      <c r="E1914" t="s">
        <v>404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404</v>
      </c>
      <c r="AC1914" t="s">
        <v>429</v>
      </c>
      <c r="AD1914" t="s">
        <v>404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376</v>
      </c>
      <c r="C1915" t="s">
        <v>56</v>
      </c>
      <c r="D1915" t="s">
        <v>405</v>
      </c>
      <c r="E1915" t="s">
        <v>405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404</v>
      </c>
      <c r="AC1915" t="s">
        <v>429</v>
      </c>
      <c r="AD1915" t="s">
        <v>404</v>
      </c>
      <c r="AE1915" t="s">
        <v>564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376</v>
      </c>
      <c r="C1916" t="s">
        <v>56</v>
      </c>
      <c r="D1916" t="s">
        <v>405</v>
      </c>
      <c r="E1916" t="s">
        <v>554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404</v>
      </c>
      <c r="AC1916" t="s">
        <v>429</v>
      </c>
      <c r="AD1916" t="s">
        <v>429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376</v>
      </c>
      <c r="C1917" t="s">
        <v>56</v>
      </c>
      <c r="D1917" t="s">
        <v>405</v>
      </c>
      <c r="E1917" t="s">
        <v>424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404</v>
      </c>
      <c r="AC1917" t="s">
        <v>424</v>
      </c>
      <c r="AD1917" t="s">
        <v>423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376</v>
      </c>
      <c r="C1918" t="s">
        <v>56</v>
      </c>
      <c r="D1918" t="s">
        <v>424</v>
      </c>
      <c r="E1918" t="s">
        <v>405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404</v>
      </c>
      <c r="AC1918" t="s">
        <v>424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376</v>
      </c>
      <c r="C1919" t="s">
        <v>56</v>
      </c>
      <c r="D1919" t="s">
        <v>424</v>
      </c>
      <c r="E1919" t="s">
        <v>424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404</v>
      </c>
      <c r="AC1919" t="s">
        <v>424</v>
      </c>
      <c r="AD1919" t="s">
        <v>137</v>
      </c>
      <c r="AE1919" t="s">
        <v>564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376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404</v>
      </c>
      <c r="AC1920" t="s">
        <v>424</v>
      </c>
      <c r="AD1920" t="s">
        <v>404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376</v>
      </c>
      <c r="C1921" t="s">
        <v>58</v>
      </c>
      <c r="D1921" t="s">
        <v>403</v>
      </c>
      <c r="E1921" t="s">
        <v>403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404</v>
      </c>
      <c r="AC1921" t="s">
        <v>424</v>
      </c>
      <c r="AD1921" t="s">
        <v>404</v>
      </c>
      <c r="AE1921" t="s">
        <v>564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376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404</v>
      </c>
      <c r="AC1922" t="s">
        <v>424</v>
      </c>
      <c r="AD1922" t="s">
        <v>425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376</v>
      </c>
      <c r="C1923" t="s">
        <v>58</v>
      </c>
      <c r="D1923" t="s">
        <v>137</v>
      </c>
      <c r="E1923" t="s">
        <v>554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404</v>
      </c>
      <c r="AC1923" t="s">
        <v>424</v>
      </c>
      <c r="AD1923" t="s">
        <v>405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376</v>
      </c>
      <c r="C1924" t="s">
        <v>58</v>
      </c>
      <c r="D1924" t="s">
        <v>137</v>
      </c>
      <c r="E1924" t="s">
        <v>424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404</v>
      </c>
      <c r="AC1924" t="s">
        <v>424</v>
      </c>
      <c r="AD1924" t="s">
        <v>424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376</v>
      </c>
      <c r="C1925" t="s">
        <v>58</v>
      </c>
      <c r="D1925" t="s">
        <v>404</v>
      </c>
      <c r="E1925" t="s">
        <v>423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404</v>
      </c>
      <c r="AC1925" t="s">
        <v>424</v>
      </c>
      <c r="AD1925" t="s">
        <v>424</v>
      </c>
      <c r="AE1925" t="s">
        <v>564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376</v>
      </c>
      <c r="C1926" t="s">
        <v>58</v>
      </c>
      <c r="D1926" t="s">
        <v>404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404</v>
      </c>
      <c r="AC1926" t="s">
        <v>564</v>
      </c>
      <c r="AD1926" t="s">
        <v>137</v>
      </c>
      <c r="AE1926" t="s">
        <v>564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376</v>
      </c>
      <c r="C1927" t="s">
        <v>58</v>
      </c>
      <c r="D1927" t="s">
        <v>404</v>
      </c>
      <c r="E1927" t="s">
        <v>404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404</v>
      </c>
      <c r="AC1927" t="s">
        <v>564</v>
      </c>
      <c r="AD1927" t="s">
        <v>404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376</v>
      </c>
      <c r="C1928" t="s">
        <v>58</v>
      </c>
      <c r="D1928" t="s">
        <v>404</v>
      </c>
      <c r="E1928" t="s">
        <v>425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404</v>
      </c>
      <c r="AC1928" t="s">
        <v>564</v>
      </c>
      <c r="AD1928" t="s">
        <v>404</v>
      </c>
      <c r="AE1928" t="s">
        <v>564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376</v>
      </c>
      <c r="C1929" t="s">
        <v>58</v>
      </c>
      <c r="D1929" t="s">
        <v>425</v>
      </c>
      <c r="E1929" t="s">
        <v>425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404</v>
      </c>
      <c r="AC1929" t="s">
        <v>479</v>
      </c>
      <c r="AD1929" t="s">
        <v>404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376</v>
      </c>
      <c r="C1930" t="s">
        <v>58</v>
      </c>
      <c r="D1930" t="s">
        <v>405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404</v>
      </c>
      <c r="AC1930" t="s">
        <v>431</v>
      </c>
      <c r="AD1930" t="s">
        <v>137</v>
      </c>
      <c r="AE1930" t="s">
        <v>564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376</v>
      </c>
      <c r="C1931" t="s">
        <v>58</v>
      </c>
      <c r="D1931" t="s">
        <v>405</v>
      </c>
      <c r="E1931" t="s">
        <v>404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404</v>
      </c>
      <c r="AC1931" t="s">
        <v>431</v>
      </c>
      <c r="AD1931" t="s">
        <v>404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376</v>
      </c>
      <c r="C1932" t="s">
        <v>58</v>
      </c>
      <c r="D1932" t="s">
        <v>405</v>
      </c>
      <c r="E1932" t="s">
        <v>425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404</v>
      </c>
      <c r="AC1932" t="s">
        <v>431</v>
      </c>
      <c r="AD1932" t="s">
        <v>404</v>
      </c>
      <c r="AE1932" t="s">
        <v>564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376</v>
      </c>
      <c r="C1933" t="s">
        <v>58</v>
      </c>
      <c r="D1933" t="s">
        <v>405</v>
      </c>
      <c r="E1933" t="s">
        <v>405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425</v>
      </c>
      <c r="AC1933" t="s">
        <v>423</v>
      </c>
      <c r="AD1933" t="s">
        <v>137</v>
      </c>
      <c r="AE1933" t="s">
        <v>564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376</v>
      </c>
      <c r="C1934" t="s">
        <v>58</v>
      </c>
      <c r="D1934" t="s">
        <v>405</v>
      </c>
      <c r="E1934" t="s">
        <v>424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425</v>
      </c>
      <c r="AC1934" t="s">
        <v>423</v>
      </c>
      <c r="AD1934" t="s">
        <v>425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376</v>
      </c>
      <c r="C1935" t="s">
        <v>58</v>
      </c>
      <c r="D1935" t="s">
        <v>405</v>
      </c>
      <c r="E1935" t="s">
        <v>431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425</v>
      </c>
      <c r="AC1935" t="s">
        <v>423</v>
      </c>
      <c r="AD1935" t="s">
        <v>425</v>
      </c>
      <c r="AE1935" t="s">
        <v>564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376</v>
      </c>
      <c r="C1936" t="s">
        <v>58</v>
      </c>
      <c r="D1936" t="s">
        <v>554</v>
      </c>
      <c r="E1936" t="s">
        <v>554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425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376</v>
      </c>
      <c r="C1937" t="s">
        <v>58</v>
      </c>
      <c r="D1937" t="s">
        <v>554</v>
      </c>
      <c r="E1937" t="s">
        <v>431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425</v>
      </c>
      <c r="AC1937" t="s">
        <v>137</v>
      </c>
      <c r="AD1937" t="s">
        <v>137</v>
      </c>
      <c r="AE1937" t="s">
        <v>564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376</v>
      </c>
      <c r="C1938" t="s">
        <v>58</v>
      </c>
      <c r="D1938" t="s">
        <v>429</v>
      </c>
      <c r="E1938" t="s">
        <v>429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425</v>
      </c>
      <c r="AC1938" t="s">
        <v>137</v>
      </c>
      <c r="AD1938" t="s">
        <v>404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376</v>
      </c>
      <c r="C1939" t="s">
        <v>58</v>
      </c>
      <c r="D1939" t="s">
        <v>424</v>
      </c>
      <c r="E1939" t="s">
        <v>424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425</v>
      </c>
      <c r="AC1939" t="s">
        <v>137</v>
      </c>
      <c r="AD1939" t="s">
        <v>404</v>
      </c>
      <c r="AE1939" t="s">
        <v>564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376</v>
      </c>
      <c r="C1940" t="s">
        <v>58</v>
      </c>
      <c r="D1940" t="s">
        <v>406</v>
      </c>
      <c r="E1940" t="s">
        <v>406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425</v>
      </c>
      <c r="AC1940" t="s">
        <v>137</v>
      </c>
      <c r="AD1940" t="s">
        <v>425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376</v>
      </c>
      <c r="C1941" t="s">
        <v>60</v>
      </c>
      <c r="D1941" t="s">
        <v>403</v>
      </c>
      <c r="E1941" t="s">
        <v>403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425</v>
      </c>
      <c r="AC1941" t="s">
        <v>137</v>
      </c>
      <c r="AD1941" t="s">
        <v>425</v>
      </c>
      <c r="AE1941" t="s">
        <v>564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376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425</v>
      </c>
      <c r="AC1942" t="s">
        <v>137</v>
      </c>
      <c r="AD1942" t="s">
        <v>405</v>
      </c>
      <c r="AE1942" t="s">
        <v>564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376</v>
      </c>
      <c r="C1943" t="s">
        <v>60</v>
      </c>
      <c r="D1943" t="s">
        <v>137</v>
      </c>
      <c r="E1943" t="s">
        <v>424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425</v>
      </c>
      <c r="AC1943" t="s">
        <v>577</v>
      </c>
      <c r="AD1943" t="s">
        <v>404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376</v>
      </c>
      <c r="C1944" t="s">
        <v>60</v>
      </c>
      <c r="D1944" t="s">
        <v>404</v>
      </c>
      <c r="E1944" t="s">
        <v>423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425</v>
      </c>
      <c r="AC1944" t="s">
        <v>577</v>
      </c>
      <c r="AD1944" t="s">
        <v>425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376</v>
      </c>
      <c r="C1945" t="s">
        <v>60</v>
      </c>
      <c r="D1945" t="s">
        <v>404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425</v>
      </c>
      <c r="AC1945" t="s">
        <v>425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376</v>
      </c>
      <c r="C1946" t="s">
        <v>60</v>
      </c>
      <c r="D1946" t="s">
        <v>404</v>
      </c>
      <c r="E1946" t="s">
        <v>404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425</v>
      </c>
      <c r="AC1946" t="s">
        <v>425</v>
      </c>
      <c r="AD1946" t="s">
        <v>137</v>
      </c>
      <c r="AE1946" t="s">
        <v>564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376</v>
      </c>
      <c r="C1947" t="s">
        <v>60</v>
      </c>
      <c r="D1947" t="s">
        <v>425</v>
      </c>
      <c r="E1947" t="s">
        <v>425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425</v>
      </c>
      <c r="AC1947" t="s">
        <v>425</v>
      </c>
      <c r="AD1947" t="s">
        <v>404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376</v>
      </c>
      <c r="C1948" t="s">
        <v>60</v>
      </c>
      <c r="D1948" t="s">
        <v>405</v>
      </c>
      <c r="E1948" t="s">
        <v>405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425</v>
      </c>
      <c r="AC1948" t="s">
        <v>425</v>
      </c>
      <c r="AD1948" t="s">
        <v>425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376</v>
      </c>
      <c r="C1949" t="s">
        <v>60</v>
      </c>
      <c r="D1949" t="s">
        <v>554</v>
      </c>
      <c r="E1949" t="s">
        <v>554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425</v>
      </c>
      <c r="AC1949" t="s">
        <v>425</v>
      </c>
      <c r="AD1949" t="s">
        <v>425</v>
      </c>
      <c r="AE1949" t="s">
        <v>564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376</v>
      </c>
      <c r="C1950" t="s">
        <v>60</v>
      </c>
      <c r="D1950" t="s">
        <v>554</v>
      </c>
      <c r="E1950" t="s">
        <v>426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425</v>
      </c>
      <c r="AC1950" t="s">
        <v>425</v>
      </c>
      <c r="AD1950" t="s">
        <v>429</v>
      </c>
      <c r="AE1950" t="s">
        <v>564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376</v>
      </c>
      <c r="C1951" t="s">
        <v>60</v>
      </c>
      <c r="D1951" t="s">
        <v>429</v>
      </c>
      <c r="E1951" t="s">
        <v>429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425</v>
      </c>
      <c r="AC1951" t="s">
        <v>425</v>
      </c>
      <c r="AD1951" t="s">
        <v>424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376</v>
      </c>
      <c r="C1952" t="s">
        <v>60</v>
      </c>
      <c r="D1952" t="s">
        <v>424</v>
      </c>
      <c r="E1952" t="s">
        <v>424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425</v>
      </c>
      <c r="AC1952" t="s">
        <v>405</v>
      </c>
      <c r="AD1952" t="s">
        <v>137</v>
      </c>
      <c r="AE1952" t="s">
        <v>564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376</v>
      </c>
      <c r="C1953" t="s">
        <v>62</v>
      </c>
      <c r="D1953" t="s">
        <v>403</v>
      </c>
      <c r="E1953" t="s">
        <v>403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425</v>
      </c>
      <c r="AC1953" t="s">
        <v>405</v>
      </c>
      <c r="AD1953" t="s">
        <v>425</v>
      </c>
      <c r="AE1953" t="s">
        <v>564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376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425</v>
      </c>
      <c r="AC1954" t="s">
        <v>576</v>
      </c>
      <c r="AD1954" t="s">
        <v>404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376</v>
      </c>
      <c r="C1955" t="s">
        <v>62</v>
      </c>
      <c r="D1955" t="s">
        <v>404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425</v>
      </c>
      <c r="AC1955" t="s">
        <v>576</v>
      </c>
      <c r="AD1955" t="s">
        <v>425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376</v>
      </c>
      <c r="C1956" t="s">
        <v>62</v>
      </c>
      <c r="D1956" t="s">
        <v>404</v>
      </c>
      <c r="E1956" t="s">
        <v>404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425</v>
      </c>
      <c r="AC1956" t="s">
        <v>426</v>
      </c>
      <c r="AD1956" t="s">
        <v>425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376</v>
      </c>
      <c r="C1957" t="s">
        <v>62</v>
      </c>
      <c r="D1957" t="s">
        <v>425</v>
      </c>
      <c r="E1957" t="s">
        <v>404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425</v>
      </c>
      <c r="AC1957" t="s">
        <v>429</v>
      </c>
      <c r="AD1957" t="s">
        <v>425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376</v>
      </c>
      <c r="C1958" t="s">
        <v>62</v>
      </c>
      <c r="D1958" t="s">
        <v>425</v>
      </c>
      <c r="E1958" t="s">
        <v>425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425</v>
      </c>
      <c r="AC1958" t="s">
        <v>429</v>
      </c>
      <c r="AD1958" t="s">
        <v>429</v>
      </c>
      <c r="AE1958" t="s">
        <v>564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376</v>
      </c>
      <c r="C1959" t="s">
        <v>62</v>
      </c>
      <c r="D1959" t="s">
        <v>405</v>
      </c>
      <c r="E1959" t="s">
        <v>405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425</v>
      </c>
      <c r="AC1959" t="s">
        <v>424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376</v>
      </c>
      <c r="C1960" t="s">
        <v>62</v>
      </c>
      <c r="D1960" t="s">
        <v>554</v>
      </c>
      <c r="E1960" t="s">
        <v>554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425</v>
      </c>
      <c r="AC1960" t="s">
        <v>424</v>
      </c>
      <c r="AD1960" t="s">
        <v>137</v>
      </c>
      <c r="AE1960" t="s">
        <v>564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376</v>
      </c>
      <c r="C1961" t="s">
        <v>62</v>
      </c>
      <c r="D1961" t="s">
        <v>429</v>
      </c>
      <c r="E1961" t="s">
        <v>429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425</v>
      </c>
      <c r="AC1961" t="s">
        <v>424</v>
      </c>
      <c r="AD1961" t="s">
        <v>404</v>
      </c>
      <c r="AE1961" t="s">
        <v>564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376</v>
      </c>
      <c r="C1962" t="s">
        <v>62</v>
      </c>
      <c r="D1962" t="s">
        <v>424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425</v>
      </c>
      <c r="AC1962" t="s">
        <v>424</v>
      </c>
      <c r="AD1962" t="s">
        <v>425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376</v>
      </c>
      <c r="C1963" t="s">
        <v>62</v>
      </c>
      <c r="D1963" t="s">
        <v>424</v>
      </c>
      <c r="E1963" t="s">
        <v>424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425</v>
      </c>
      <c r="AC1963" t="s">
        <v>424</v>
      </c>
      <c r="AD1963" t="s">
        <v>425</v>
      </c>
      <c r="AE1963" t="s">
        <v>564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376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425</v>
      </c>
      <c r="AC1964" t="s">
        <v>564</v>
      </c>
      <c r="AD1964" t="s">
        <v>423</v>
      </c>
      <c r="AE1964" t="s">
        <v>564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376</v>
      </c>
      <c r="C1965" t="s">
        <v>64</v>
      </c>
      <c r="D1965" t="s">
        <v>137</v>
      </c>
      <c r="E1965" t="s">
        <v>554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425</v>
      </c>
      <c r="AC1965" t="s">
        <v>564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376</v>
      </c>
      <c r="C1966" t="s">
        <v>64</v>
      </c>
      <c r="D1966" t="s">
        <v>137</v>
      </c>
      <c r="E1966" t="s">
        <v>424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425</v>
      </c>
      <c r="AC1966" t="s">
        <v>564</v>
      </c>
      <c r="AD1966" t="s">
        <v>137</v>
      </c>
      <c r="AE1966" t="s">
        <v>564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376</v>
      </c>
      <c r="C1967" t="s">
        <v>64</v>
      </c>
      <c r="D1967" t="s">
        <v>404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425</v>
      </c>
      <c r="AC1967" t="s">
        <v>564</v>
      </c>
      <c r="AD1967" t="s">
        <v>404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376</v>
      </c>
      <c r="C1968" t="s">
        <v>64</v>
      </c>
      <c r="D1968" t="s">
        <v>404</v>
      </c>
      <c r="E1968" t="s">
        <v>404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425</v>
      </c>
      <c r="AC1968" t="s">
        <v>564</v>
      </c>
      <c r="AD1968" t="s">
        <v>425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376</v>
      </c>
      <c r="C1969" t="s">
        <v>64</v>
      </c>
      <c r="D1969" t="s">
        <v>425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425</v>
      </c>
      <c r="AC1969" t="s">
        <v>564</v>
      </c>
      <c r="AD1969" t="s">
        <v>425</v>
      </c>
      <c r="AE1969" t="s">
        <v>564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376</v>
      </c>
      <c r="C1970" t="s">
        <v>64</v>
      </c>
      <c r="D1970" t="s">
        <v>425</v>
      </c>
      <c r="E1970" t="s">
        <v>404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425</v>
      </c>
      <c r="AC1970" t="s">
        <v>564</v>
      </c>
      <c r="AD1970" t="s">
        <v>405</v>
      </c>
      <c r="AE1970" t="s">
        <v>564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376</v>
      </c>
      <c r="C1971" t="s">
        <v>64</v>
      </c>
      <c r="D1971" t="s">
        <v>425</v>
      </c>
      <c r="E1971" t="s">
        <v>425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425</v>
      </c>
      <c r="AC1971" t="s">
        <v>479</v>
      </c>
      <c r="AD1971" t="s">
        <v>137</v>
      </c>
      <c r="AE1971" t="s">
        <v>564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376</v>
      </c>
      <c r="C1972" t="s">
        <v>64</v>
      </c>
      <c r="D1972" t="s">
        <v>405</v>
      </c>
      <c r="E1972" t="s">
        <v>405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405</v>
      </c>
      <c r="AC1972" t="s">
        <v>575</v>
      </c>
      <c r="AD1972" t="s">
        <v>405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376</v>
      </c>
      <c r="C1973" t="s">
        <v>64</v>
      </c>
      <c r="D1973" t="s">
        <v>554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405</v>
      </c>
      <c r="AC1973" t="s">
        <v>575</v>
      </c>
      <c r="AD1973" t="s">
        <v>405</v>
      </c>
      <c r="AE1973" t="s">
        <v>564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376</v>
      </c>
      <c r="C1974" t="s">
        <v>64</v>
      </c>
      <c r="D1974" t="s">
        <v>554</v>
      </c>
      <c r="E1974" t="s">
        <v>554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405</v>
      </c>
      <c r="AC1974" t="s">
        <v>423</v>
      </c>
      <c r="AD1974" t="s">
        <v>405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376</v>
      </c>
      <c r="C1975" t="s">
        <v>64</v>
      </c>
      <c r="D1975" t="s">
        <v>429</v>
      </c>
      <c r="E1975" t="s">
        <v>429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405</v>
      </c>
      <c r="AC1975" t="s">
        <v>403</v>
      </c>
      <c r="AD1975" t="s">
        <v>405</v>
      </c>
      <c r="AE1975" t="s">
        <v>564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376</v>
      </c>
      <c r="C1976" t="s">
        <v>64</v>
      </c>
      <c r="D1976" t="s">
        <v>424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405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376</v>
      </c>
      <c r="C1977" t="s">
        <v>64</v>
      </c>
      <c r="D1977" t="s">
        <v>424</v>
      </c>
      <c r="E1977" t="s">
        <v>424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405</v>
      </c>
      <c r="AC1977" t="s">
        <v>137</v>
      </c>
      <c r="AD1977" t="s">
        <v>137</v>
      </c>
      <c r="AE1977" t="s">
        <v>564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376</v>
      </c>
      <c r="C1978" t="s">
        <v>64</v>
      </c>
      <c r="D1978" t="s">
        <v>431</v>
      </c>
      <c r="E1978" t="s">
        <v>431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405</v>
      </c>
      <c r="AC1978" t="s">
        <v>137</v>
      </c>
      <c r="AD1978" t="s">
        <v>405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377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405</v>
      </c>
      <c r="AC1979" t="s">
        <v>137</v>
      </c>
      <c r="AD1979" t="s">
        <v>405</v>
      </c>
      <c r="AE1979" t="s">
        <v>564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377</v>
      </c>
      <c r="C1980" t="s">
        <v>48</v>
      </c>
      <c r="D1980" t="s">
        <v>404</v>
      </c>
      <c r="E1980" t="s">
        <v>404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405</v>
      </c>
      <c r="AC1980" t="s">
        <v>137</v>
      </c>
      <c r="AD1980" t="s">
        <v>576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377</v>
      </c>
      <c r="C1981" t="s">
        <v>48</v>
      </c>
      <c r="D1981" t="s">
        <v>405</v>
      </c>
      <c r="E1981" t="s">
        <v>553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405</v>
      </c>
      <c r="AC1981" t="s">
        <v>577</v>
      </c>
      <c r="AD1981" t="s">
        <v>405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377</v>
      </c>
      <c r="C1982" t="s">
        <v>48</v>
      </c>
      <c r="D1982" t="s">
        <v>405</v>
      </c>
      <c r="E1982" t="s">
        <v>405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405</v>
      </c>
      <c r="AC1982" t="s">
        <v>577</v>
      </c>
      <c r="AD1982" t="s">
        <v>405</v>
      </c>
      <c r="AE1982" t="s">
        <v>564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377</v>
      </c>
      <c r="C1983" t="s">
        <v>48</v>
      </c>
      <c r="D1983" t="s">
        <v>405</v>
      </c>
      <c r="E1983" t="s">
        <v>427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405</v>
      </c>
      <c r="AC1983" t="s">
        <v>425</v>
      </c>
      <c r="AD1983" t="s">
        <v>403</v>
      </c>
      <c r="AE1983" t="s">
        <v>564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377</v>
      </c>
      <c r="C1984" t="s">
        <v>50</v>
      </c>
      <c r="D1984" t="s">
        <v>403</v>
      </c>
      <c r="E1984" t="s">
        <v>403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405</v>
      </c>
      <c r="AC1984" t="s">
        <v>425</v>
      </c>
      <c r="AD1984" t="s">
        <v>137</v>
      </c>
      <c r="AE1984" t="s">
        <v>564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377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405</v>
      </c>
      <c r="AC1985" t="s">
        <v>425</v>
      </c>
      <c r="AD1985" t="s">
        <v>405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377</v>
      </c>
      <c r="C1986" t="s">
        <v>50</v>
      </c>
      <c r="D1986" t="s">
        <v>404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405</v>
      </c>
      <c r="AC1986" t="s">
        <v>425</v>
      </c>
      <c r="AD1986" t="s">
        <v>405</v>
      </c>
      <c r="AE1986" t="s">
        <v>564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377</v>
      </c>
      <c r="C1987" t="s">
        <v>50</v>
      </c>
      <c r="D1987" t="s">
        <v>404</v>
      </c>
      <c r="E1987" t="s">
        <v>404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405</v>
      </c>
      <c r="AC1987" t="s">
        <v>405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377</v>
      </c>
      <c r="C1988" t="s">
        <v>50</v>
      </c>
      <c r="D1988" t="s">
        <v>405</v>
      </c>
      <c r="E1988" t="s">
        <v>405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405</v>
      </c>
      <c r="AC1988" t="s">
        <v>405</v>
      </c>
      <c r="AD1988" t="s">
        <v>137</v>
      </c>
      <c r="AE1988" t="s">
        <v>564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377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405</v>
      </c>
      <c r="AC1989" t="s">
        <v>405</v>
      </c>
      <c r="AD1989" t="s">
        <v>405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377</v>
      </c>
      <c r="C1990" t="s">
        <v>52</v>
      </c>
      <c r="D1990" t="s">
        <v>403</v>
      </c>
      <c r="E1990" t="s">
        <v>403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405</v>
      </c>
      <c r="AC1990" t="s">
        <v>405</v>
      </c>
      <c r="AD1990" t="s">
        <v>405</v>
      </c>
      <c r="AE1990" t="s">
        <v>564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377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405</v>
      </c>
      <c r="AC1991" t="s">
        <v>405</v>
      </c>
      <c r="AD1991" t="s">
        <v>424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377</v>
      </c>
      <c r="C1992" t="s">
        <v>52</v>
      </c>
      <c r="D1992" t="s">
        <v>404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405</v>
      </c>
      <c r="AC1992" t="s">
        <v>405</v>
      </c>
      <c r="AD1992" t="s">
        <v>431</v>
      </c>
      <c r="AE1992" t="s">
        <v>564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377</v>
      </c>
      <c r="C1993" t="s">
        <v>52</v>
      </c>
      <c r="D1993" t="s">
        <v>404</v>
      </c>
      <c r="E1993" t="s">
        <v>404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405</v>
      </c>
      <c r="AC1993" t="s">
        <v>576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377</v>
      </c>
      <c r="C1994" t="s">
        <v>52</v>
      </c>
      <c r="D1994" t="s">
        <v>405</v>
      </c>
      <c r="E1994" t="s">
        <v>405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405</v>
      </c>
      <c r="AC1994" t="s">
        <v>576</v>
      </c>
      <c r="AD1994" t="s">
        <v>137</v>
      </c>
      <c r="AE1994" t="s">
        <v>564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377</v>
      </c>
      <c r="C1995" t="s">
        <v>54</v>
      </c>
      <c r="D1995" t="s">
        <v>423</v>
      </c>
      <c r="E1995" t="s">
        <v>423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405</v>
      </c>
      <c r="AC1995" t="s">
        <v>576</v>
      </c>
      <c r="AD1995" t="s">
        <v>405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377</v>
      </c>
      <c r="C1996" t="s">
        <v>54</v>
      </c>
      <c r="D1996" t="s">
        <v>403</v>
      </c>
      <c r="E1996" t="s">
        <v>403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405</v>
      </c>
      <c r="AC1996" t="s">
        <v>576</v>
      </c>
      <c r="AD1996" t="s">
        <v>405</v>
      </c>
      <c r="AE1996" t="s">
        <v>564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377</v>
      </c>
      <c r="C1997" t="s">
        <v>54</v>
      </c>
      <c r="D1997" t="s">
        <v>404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405</v>
      </c>
      <c r="AC1997" t="s">
        <v>576</v>
      </c>
      <c r="AD1997" t="s">
        <v>576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377</v>
      </c>
      <c r="C1998" t="s">
        <v>54</v>
      </c>
      <c r="D1998" t="s">
        <v>404</v>
      </c>
      <c r="E1998" t="s">
        <v>404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405</v>
      </c>
      <c r="AC1998" t="s">
        <v>426</v>
      </c>
      <c r="AD1998" t="s">
        <v>405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377</v>
      </c>
      <c r="C1999" t="s">
        <v>54</v>
      </c>
      <c r="D1999" t="s">
        <v>405</v>
      </c>
      <c r="E1999" t="s">
        <v>405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405</v>
      </c>
      <c r="AC1999" t="s">
        <v>426</v>
      </c>
      <c r="AD1999" t="s">
        <v>405</v>
      </c>
      <c r="AE1999" t="s">
        <v>564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377</v>
      </c>
      <c r="C2000" t="s">
        <v>56</v>
      </c>
      <c r="D2000" t="s">
        <v>423</v>
      </c>
      <c r="E2000" t="s">
        <v>423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405</v>
      </c>
      <c r="AC2000" t="s">
        <v>424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377</v>
      </c>
      <c r="C2001" t="s">
        <v>56</v>
      </c>
      <c r="D2001" t="s">
        <v>423</v>
      </c>
      <c r="E2001" t="s">
        <v>404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405</v>
      </c>
      <c r="AC2001" t="s">
        <v>424</v>
      </c>
      <c r="AD2001" t="s">
        <v>137</v>
      </c>
      <c r="AE2001" t="s">
        <v>564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377</v>
      </c>
      <c r="C2002" t="s">
        <v>56</v>
      </c>
      <c r="D2002" t="s">
        <v>403</v>
      </c>
      <c r="E2002" t="s">
        <v>403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405</v>
      </c>
      <c r="AC2002" t="s">
        <v>424</v>
      </c>
      <c r="AD2002" t="s">
        <v>404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377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405</v>
      </c>
      <c r="AC2003" t="s">
        <v>424</v>
      </c>
      <c r="AD2003" t="s">
        <v>405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377</v>
      </c>
      <c r="C2004" t="s">
        <v>56</v>
      </c>
      <c r="D2004" t="s">
        <v>404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405</v>
      </c>
      <c r="AC2004" t="s">
        <v>424</v>
      </c>
      <c r="AD2004" t="s">
        <v>405</v>
      </c>
      <c r="AE2004" t="s">
        <v>564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377</v>
      </c>
      <c r="C2005" t="s">
        <v>56</v>
      </c>
      <c r="D2005" t="s">
        <v>404</v>
      </c>
      <c r="E2005" t="s">
        <v>404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405</v>
      </c>
      <c r="AC2005" t="s">
        <v>424</v>
      </c>
      <c r="AD2005" t="s">
        <v>424</v>
      </c>
      <c r="AE2005" t="s">
        <v>564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377</v>
      </c>
      <c r="C2006" t="s">
        <v>56</v>
      </c>
      <c r="D2006" t="s">
        <v>404</v>
      </c>
      <c r="E2006" t="s">
        <v>424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405</v>
      </c>
      <c r="AC2006" t="s">
        <v>564</v>
      </c>
      <c r="AD2006" t="s">
        <v>403</v>
      </c>
      <c r="AE2006" t="s">
        <v>564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377</v>
      </c>
      <c r="C2007" t="s">
        <v>56</v>
      </c>
      <c r="D2007" t="s">
        <v>425</v>
      </c>
      <c r="E2007" t="s">
        <v>404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405</v>
      </c>
      <c r="AC2007" t="s">
        <v>564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377</v>
      </c>
      <c r="C2008" t="s">
        <v>56</v>
      </c>
      <c r="D2008" t="s">
        <v>425</v>
      </c>
      <c r="E2008" t="s">
        <v>425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405</v>
      </c>
      <c r="AC2008" t="s">
        <v>564</v>
      </c>
      <c r="AD2008" t="s">
        <v>137</v>
      </c>
      <c r="AE2008" t="s">
        <v>564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377</v>
      </c>
      <c r="C2009" t="s">
        <v>56</v>
      </c>
      <c r="D2009" t="s">
        <v>405</v>
      </c>
      <c r="E2009" t="s">
        <v>405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405</v>
      </c>
      <c r="AC2009" t="s">
        <v>564</v>
      </c>
      <c r="AD2009" t="s">
        <v>405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377</v>
      </c>
      <c r="C2010" t="s">
        <v>56</v>
      </c>
      <c r="D2010" t="s">
        <v>424</v>
      </c>
      <c r="E2010" t="s">
        <v>424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405</v>
      </c>
      <c r="AC2010" t="s">
        <v>564</v>
      </c>
      <c r="AD2010" t="s">
        <v>405</v>
      </c>
      <c r="AE2010" t="s">
        <v>564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377</v>
      </c>
      <c r="C2011" t="s">
        <v>58</v>
      </c>
      <c r="D2011" t="s">
        <v>423</v>
      </c>
      <c r="E2011" t="s">
        <v>423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405</v>
      </c>
      <c r="AC2011" t="s">
        <v>431</v>
      </c>
      <c r="AD2011" t="s">
        <v>137</v>
      </c>
      <c r="AE2011" t="s">
        <v>564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377</v>
      </c>
      <c r="C2012" t="s">
        <v>58</v>
      </c>
      <c r="D2012" t="s">
        <v>403</v>
      </c>
      <c r="E2012" t="s">
        <v>403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405</v>
      </c>
      <c r="AC2012" t="s">
        <v>431</v>
      </c>
      <c r="AD2012" t="s">
        <v>405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377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405</v>
      </c>
      <c r="AC2013" t="s">
        <v>431</v>
      </c>
      <c r="AD2013" t="s">
        <v>405</v>
      </c>
      <c r="AE2013" t="s">
        <v>564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377</v>
      </c>
      <c r="C2014" t="s">
        <v>58</v>
      </c>
      <c r="D2014" t="s">
        <v>137</v>
      </c>
      <c r="E2014" t="s">
        <v>424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576</v>
      </c>
      <c r="AC2014" t="s">
        <v>423</v>
      </c>
      <c r="AD2014" t="s">
        <v>423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377</v>
      </c>
      <c r="C2015" t="s">
        <v>58</v>
      </c>
      <c r="D2015" t="s">
        <v>404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576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377</v>
      </c>
      <c r="C2016" t="s">
        <v>58</v>
      </c>
      <c r="D2016" t="s">
        <v>404</v>
      </c>
      <c r="E2016" t="s">
        <v>404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576</v>
      </c>
      <c r="AC2016" t="s">
        <v>137</v>
      </c>
      <c r="AD2016" t="s">
        <v>137</v>
      </c>
      <c r="AE2016" t="s">
        <v>564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377</v>
      </c>
      <c r="C2017" t="s">
        <v>58</v>
      </c>
      <c r="D2017" t="s">
        <v>404</v>
      </c>
      <c r="E2017" t="s">
        <v>424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576</v>
      </c>
      <c r="AC2017" t="s">
        <v>137</v>
      </c>
      <c r="AD2017" t="s">
        <v>404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377</v>
      </c>
      <c r="C2018" t="s">
        <v>58</v>
      </c>
      <c r="D2018" t="s">
        <v>405</v>
      </c>
      <c r="E2018" t="s">
        <v>405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576</v>
      </c>
      <c r="AC2018" t="s">
        <v>137</v>
      </c>
      <c r="AD2018" t="s">
        <v>405</v>
      </c>
      <c r="AE2018" t="s">
        <v>564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377</v>
      </c>
      <c r="C2019" t="s">
        <v>58</v>
      </c>
      <c r="D2019" t="s">
        <v>424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576</v>
      </c>
      <c r="AC2019" t="s">
        <v>137</v>
      </c>
      <c r="AD2019" t="s">
        <v>576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377</v>
      </c>
      <c r="C2020" t="s">
        <v>58</v>
      </c>
      <c r="D2020" t="s">
        <v>424</v>
      </c>
      <c r="E2020" t="s">
        <v>424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576</v>
      </c>
      <c r="AC2020" t="s">
        <v>137</v>
      </c>
      <c r="AD2020" t="s">
        <v>576</v>
      </c>
      <c r="AE2020" t="s">
        <v>564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377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576</v>
      </c>
      <c r="AC2021" t="s">
        <v>137</v>
      </c>
      <c r="AD2021" t="s">
        <v>424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377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576</v>
      </c>
      <c r="AC2022" t="s">
        <v>577</v>
      </c>
      <c r="AD2022" t="s">
        <v>137</v>
      </c>
      <c r="AE2022" t="s">
        <v>564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377</v>
      </c>
      <c r="C2023" t="s">
        <v>60</v>
      </c>
      <c r="D2023" t="s">
        <v>404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576</v>
      </c>
      <c r="AC2023" t="s">
        <v>577</v>
      </c>
      <c r="AD2023" t="s">
        <v>576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377</v>
      </c>
      <c r="C2024" t="s">
        <v>60</v>
      </c>
      <c r="D2024" t="s">
        <v>404</v>
      </c>
      <c r="E2024" t="s">
        <v>404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576</v>
      </c>
      <c r="AC2024" t="s">
        <v>577</v>
      </c>
      <c r="AD2024" t="s">
        <v>576</v>
      </c>
      <c r="AE2024" t="s">
        <v>564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377</v>
      </c>
      <c r="C2025" t="s">
        <v>60</v>
      </c>
      <c r="D2025" t="s">
        <v>404</v>
      </c>
      <c r="E2025" t="s">
        <v>424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576</v>
      </c>
      <c r="AC2025" t="s">
        <v>405</v>
      </c>
      <c r="AD2025" t="s">
        <v>137</v>
      </c>
      <c r="AE2025" t="s">
        <v>564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377</v>
      </c>
      <c r="C2026" t="s">
        <v>60</v>
      </c>
      <c r="D2026" t="s">
        <v>405</v>
      </c>
      <c r="E2026" t="s">
        <v>405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576</v>
      </c>
      <c r="AC2026" t="s">
        <v>405</v>
      </c>
      <c r="AD2026" t="s">
        <v>405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377</v>
      </c>
      <c r="C2027" t="s">
        <v>60</v>
      </c>
      <c r="D2027" t="s">
        <v>424</v>
      </c>
      <c r="E2027" t="s">
        <v>424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576</v>
      </c>
      <c r="AC2027" t="s">
        <v>405</v>
      </c>
      <c r="AD2027" t="s">
        <v>405</v>
      </c>
      <c r="AE2027" t="s">
        <v>564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377</v>
      </c>
      <c r="C2028" t="s">
        <v>62</v>
      </c>
      <c r="D2028" t="s">
        <v>403</v>
      </c>
      <c r="E2028" t="s">
        <v>403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576</v>
      </c>
      <c r="AC2028" t="s">
        <v>405</v>
      </c>
      <c r="AD2028" t="s">
        <v>576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377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576</v>
      </c>
      <c r="AC2029" t="s">
        <v>405</v>
      </c>
      <c r="AD2029" t="s">
        <v>576</v>
      </c>
      <c r="AE2029" t="s">
        <v>564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377</v>
      </c>
      <c r="C2030" t="s">
        <v>62</v>
      </c>
      <c r="D2030" t="s">
        <v>137</v>
      </c>
      <c r="E2030" t="s">
        <v>404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576</v>
      </c>
      <c r="AC2030" t="s">
        <v>576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377</v>
      </c>
      <c r="C2031" t="s">
        <v>62</v>
      </c>
      <c r="D2031" t="s">
        <v>137</v>
      </c>
      <c r="E2031" t="s">
        <v>424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576</v>
      </c>
      <c r="AC2031" t="s">
        <v>576</v>
      </c>
      <c r="AD2031" t="s">
        <v>137</v>
      </c>
      <c r="AE2031" t="s">
        <v>564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377</v>
      </c>
      <c r="C2032" t="s">
        <v>62</v>
      </c>
      <c r="D2032" t="s">
        <v>404</v>
      </c>
      <c r="E2032" t="s">
        <v>404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576</v>
      </c>
      <c r="AC2032" t="s">
        <v>576</v>
      </c>
      <c r="AD2032" t="s">
        <v>576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377</v>
      </c>
      <c r="C2033" t="s">
        <v>62</v>
      </c>
      <c r="D2033" t="s">
        <v>404</v>
      </c>
      <c r="E2033" t="s">
        <v>424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576</v>
      </c>
      <c r="AC2033" t="s">
        <v>576</v>
      </c>
      <c r="AD2033" t="s">
        <v>576</v>
      </c>
      <c r="AE2033" t="s">
        <v>564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377</v>
      </c>
      <c r="C2034" t="s">
        <v>62</v>
      </c>
      <c r="D2034" t="s">
        <v>425</v>
      </c>
      <c r="E2034" t="s">
        <v>425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576</v>
      </c>
      <c r="AC2034" t="s">
        <v>424</v>
      </c>
      <c r="AD2034" t="s">
        <v>137</v>
      </c>
      <c r="AE2034" t="s">
        <v>564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377</v>
      </c>
      <c r="C2035" t="s">
        <v>62</v>
      </c>
      <c r="D2035" t="s">
        <v>424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576</v>
      </c>
      <c r="AC2035" t="s">
        <v>424</v>
      </c>
      <c r="AD2035" t="s">
        <v>576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377</v>
      </c>
      <c r="C2036" t="s">
        <v>62</v>
      </c>
      <c r="D2036" t="s">
        <v>424</v>
      </c>
      <c r="E2036" t="s">
        <v>424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576</v>
      </c>
      <c r="AC2036" t="s">
        <v>564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377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576</v>
      </c>
      <c r="AC2037" t="s">
        <v>564</v>
      </c>
      <c r="AD2037" t="s">
        <v>137</v>
      </c>
      <c r="AE2037" t="s">
        <v>564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377</v>
      </c>
      <c r="C2038" t="s">
        <v>64</v>
      </c>
      <c r="D2038" t="s">
        <v>137</v>
      </c>
      <c r="E2038" t="s">
        <v>404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576</v>
      </c>
      <c r="AC2038" t="s">
        <v>564</v>
      </c>
      <c r="AD2038" t="s">
        <v>405</v>
      </c>
      <c r="AE2038" t="s">
        <v>564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377</v>
      </c>
      <c r="C2039" t="s">
        <v>64</v>
      </c>
      <c r="D2039" t="s">
        <v>137</v>
      </c>
      <c r="E2039" t="s">
        <v>425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576</v>
      </c>
      <c r="AC2039" t="s">
        <v>564</v>
      </c>
      <c r="AD2039" t="s">
        <v>576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377</v>
      </c>
      <c r="C2040" t="s">
        <v>64</v>
      </c>
      <c r="D2040" t="s">
        <v>137</v>
      </c>
      <c r="E2040" t="s">
        <v>424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576</v>
      </c>
      <c r="AC2040" t="s">
        <v>564</v>
      </c>
      <c r="AD2040" t="s">
        <v>576</v>
      </c>
      <c r="AE2040" t="s">
        <v>564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377</v>
      </c>
      <c r="C2041" t="s">
        <v>64</v>
      </c>
      <c r="D2041" t="s">
        <v>404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576</v>
      </c>
      <c r="AC2041" t="s">
        <v>564</v>
      </c>
      <c r="AD2041" t="s">
        <v>424</v>
      </c>
      <c r="AE2041" t="s">
        <v>564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377</v>
      </c>
      <c r="C2042" t="s">
        <v>64</v>
      </c>
      <c r="D2042" t="s">
        <v>404</v>
      </c>
      <c r="E2042" t="s">
        <v>404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426</v>
      </c>
      <c r="AC2042" t="s">
        <v>137</v>
      </c>
      <c r="AD2042" t="s">
        <v>137</v>
      </c>
      <c r="AE2042" t="s">
        <v>564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377</v>
      </c>
      <c r="C2043" t="s">
        <v>64</v>
      </c>
      <c r="D2043" t="s">
        <v>404</v>
      </c>
      <c r="E2043" t="s">
        <v>424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426</v>
      </c>
      <c r="AC2043" t="s">
        <v>137</v>
      </c>
      <c r="AD2043" t="s">
        <v>426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377</v>
      </c>
      <c r="C2044" t="s">
        <v>64</v>
      </c>
      <c r="D2044" t="s">
        <v>425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426</v>
      </c>
      <c r="AC2044" t="s">
        <v>137</v>
      </c>
      <c r="AD2044" t="s">
        <v>426</v>
      </c>
      <c r="AE2044" t="s">
        <v>564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377</v>
      </c>
      <c r="C2045" t="s">
        <v>64</v>
      </c>
      <c r="D2045" t="s">
        <v>425</v>
      </c>
      <c r="E2045" t="s">
        <v>425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426</v>
      </c>
      <c r="AC2045" t="s">
        <v>425</v>
      </c>
      <c r="AD2045" t="s">
        <v>426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377</v>
      </c>
      <c r="C2046" t="s">
        <v>64</v>
      </c>
      <c r="D2046" t="s">
        <v>405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426</v>
      </c>
      <c r="AC2046" t="s">
        <v>425</v>
      </c>
      <c r="AD2046" t="s">
        <v>426</v>
      </c>
      <c r="AE2046" t="s">
        <v>564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377</v>
      </c>
      <c r="C2047" t="s">
        <v>64</v>
      </c>
      <c r="D2047" t="s">
        <v>405</v>
      </c>
      <c r="E2047" t="s">
        <v>405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426</v>
      </c>
      <c r="AC2047" t="s">
        <v>426</v>
      </c>
      <c r="AD2047" t="s">
        <v>426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377</v>
      </c>
      <c r="C2048" t="s">
        <v>64</v>
      </c>
      <c r="D2048" t="s">
        <v>554</v>
      </c>
      <c r="E2048" t="s">
        <v>554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426</v>
      </c>
      <c r="AC2048" t="s">
        <v>426</v>
      </c>
      <c r="AD2048" t="s">
        <v>426</v>
      </c>
      <c r="AE2048" t="s">
        <v>564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377</v>
      </c>
      <c r="C2049" t="s">
        <v>64</v>
      </c>
      <c r="D2049" t="s">
        <v>424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426</v>
      </c>
      <c r="AC2049" t="s">
        <v>424</v>
      </c>
      <c r="AD2049" t="s">
        <v>426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377</v>
      </c>
      <c r="C2050" t="s">
        <v>64</v>
      </c>
      <c r="D2050" t="s">
        <v>424</v>
      </c>
      <c r="E2050" t="s">
        <v>404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426</v>
      </c>
      <c r="AC2050" t="s">
        <v>564</v>
      </c>
      <c r="AD2050" t="s">
        <v>137</v>
      </c>
      <c r="AE2050" t="s">
        <v>564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377</v>
      </c>
      <c r="C2051" t="s">
        <v>64</v>
      </c>
      <c r="D2051" t="s">
        <v>424</v>
      </c>
      <c r="E2051" t="s">
        <v>424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426</v>
      </c>
      <c r="AC2051" t="s">
        <v>564</v>
      </c>
      <c r="AD2051" t="s">
        <v>405</v>
      </c>
      <c r="AE2051" t="s">
        <v>564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378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426</v>
      </c>
      <c r="AC2052" t="s">
        <v>564</v>
      </c>
      <c r="AD2052" t="s">
        <v>426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378</v>
      </c>
      <c r="C2053" t="s">
        <v>48</v>
      </c>
      <c r="D2053" t="s">
        <v>404</v>
      </c>
      <c r="E2053" t="s">
        <v>404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429</v>
      </c>
      <c r="AC2053" t="s">
        <v>137</v>
      </c>
      <c r="AD2053" t="s">
        <v>137</v>
      </c>
      <c r="AE2053" t="s">
        <v>564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378</v>
      </c>
      <c r="C2054" t="s">
        <v>48</v>
      </c>
      <c r="D2054" t="s">
        <v>427</v>
      </c>
      <c r="E2054" t="s">
        <v>427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429</v>
      </c>
      <c r="AC2054" t="s">
        <v>137</v>
      </c>
      <c r="AD2054" t="s">
        <v>429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378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429</v>
      </c>
      <c r="AC2055" t="s">
        <v>137</v>
      </c>
      <c r="AD2055" t="s">
        <v>429</v>
      </c>
      <c r="AE2055" t="s">
        <v>564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378</v>
      </c>
      <c r="C2056" t="s">
        <v>50</v>
      </c>
      <c r="D2056" t="s">
        <v>404</v>
      </c>
      <c r="E2056" t="s">
        <v>404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429</v>
      </c>
      <c r="AC2056" t="s">
        <v>577</v>
      </c>
      <c r="AD2056" t="s">
        <v>429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378</v>
      </c>
      <c r="C2057" t="s">
        <v>50</v>
      </c>
      <c r="D2057" t="s">
        <v>405</v>
      </c>
      <c r="E2057" t="s">
        <v>405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429</v>
      </c>
      <c r="AC2057" t="s">
        <v>425</v>
      </c>
      <c r="AD2057" t="s">
        <v>429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378</v>
      </c>
      <c r="C2058" t="s">
        <v>50</v>
      </c>
      <c r="D2058" t="s">
        <v>427</v>
      </c>
      <c r="E2058" t="s">
        <v>427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429</v>
      </c>
      <c r="AC2058" t="s">
        <v>429</v>
      </c>
      <c r="AD2058" t="s">
        <v>137</v>
      </c>
      <c r="AE2058" t="s">
        <v>564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378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429</v>
      </c>
      <c r="AC2059" t="s">
        <v>429</v>
      </c>
      <c r="AD2059" t="s">
        <v>429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378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429</v>
      </c>
      <c r="AC2060" t="s">
        <v>429</v>
      </c>
      <c r="AD2060" t="s">
        <v>429</v>
      </c>
      <c r="AE2060" t="s">
        <v>564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378</v>
      </c>
      <c r="C2061" t="s">
        <v>52</v>
      </c>
      <c r="D2061" t="s">
        <v>404</v>
      </c>
      <c r="E2061" t="s">
        <v>404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429</v>
      </c>
      <c r="AC2061" t="s">
        <v>424</v>
      </c>
      <c r="AD2061" t="s">
        <v>426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378</v>
      </c>
      <c r="C2062" t="s">
        <v>52</v>
      </c>
      <c r="D2062" t="s">
        <v>405</v>
      </c>
      <c r="E2062" t="s">
        <v>405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429</v>
      </c>
      <c r="AC2062" t="s">
        <v>564</v>
      </c>
      <c r="AD2062" t="s">
        <v>429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378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429</v>
      </c>
      <c r="AC2063" t="s">
        <v>564</v>
      </c>
      <c r="AD2063" t="s">
        <v>429</v>
      </c>
      <c r="AE2063" t="s">
        <v>564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378</v>
      </c>
      <c r="C2064" t="s">
        <v>54</v>
      </c>
      <c r="D2064" t="s">
        <v>403</v>
      </c>
      <c r="E2064" t="s">
        <v>403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424</v>
      </c>
      <c r="AC2064" t="s">
        <v>423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378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424</v>
      </c>
      <c r="AC2065" t="s">
        <v>423</v>
      </c>
      <c r="AD2065" t="s">
        <v>137</v>
      </c>
      <c r="AE2065" t="s">
        <v>564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378</v>
      </c>
      <c r="C2066" t="s">
        <v>54</v>
      </c>
      <c r="D2066" t="s">
        <v>404</v>
      </c>
      <c r="E2066" t="s">
        <v>404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424</v>
      </c>
      <c r="AC2066" t="s">
        <v>423</v>
      </c>
      <c r="AD2066" t="s">
        <v>424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378</v>
      </c>
      <c r="C2067" t="s">
        <v>54</v>
      </c>
      <c r="D2067" t="s">
        <v>405</v>
      </c>
      <c r="E2067" t="s">
        <v>405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424</v>
      </c>
      <c r="AC2067" t="s">
        <v>403</v>
      </c>
      <c r="AD2067" t="s">
        <v>424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378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424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378</v>
      </c>
      <c r="C2069" t="s">
        <v>56</v>
      </c>
      <c r="D2069" t="s">
        <v>423</v>
      </c>
      <c r="E2069" t="s">
        <v>423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424</v>
      </c>
      <c r="AC2069" t="s">
        <v>137</v>
      </c>
      <c r="AD2069" t="s">
        <v>137</v>
      </c>
      <c r="AE2069" t="s">
        <v>564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378</v>
      </c>
      <c r="C2070" t="s">
        <v>56</v>
      </c>
      <c r="D2070" t="s">
        <v>403</v>
      </c>
      <c r="E2070" t="s">
        <v>403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424</v>
      </c>
      <c r="AC2070" t="s">
        <v>137</v>
      </c>
      <c r="AD2070" t="s">
        <v>404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378</v>
      </c>
      <c r="C2071" t="s">
        <v>56</v>
      </c>
      <c r="D2071" t="s">
        <v>403</v>
      </c>
      <c r="E2071" t="s">
        <v>424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424</v>
      </c>
      <c r="AC2071" t="s">
        <v>137</v>
      </c>
      <c r="AD2071" t="s">
        <v>404</v>
      </c>
      <c r="AE2071" t="s">
        <v>564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378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424</v>
      </c>
      <c r="AC2072" t="s">
        <v>137</v>
      </c>
      <c r="AD2072" t="s">
        <v>405</v>
      </c>
      <c r="AE2072" t="s">
        <v>564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378</v>
      </c>
      <c r="C2073" t="s">
        <v>56</v>
      </c>
      <c r="D2073" t="s">
        <v>404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424</v>
      </c>
      <c r="AC2073" t="s">
        <v>137</v>
      </c>
      <c r="AD2073" t="s">
        <v>424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378</v>
      </c>
      <c r="C2074" t="s">
        <v>56</v>
      </c>
      <c r="D2074" t="s">
        <v>404</v>
      </c>
      <c r="E2074" t="s">
        <v>404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424</v>
      </c>
      <c r="AC2074" t="s">
        <v>137</v>
      </c>
      <c r="AD2074" t="s">
        <v>424</v>
      </c>
      <c r="AE2074" t="s">
        <v>564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378</v>
      </c>
      <c r="C2075" t="s">
        <v>56</v>
      </c>
      <c r="D2075" t="s">
        <v>404</v>
      </c>
      <c r="E2075" t="s">
        <v>425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424</v>
      </c>
      <c r="AC2075" t="s">
        <v>577</v>
      </c>
      <c r="AD2075" t="s">
        <v>137</v>
      </c>
      <c r="AE2075" t="s">
        <v>564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378</v>
      </c>
      <c r="C2076" t="s">
        <v>56</v>
      </c>
      <c r="D2076" t="s">
        <v>404</v>
      </c>
      <c r="E2076" t="s">
        <v>424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424</v>
      </c>
      <c r="AC2076" t="s">
        <v>577</v>
      </c>
      <c r="AD2076" t="s">
        <v>404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378</v>
      </c>
      <c r="C2077" t="s">
        <v>56</v>
      </c>
      <c r="D2077" t="s">
        <v>405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424</v>
      </c>
      <c r="AC2077" t="s">
        <v>577</v>
      </c>
      <c r="AD2077" t="s">
        <v>404</v>
      </c>
      <c r="AE2077" t="s">
        <v>564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378</v>
      </c>
      <c r="C2078" t="s">
        <v>56</v>
      </c>
      <c r="D2078" t="s">
        <v>405</v>
      </c>
      <c r="E2078" t="s">
        <v>404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424</v>
      </c>
      <c r="AC2078" t="s">
        <v>577</v>
      </c>
      <c r="AD2078" t="s">
        <v>424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378</v>
      </c>
      <c r="C2079" t="s">
        <v>56</v>
      </c>
      <c r="D2079" t="s">
        <v>405</v>
      </c>
      <c r="E2079" t="s">
        <v>405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424</v>
      </c>
      <c r="AC2079" t="s">
        <v>577</v>
      </c>
      <c r="AD2079" t="s">
        <v>424</v>
      </c>
      <c r="AE2079" t="s">
        <v>564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378</v>
      </c>
      <c r="C2080" t="s">
        <v>56</v>
      </c>
      <c r="D2080" t="s">
        <v>405</v>
      </c>
      <c r="E2080" t="s">
        <v>426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424</v>
      </c>
      <c r="AC2080" t="s">
        <v>425</v>
      </c>
      <c r="AD2080" t="s">
        <v>137</v>
      </c>
      <c r="AE2080" t="s">
        <v>564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378</v>
      </c>
      <c r="C2081" t="s">
        <v>56</v>
      </c>
      <c r="D2081" t="s">
        <v>405</v>
      </c>
      <c r="E2081" t="s">
        <v>424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424</v>
      </c>
      <c r="AC2081" t="s">
        <v>425</v>
      </c>
      <c r="AD2081" t="s">
        <v>425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378</v>
      </c>
      <c r="C2082" t="s">
        <v>56</v>
      </c>
      <c r="D2082" t="s">
        <v>424</v>
      </c>
      <c r="E2082" t="s">
        <v>424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424</v>
      </c>
      <c r="AC2082" t="s">
        <v>425</v>
      </c>
      <c r="AD2082" t="s">
        <v>424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378</v>
      </c>
      <c r="C2083" t="s">
        <v>56</v>
      </c>
      <c r="D2083" t="s">
        <v>431</v>
      </c>
      <c r="E2083" t="s">
        <v>431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424</v>
      </c>
      <c r="AC2083" t="s">
        <v>425</v>
      </c>
      <c r="AD2083" t="s">
        <v>424</v>
      </c>
      <c r="AE2083" t="s">
        <v>564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378</v>
      </c>
      <c r="C2084" t="s">
        <v>56</v>
      </c>
      <c r="D2084" t="s">
        <v>406</v>
      </c>
      <c r="E2084" t="s">
        <v>406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424</v>
      </c>
      <c r="AC2084" t="s">
        <v>405</v>
      </c>
      <c r="AD2084" t="s">
        <v>137</v>
      </c>
      <c r="AE2084" t="s">
        <v>564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378</v>
      </c>
      <c r="C2085" t="s">
        <v>56</v>
      </c>
      <c r="D2085" t="s">
        <v>427</v>
      </c>
      <c r="E2085" t="s">
        <v>427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424</v>
      </c>
      <c r="AC2085" t="s">
        <v>405</v>
      </c>
      <c r="AD2085" t="s">
        <v>405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378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424</v>
      </c>
      <c r="AC2086" t="s">
        <v>405</v>
      </c>
      <c r="AD2086" t="s">
        <v>424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378</v>
      </c>
      <c r="C2087" t="s">
        <v>58</v>
      </c>
      <c r="D2087" t="s">
        <v>423</v>
      </c>
      <c r="E2087" t="s">
        <v>423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424</v>
      </c>
      <c r="AC2087" t="s">
        <v>405</v>
      </c>
      <c r="AD2087" t="s">
        <v>424</v>
      </c>
      <c r="AE2087" t="s">
        <v>564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378</v>
      </c>
      <c r="C2088" t="s">
        <v>58</v>
      </c>
      <c r="D2088" t="s">
        <v>403</v>
      </c>
      <c r="E2088" t="s">
        <v>403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424</v>
      </c>
      <c r="AC2088" t="s">
        <v>576</v>
      </c>
      <c r="AD2088" t="s">
        <v>137</v>
      </c>
      <c r="AE2088" t="s">
        <v>564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378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424</v>
      </c>
      <c r="AC2089" t="s">
        <v>576</v>
      </c>
      <c r="AD2089" t="s">
        <v>424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378</v>
      </c>
      <c r="C2090" t="s">
        <v>58</v>
      </c>
      <c r="D2090" t="s">
        <v>137</v>
      </c>
      <c r="E2090" t="s">
        <v>425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424</v>
      </c>
      <c r="AC2090" t="s">
        <v>426</v>
      </c>
      <c r="AD2090" t="s">
        <v>404</v>
      </c>
      <c r="AE2090" t="s">
        <v>564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378</v>
      </c>
      <c r="C2091" t="s">
        <v>58</v>
      </c>
      <c r="D2091" t="s">
        <v>137</v>
      </c>
      <c r="E2091" t="s">
        <v>424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424</v>
      </c>
      <c r="AC2091" t="s">
        <v>429</v>
      </c>
      <c r="AD2091" t="s">
        <v>424</v>
      </c>
      <c r="AE2091" t="s">
        <v>564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378</v>
      </c>
      <c r="C2092" t="s">
        <v>58</v>
      </c>
      <c r="D2092" t="s">
        <v>404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424</v>
      </c>
      <c r="AC2092" t="s">
        <v>424</v>
      </c>
      <c r="AD2092" t="s">
        <v>575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378</v>
      </c>
      <c r="C2093" t="s">
        <v>58</v>
      </c>
      <c r="D2093" t="s">
        <v>404</v>
      </c>
      <c r="E2093" t="s">
        <v>404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424</v>
      </c>
      <c r="AC2093" t="s">
        <v>424</v>
      </c>
      <c r="AD2093" t="s">
        <v>423</v>
      </c>
      <c r="AE2093" t="s">
        <v>564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378</v>
      </c>
      <c r="C2094" t="s">
        <v>58</v>
      </c>
      <c r="D2094" t="s">
        <v>404</v>
      </c>
      <c r="E2094" t="s">
        <v>425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424</v>
      </c>
      <c r="AC2094" t="s">
        <v>424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378</v>
      </c>
      <c r="C2095" t="s">
        <v>58</v>
      </c>
      <c r="D2095" t="s">
        <v>404</v>
      </c>
      <c r="E2095" t="s">
        <v>424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424</v>
      </c>
      <c r="AC2095" t="s">
        <v>424</v>
      </c>
      <c r="AD2095" t="s">
        <v>137</v>
      </c>
      <c r="AE2095" t="s">
        <v>564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378</v>
      </c>
      <c r="C2096" t="s">
        <v>58</v>
      </c>
      <c r="D2096" t="s">
        <v>425</v>
      </c>
      <c r="E2096" t="s">
        <v>404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424</v>
      </c>
      <c r="AC2096" t="s">
        <v>424</v>
      </c>
      <c r="AD2096" t="s">
        <v>404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378</v>
      </c>
      <c r="C2097" t="s">
        <v>58</v>
      </c>
      <c r="D2097" t="s">
        <v>425</v>
      </c>
      <c r="E2097" t="s">
        <v>425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424</v>
      </c>
      <c r="AC2097" t="s">
        <v>424</v>
      </c>
      <c r="AD2097" t="s">
        <v>404</v>
      </c>
      <c r="AE2097" t="s">
        <v>564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378</v>
      </c>
      <c r="C2098" t="s">
        <v>58</v>
      </c>
      <c r="D2098" t="s">
        <v>405</v>
      </c>
      <c r="E2098" t="s">
        <v>405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424</v>
      </c>
      <c r="AC2098" t="s">
        <v>424</v>
      </c>
      <c r="AD2098" t="s">
        <v>405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378</v>
      </c>
      <c r="C2099" t="s">
        <v>58</v>
      </c>
      <c r="D2099" t="s">
        <v>405</v>
      </c>
      <c r="E2099" t="s">
        <v>424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424</v>
      </c>
      <c r="AC2099" t="s">
        <v>424</v>
      </c>
      <c r="AD2099" t="s">
        <v>405</v>
      </c>
      <c r="AE2099" t="s">
        <v>564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378</v>
      </c>
      <c r="C2100" t="s">
        <v>58</v>
      </c>
      <c r="D2100" t="s">
        <v>554</v>
      </c>
      <c r="E2100" t="s">
        <v>429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424</v>
      </c>
      <c r="AC2100" t="s">
        <v>424</v>
      </c>
      <c r="AD2100" t="s">
        <v>424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378</v>
      </c>
      <c r="C2101" t="s">
        <v>58</v>
      </c>
      <c r="D2101" t="s">
        <v>426</v>
      </c>
      <c r="E2101" t="s">
        <v>426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424</v>
      </c>
      <c r="AC2101" t="s">
        <v>424</v>
      </c>
      <c r="AD2101" t="s">
        <v>424</v>
      </c>
      <c r="AE2101" t="s">
        <v>564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378</v>
      </c>
      <c r="C2102" t="s">
        <v>58</v>
      </c>
      <c r="D2102" t="s">
        <v>429</v>
      </c>
      <c r="E2102" t="s">
        <v>429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424</v>
      </c>
      <c r="AC2102" t="s">
        <v>424</v>
      </c>
      <c r="AD2102" t="s">
        <v>479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378</v>
      </c>
      <c r="C2103" t="s">
        <v>58</v>
      </c>
      <c r="D2103" t="s">
        <v>424</v>
      </c>
      <c r="E2103" t="s">
        <v>424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424</v>
      </c>
      <c r="AC2103" t="s">
        <v>564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378</v>
      </c>
      <c r="C2104" t="s">
        <v>58</v>
      </c>
      <c r="D2104" t="s">
        <v>424</v>
      </c>
      <c r="E2104" t="s">
        <v>479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424</v>
      </c>
      <c r="AC2104" t="s">
        <v>564</v>
      </c>
      <c r="AD2104" t="s">
        <v>137</v>
      </c>
      <c r="AE2104" t="s">
        <v>564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378</v>
      </c>
      <c r="C2105" t="s">
        <v>58</v>
      </c>
      <c r="D2105" t="s">
        <v>431</v>
      </c>
      <c r="E2105" t="s">
        <v>431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424</v>
      </c>
      <c r="AC2105" t="s">
        <v>564</v>
      </c>
      <c r="AD2105" t="s">
        <v>405</v>
      </c>
      <c r="AE2105" t="s">
        <v>564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378</v>
      </c>
      <c r="C2106" t="s">
        <v>58</v>
      </c>
      <c r="D2106" t="s">
        <v>406</v>
      </c>
      <c r="E2106" t="s">
        <v>406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424</v>
      </c>
      <c r="AC2106" t="s">
        <v>564</v>
      </c>
      <c r="AD2106" t="s">
        <v>576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378</v>
      </c>
      <c r="C2107" t="s">
        <v>58</v>
      </c>
      <c r="D2107" t="s">
        <v>427</v>
      </c>
      <c r="E2107" t="s">
        <v>427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424</v>
      </c>
      <c r="AC2107" t="s">
        <v>564</v>
      </c>
      <c r="AD2107" t="s">
        <v>424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378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424</v>
      </c>
      <c r="AC2108" t="s">
        <v>564</v>
      </c>
      <c r="AD2108" t="s">
        <v>424</v>
      </c>
      <c r="AE2108" t="s">
        <v>564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378</v>
      </c>
      <c r="C2109" t="s">
        <v>60</v>
      </c>
      <c r="D2109" t="s">
        <v>137</v>
      </c>
      <c r="E2109" t="s">
        <v>425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424</v>
      </c>
      <c r="AC2109" t="s">
        <v>564</v>
      </c>
      <c r="AD2109" t="s">
        <v>479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378</v>
      </c>
      <c r="C2110" t="s">
        <v>60</v>
      </c>
      <c r="D2110" t="s">
        <v>137</v>
      </c>
      <c r="E2110" t="s">
        <v>424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424</v>
      </c>
      <c r="AC2110" t="s">
        <v>479</v>
      </c>
      <c r="AD2110" t="s">
        <v>424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378</v>
      </c>
      <c r="C2111" t="s">
        <v>60</v>
      </c>
      <c r="D2111" t="s">
        <v>404</v>
      </c>
      <c r="E2111" t="s">
        <v>423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424</v>
      </c>
      <c r="AC2111" t="s">
        <v>431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378</v>
      </c>
      <c r="C2112" t="s">
        <v>60</v>
      </c>
      <c r="D2112" t="s">
        <v>404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424</v>
      </c>
      <c r="AC2112" t="s">
        <v>431</v>
      </c>
      <c r="AD2112" t="s">
        <v>137</v>
      </c>
      <c r="AE2112" t="s">
        <v>564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378</v>
      </c>
      <c r="C2113" t="s">
        <v>60</v>
      </c>
      <c r="D2113" t="s">
        <v>404</v>
      </c>
      <c r="E2113" t="s">
        <v>404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424</v>
      </c>
      <c r="AC2113" t="s">
        <v>431</v>
      </c>
      <c r="AD2113" t="s">
        <v>424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378</v>
      </c>
      <c r="C2114" t="s">
        <v>60</v>
      </c>
      <c r="D2114" t="s">
        <v>404</v>
      </c>
      <c r="E2114" t="s">
        <v>429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479</v>
      </c>
      <c r="AC2114" t="s">
        <v>137</v>
      </c>
      <c r="AD2114" t="s">
        <v>424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378</v>
      </c>
      <c r="C2115" t="s">
        <v>60</v>
      </c>
      <c r="D2115" t="s">
        <v>404</v>
      </c>
      <c r="E2115" t="s">
        <v>424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479</v>
      </c>
      <c r="AC2115" t="s">
        <v>424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378</v>
      </c>
      <c r="C2116" t="s">
        <v>60</v>
      </c>
      <c r="D2116" t="s">
        <v>425</v>
      </c>
      <c r="E2116" t="s">
        <v>425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479</v>
      </c>
      <c r="AC2116" t="s">
        <v>424</v>
      </c>
      <c r="AD2116" t="s">
        <v>424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378</v>
      </c>
      <c r="C2117" t="s">
        <v>60</v>
      </c>
      <c r="D2117" t="s">
        <v>405</v>
      </c>
      <c r="E2117" t="s">
        <v>405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431</v>
      </c>
      <c r="AC2117" t="s">
        <v>137</v>
      </c>
      <c r="AD2117" t="s">
        <v>137</v>
      </c>
      <c r="AE2117" t="s">
        <v>564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378</v>
      </c>
      <c r="C2118" t="s">
        <v>60</v>
      </c>
      <c r="D2118" t="s">
        <v>554</v>
      </c>
      <c r="E2118" t="s">
        <v>554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431</v>
      </c>
      <c r="AC2118" t="s">
        <v>137</v>
      </c>
      <c r="AD2118" t="s">
        <v>405</v>
      </c>
      <c r="AE2118" t="s">
        <v>564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378</v>
      </c>
      <c r="C2119" t="s">
        <v>60</v>
      </c>
      <c r="D2119" t="s">
        <v>554</v>
      </c>
      <c r="E2119" t="s">
        <v>424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431</v>
      </c>
      <c r="AC2119" t="s">
        <v>137</v>
      </c>
      <c r="AD2119" t="s">
        <v>431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378</v>
      </c>
      <c r="C2120" t="s">
        <v>60</v>
      </c>
      <c r="D2120" t="s">
        <v>426</v>
      </c>
      <c r="E2120" t="s">
        <v>426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431</v>
      </c>
      <c r="AC2120" t="s">
        <v>425</v>
      </c>
      <c r="AD2120" t="s">
        <v>431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378</v>
      </c>
      <c r="C2121" t="s">
        <v>60</v>
      </c>
      <c r="D2121" t="s">
        <v>429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431</v>
      </c>
      <c r="AC2121" t="s">
        <v>576</v>
      </c>
      <c r="AD2121" t="s">
        <v>431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378</v>
      </c>
      <c r="C2122" t="s">
        <v>60</v>
      </c>
      <c r="D2122" t="s">
        <v>429</v>
      </c>
      <c r="E2122" t="s">
        <v>429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431</v>
      </c>
      <c r="AC2122" t="s">
        <v>424</v>
      </c>
      <c r="AD2122" t="s">
        <v>431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378</v>
      </c>
      <c r="C2123" t="s">
        <v>60</v>
      </c>
      <c r="D2123" t="s">
        <v>424</v>
      </c>
      <c r="E2123" t="s">
        <v>424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431</v>
      </c>
      <c r="AC2123" t="s">
        <v>564</v>
      </c>
      <c r="AD2123" t="s">
        <v>137</v>
      </c>
      <c r="AE2123" t="s">
        <v>564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378</v>
      </c>
      <c r="C2124" t="s">
        <v>60</v>
      </c>
      <c r="D2124" t="s">
        <v>479</v>
      </c>
      <c r="E2124" t="s">
        <v>424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431</v>
      </c>
      <c r="AC2124" t="s">
        <v>564</v>
      </c>
      <c r="AD2124" t="s">
        <v>431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378</v>
      </c>
      <c r="C2125" t="s">
        <v>60</v>
      </c>
      <c r="D2125" t="s">
        <v>406</v>
      </c>
      <c r="E2125" t="s">
        <v>406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431</v>
      </c>
      <c r="AC2125" t="s">
        <v>431</v>
      </c>
      <c r="AD2125" t="s">
        <v>137</v>
      </c>
      <c r="AE2125" t="s">
        <v>564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378</v>
      </c>
      <c r="C2126" t="s">
        <v>60</v>
      </c>
      <c r="D2126" t="s">
        <v>427</v>
      </c>
      <c r="E2126" t="s">
        <v>427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431</v>
      </c>
      <c r="AC2126" t="s">
        <v>431</v>
      </c>
      <c r="AD2126" t="s">
        <v>431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378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431</v>
      </c>
      <c r="AC2127" t="s">
        <v>431</v>
      </c>
      <c r="AD2127" t="s">
        <v>431</v>
      </c>
      <c r="AE2127" t="s">
        <v>564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378</v>
      </c>
      <c r="C2128" t="s">
        <v>62</v>
      </c>
      <c r="D2128" t="s">
        <v>137</v>
      </c>
      <c r="E2128" t="s">
        <v>429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406</v>
      </c>
      <c r="AC2128" t="s">
        <v>137</v>
      </c>
      <c r="AD2128" t="s">
        <v>137</v>
      </c>
      <c r="AE2128" t="s">
        <v>564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378</v>
      </c>
      <c r="C2129" t="s">
        <v>62</v>
      </c>
      <c r="D2129" t="s">
        <v>137</v>
      </c>
      <c r="E2129" t="s">
        <v>424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406</v>
      </c>
      <c r="AC2129" t="s">
        <v>424</v>
      </c>
      <c r="AD2129" t="s">
        <v>406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378</v>
      </c>
      <c r="C2130" t="s">
        <v>62</v>
      </c>
      <c r="D2130" t="s">
        <v>404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378</v>
      </c>
      <c r="C2131" t="s">
        <v>62</v>
      </c>
      <c r="D2131" t="s">
        <v>404</v>
      </c>
      <c r="E2131" t="s">
        <v>404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378</v>
      </c>
      <c r="C2132" t="s">
        <v>62</v>
      </c>
      <c r="D2132" t="s">
        <v>425</v>
      </c>
      <c r="E2132" t="s">
        <v>425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378</v>
      </c>
      <c r="C2133" t="s">
        <v>62</v>
      </c>
      <c r="D2133" t="s">
        <v>405</v>
      </c>
      <c r="E2133" t="s">
        <v>405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378</v>
      </c>
      <c r="C2134" t="s">
        <v>62</v>
      </c>
      <c r="D2134" t="s">
        <v>554</v>
      </c>
      <c r="E2134" t="s">
        <v>554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378</v>
      </c>
      <c r="C2135" t="s">
        <v>62</v>
      </c>
      <c r="D2135" t="s">
        <v>426</v>
      </c>
      <c r="E2135" t="s">
        <v>426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378</v>
      </c>
      <c r="C2136" t="s">
        <v>62</v>
      </c>
      <c r="D2136" t="s">
        <v>426</v>
      </c>
      <c r="E2136" t="s">
        <v>429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378</v>
      </c>
      <c r="C2137" t="s">
        <v>62</v>
      </c>
      <c r="D2137" t="s">
        <v>429</v>
      </c>
      <c r="E2137" t="s">
        <v>429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378</v>
      </c>
      <c r="C2138" t="s">
        <v>62</v>
      </c>
      <c r="D2138" t="s">
        <v>424</v>
      </c>
      <c r="E2138" t="s">
        <v>424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378</v>
      </c>
      <c r="C2139" t="s">
        <v>62</v>
      </c>
      <c r="D2139" t="s">
        <v>406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378</v>
      </c>
      <c r="C2140" t="s">
        <v>62</v>
      </c>
      <c r="D2140" t="s">
        <v>406</v>
      </c>
      <c r="E2140" t="s">
        <v>406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378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378</v>
      </c>
      <c r="C2142" t="s">
        <v>64</v>
      </c>
      <c r="D2142" t="s">
        <v>137</v>
      </c>
      <c r="E2142" t="s">
        <v>424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378</v>
      </c>
      <c r="C2143" t="s">
        <v>64</v>
      </c>
      <c r="D2143" t="s">
        <v>404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378</v>
      </c>
      <c r="C2144" t="s">
        <v>64</v>
      </c>
      <c r="D2144" t="s">
        <v>404</v>
      </c>
      <c r="E2144" t="s">
        <v>404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378</v>
      </c>
      <c r="C2145" t="s">
        <v>64</v>
      </c>
      <c r="D2145" t="s">
        <v>425</v>
      </c>
      <c r="E2145" t="s">
        <v>425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378</v>
      </c>
      <c r="C2146" t="s">
        <v>64</v>
      </c>
      <c r="D2146" t="s">
        <v>554</v>
      </c>
      <c r="E2146" t="s">
        <v>554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378</v>
      </c>
      <c r="C2147" t="s">
        <v>64</v>
      </c>
      <c r="D2147" t="s">
        <v>426</v>
      </c>
      <c r="E2147" t="s">
        <v>426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378</v>
      </c>
      <c r="C2148" t="s">
        <v>64</v>
      </c>
      <c r="D2148" t="s">
        <v>429</v>
      </c>
      <c r="E2148" t="s">
        <v>429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378</v>
      </c>
      <c r="C2149" t="s">
        <v>64</v>
      </c>
      <c r="D2149" t="s">
        <v>424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378</v>
      </c>
      <c r="C2150" t="s">
        <v>64</v>
      </c>
      <c r="D2150" t="s">
        <v>424</v>
      </c>
      <c r="E2150" t="s">
        <v>404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378</v>
      </c>
      <c r="C2151" t="s">
        <v>64</v>
      </c>
      <c r="D2151" t="s">
        <v>424</v>
      </c>
      <c r="E2151" t="s">
        <v>424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378</v>
      </c>
      <c r="C2152" t="s">
        <v>64</v>
      </c>
      <c r="D2152" t="s">
        <v>431</v>
      </c>
      <c r="E2152" t="s">
        <v>431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379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379</v>
      </c>
      <c r="C2154" t="s">
        <v>48</v>
      </c>
      <c r="D2154" t="s">
        <v>405</v>
      </c>
      <c r="E2154" t="s">
        <v>405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379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379</v>
      </c>
      <c r="C2156" t="s">
        <v>52</v>
      </c>
      <c r="D2156" t="s">
        <v>403</v>
      </c>
      <c r="E2156" t="s">
        <v>403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379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379</v>
      </c>
      <c r="C2158" t="s">
        <v>52</v>
      </c>
      <c r="D2158" t="s">
        <v>404</v>
      </c>
      <c r="E2158" t="s">
        <v>404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379</v>
      </c>
      <c r="C2159" t="s">
        <v>54</v>
      </c>
      <c r="D2159" t="s">
        <v>403</v>
      </c>
      <c r="E2159" t="s">
        <v>403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379</v>
      </c>
      <c r="C2160" t="s">
        <v>54</v>
      </c>
      <c r="D2160" t="s">
        <v>404</v>
      </c>
      <c r="E2160" t="s">
        <v>404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379</v>
      </c>
      <c r="C2161" t="s">
        <v>54</v>
      </c>
      <c r="D2161" t="s">
        <v>405</v>
      </c>
      <c r="E2161" t="s">
        <v>405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379</v>
      </c>
      <c r="C2162" t="s">
        <v>56</v>
      </c>
      <c r="D2162" t="s">
        <v>403</v>
      </c>
      <c r="E2162" t="s">
        <v>403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379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379</v>
      </c>
      <c r="C2164" t="s">
        <v>56</v>
      </c>
      <c r="D2164" t="s">
        <v>137</v>
      </c>
      <c r="E2164" t="s">
        <v>404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379</v>
      </c>
      <c r="C2165" t="s">
        <v>56</v>
      </c>
      <c r="D2165" t="s">
        <v>404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379</v>
      </c>
      <c r="C2166" t="s">
        <v>56</v>
      </c>
      <c r="D2166" t="s">
        <v>404</v>
      </c>
      <c r="E2166" t="s">
        <v>404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379</v>
      </c>
      <c r="C2167" t="s">
        <v>56</v>
      </c>
      <c r="D2167" t="s">
        <v>404</v>
      </c>
      <c r="E2167" t="s">
        <v>425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379</v>
      </c>
      <c r="C2168" t="s">
        <v>56</v>
      </c>
      <c r="D2168" t="s">
        <v>404</v>
      </c>
      <c r="E2168" t="s">
        <v>424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379</v>
      </c>
      <c r="C2169" t="s">
        <v>56</v>
      </c>
      <c r="D2169" t="s">
        <v>405</v>
      </c>
      <c r="E2169" t="s">
        <v>405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379</v>
      </c>
      <c r="C2170" t="s">
        <v>56</v>
      </c>
      <c r="D2170" t="s">
        <v>429</v>
      </c>
      <c r="E2170" t="s">
        <v>429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379</v>
      </c>
      <c r="C2171" t="s">
        <v>56</v>
      </c>
      <c r="D2171" t="s">
        <v>424</v>
      </c>
      <c r="E2171" t="s">
        <v>424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379</v>
      </c>
      <c r="C2172" t="s">
        <v>58</v>
      </c>
      <c r="D2172" t="s">
        <v>403</v>
      </c>
      <c r="E2172" t="s">
        <v>553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379</v>
      </c>
      <c r="C2173" t="s">
        <v>58</v>
      </c>
      <c r="D2173" t="s">
        <v>403</v>
      </c>
      <c r="E2173" t="s">
        <v>403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379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379</v>
      </c>
      <c r="C2175" t="s">
        <v>58</v>
      </c>
      <c r="D2175" t="s">
        <v>404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379</v>
      </c>
      <c r="C2176" t="s">
        <v>58</v>
      </c>
      <c r="D2176" t="s">
        <v>404</v>
      </c>
      <c r="E2176" t="s">
        <v>404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379</v>
      </c>
      <c r="C2177" t="s">
        <v>58</v>
      </c>
      <c r="D2177" t="s">
        <v>404</v>
      </c>
      <c r="E2177" t="s">
        <v>429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379</v>
      </c>
      <c r="C2178" t="s">
        <v>58</v>
      </c>
      <c r="D2178" t="s">
        <v>425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379</v>
      </c>
      <c r="C2179" t="s">
        <v>58</v>
      </c>
      <c r="D2179" t="s">
        <v>425</v>
      </c>
      <c r="E2179" t="s">
        <v>425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379</v>
      </c>
      <c r="C2180" t="s">
        <v>58</v>
      </c>
      <c r="D2180" t="s">
        <v>405</v>
      </c>
      <c r="E2180" t="s">
        <v>405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379</v>
      </c>
      <c r="C2181" t="s">
        <v>58</v>
      </c>
      <c r="D2181" t="s">
        <v>554</v>
      </c>
      <c r="E2181" t="s">
        <v>554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379</v>
      </c>
      <c r="C2182" t="s">
        <v>58</v>
      </c>
      <c r="D2182" t="s">
        <v>429</v>
      </c>
      <c r="E2182" t="s">
        <v>429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379</v>
      </c>
      <c r="C2183" t="s">
        <v>58</v>
      </c>
      <c r="D2183" t="s">
        <v>424</v>
      </c>
      <c r="E2183" t="s">
        <v>424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379</v>
      </c>
      <c r="C2184" t="s">
        <v>58</v>
      </c>
      <c r="D2184" t="s">
        <v>406</v>
      </c>
      <c r="E2184" t="s">
        <v>406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379</v>
      </c>
      <c r="C2185" t="s">
        <v>60</v>
      </c>
      <c r="D2185" t="s">
        <v>553</v>
      </c>
      <c r="E2185" t="s">
        <v>553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379</v>
      </c>
      <c r="C2186" t="s">
        <v>60</v>
      </c>
      <c r="D2186" t="s">
        <v>403</v>
      </c>
      <c r="E2186" t="s">
        <v>403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379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379</v>
      </c>
      <c r="C2188" t="s">
        <v>60</v>
      </c>
      <c r="D2188" t="s">
        <v>137</v>
      </c>
      <c r="E2188" t="s">
        <v>424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379</v>
      </c>
      <c r="C2189" t="s">
        <v>60</v>
      </c>
      <c r="D2189" t="s">
        <v>404</v>
      </c>
      <c r="E2189" t="s">
        <v>423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379</v>
      </c>
      <c r="C2190" t="s">
        <v>60</v>
      </c>
      <c r="D2190" t="s">
        <v>404</v>
      </c>
      <c r="E2190" t="s">
        <v>404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379</v>
      </c>
      <c r="C2191" t="s">
        <v>60</v>
      </c>
      <c r="D2191" t="s">
        <v>425</v>
      </c>
      <c r="E2191" t="s">
        <v>425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379</v>
      </c>
      <c r="C2192" t="s">
        <v>60</v>
      </c>
      <c r="D2192" t="s">
        <v>405</v>
      </c>
      <c r="E2192" t="s">
        <v>405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379</v>
      </c>
      <c r="C2193" t="s">
        <v>60</v>
      </c>
      <c r="D2193" t="s">
        <v>554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379</v>
      </c>
      <c r="C2194" t="s">
        <v>60</v>
      </c>
      <c r="D2194" t="s">
        <v>554</v>
      </c>
      <c r="E2194" t="s">
        <v>554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379</v>
      </c>
      <c r="C2195" t="s">
        <v>60</v>
      </c>
      <c r="D2195" t="s">
        <v>429</v>
      </c>
      <c r="E2195" t="s">
        <v>429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379</v>
      </c>
      <c r="C2196" t="s">
        <v>60</v>
      </c>
      <c r="D2196" t="s">
        <v>424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379</v>
      </c>
      <c r="C2197" t="s">
        <v>60</v>
      </c>
      <c r="D2197" t="s">
        <v>424</v>
      </c>
      <c r="E2197" t="s">
        <v>424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379</v>
      </c>
      <c r="C2198" t="s">
        <v>60</v>
      </c>
      <c r="D2198" t="s">
        <v>431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379</v>
      </c>
      <c r="C2199" t="s">
        <v>60</v>
      </c>
      <c r="D2199" t="s">
        <v>431</v>
      </c>
      <c r="E2199" t="s">
        <v>431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379</v>
      </c>
      <c r="C2200" t="s">
        <v>62</v>
      </c>
      <c r="D2200" t="s">
        <v>403</v>
      </c>
      <c r="E2200" t="s">
        <v>403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379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379</v>
      </c>
      <c r="C2202" t="s">
        <v>62</v>
      </c>
      <c r="D2202" t="s">
        <v>137</v>
      </c>
      <c r="E2202" t="s">
        <v>424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379</v>
      </c>
      <c r="C2203" t="s">
        <v>62</v>
      </c>
      <c r="D2203" t="s">
        <v>404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379</v>
      </c>
      <c r="C2204" t="s">
        <v>62</v>
      </c>
      <c r="D2204" t="s">
        <v>404</v>
      </c>
      <c r="E2204" t="s">
        <v>404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379</v>
      </c>
      <c r="C2205" t="s">
        <v>62</v>
      </c>
      <c r="D2205" t="s">
        <v>425</v>
      </c>
      <c r="E2205" t="s">
        <v>425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379</v>
      </c>
      <c r="C2206" t="s">
        <v>62</v>
      </c>
      <c r="D2206" t="s">
        <v>554</v>
      </c>
      <c r="E2206" t="s">
        <v>554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379</v>
      </c>
      <c r="C2207" t="s">
        <v>62</v>
      </c>
      <c r="D2207" t="s">
        <v>426</v>
      </c>
      <c r="E2207" t="s">
        <v>426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379</v>
      </c>
      <c r="C2208" t="s">
        <v>62</v>
      </c>
      <c r="D2208" t="s">
        <v>429</v>
      </c>
      <c r="E2208" t="s">
        <v>429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379</v>
      </c>
      <c r="C2209" t="s">
        <v>62</v>
      </c>
      <c r="D2209" t="s">
        <v>424</v>
      </c>
      <c r="E2209" t="s">
        <v>424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379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379</v>
      </c>
      <c r="C2211" t="s">
        <v>64</v>
      </c>
      <c r="D2211" t="s">
        <v>137</v>
      </c>
      <c r="E2211" t="s">
        <v>424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379</v>
      </c>
      <c r="C2212" t="s">
        <v>64</v>
      </c>
      <c r="D2212" t="s">
        <v>404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379</v>
      </c>
      <c r="C2213" t="s">
        <v>64</v>
      </c>
      <c r="D2213" t="s">
        <v>404</v>
      </c>
      <c r="E2213" t="s">
        <v>404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379</v>
      </c>
      <c r="C2214" t="s">
        <v>64</v>
      </c>
      <c r="D2214" t="s">
        <v>425</v>
      </c>
      <c r="E2214" t="s">
        <v>425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379</v>
      </c>
      <c r="C2215" t="s">
        <v>64</v>
      </c>
      <c r="D2215" t="s">
        <v>405</v>
      </c>
      <c r="E2215" t="s">
        <v>405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379</v>
      </c>
      <c r="C2216" t="s">
        <v>64</v>
      </c>
      <c r="D2216" t="s">
        <v>554</v>
      </c>
      <c r="E2216" t="s">
        <v>554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379</v>
      </c>
      <c r="C2217" t="s">
        <v>64</v>
      </c>
      <c r="D2217" t="s">
        <v>424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379</v>
      </c>
      <c r="C2218" t="s">
        <v>64</v>
      </c>
      <c r="D2218" t="s">
        <v>424</v>
      </c>
      <c r="E2218" t="s">
        <v>424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379</v>
      </c>
      <c r="C2219" t="s">
        <v>64</v>
      </c>
      <c r="D2219" t="s">
        <v>431</v>
      </c>
      <c r="E2219" t="s">
        <v>431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380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380</v>
      </c>
      <c r="C2221" t="s">
        <v>48</v>
      </c>
      <c r="D2221" t="s">
        <v>404</v>
      </c>
      <c r="E2221" t="s">
        <v>404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380</v>
      </c>
      <c r="C2222" t="s">
        <v>50</v>
      </c>
      <c r="D2222" t="s">
        <v>403</v>
      </c>
      <c r="E2222" t="s">
        <v>403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380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380</v>
      </c>
      <c r="C2224" t="s">
        <v>50</v>
      </c>
      <c r="D2224" t="s">
        <v>404</v>
      </c>
      <c r="E2224" t="s">
        <v>404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380</v>
      </c>
      <c r="C2225" t="s">
        <v>50</v>
      </c>
      <c r="D2225" t="s">
        <v>405</v>
      </c>
      <c r="E2225" t="s">
        <v>405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380</v>
      </c>
      <c r="C2226" t="s">
        <v>52</v>
      </c>
      <c r="D2226" t="s">
        <v>403</v>
      </c>
      <c r="E2226" t="s">
        <v>403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380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380</v>
      </c>
      <c r="C2228" t="s">
        <v>52</v>
      </c>
      <c r="D2228" t="s">
        <v>404</v>
      </c>
      <c r="E2228" t="s">
        <v>404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380</v>
      </c>
      <c r="C2229" t="s">
        <v>54</v>
      </c>
      <c r="D2229" t="s">
        <v>423</v>
      </c>
      <c r="E2229" t="s">
        <v>423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380</v>
      </c>
      <c r="C2230" t="s">
        <v>54</v>
      </c>
      <c r="D2230" t="s">
        <v>403</v>
      </c>
      <c r="E2230" t="s">
        <v>403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380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380</v>
      </c>
      <c r="C2232" t="s">
        <v>54</v>
      </c>
      <c r="D2232" t="s">
        <v>404</v>
      </c>
      <c r="E2232" t="s">
        <v>404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380</v>
      </c>
      <c r="C2233" t="s">
        <v>54</v>
      </c>
      <c r="D2233" t="s">
        <v>405</v>
      </c>
      <c r="E2233" t="s">
        <v>405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380</v>
      </c>
      <c r="C2234" t="s">
        <v>56</v>
      </c>
      <c r="D2234" t="s">
        <v>423</v>
      </c>
      <c r="E2234" t="s">
        <v>423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380</v>
      </c>
      <c r="C2235" t="s">
        <v>56</v>
      </c>
      <c r="D2235" t="s">
        <v>403</v>
      </c>
      <c r="E2235" t="s">
        <v>423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380</v>
      </c>
      <c r="C2236" t="s">
        <v>56</v>
      </c>
      <c r="D2236" t="s">
        <v>403</v>
      </c>
      <c r="E2236" t="s">
        <v>403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380</v>
      </c>
      <c r="C2237" t="s">
        <v>56</v>
      </c>
      <c r="D2237" t="s">
        <v>403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380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380</v>
      </c>
      <c r="C2239" t="s">
        <v>56</v>
      </c>
      <c r="D2239" t="s">
        <v>404</v>
      </c>
      <c r="E2239" t="s">
        <v>423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380</v>
      </c>
      <c r="C2240" t="s">
        <v>56</v>
      </c>
      <c r="D2240" t="s">
        <v>404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380</v>
      </c>
      <c r="C2241" t="s">
        <v>56</v>
      </c>
      <c r="D2241" t="s">
        <v>404</v>
      </c>
      <c r="E2241" t="s">
        <v>404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380</v>
      </c>
      <c r="C2242" t="s">
        <v>56</v>
      </c>
      <c r="D2242" t="s">
        <v>404</v>
      </c>
      <c r="E2242" t="s">
        <v>429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380</v>
      </c>
      <c r="C2243" t="s">
        <v>56</v>
      </c>
      <c r="D2243" t="s">
        <v>404</v>
      </c>
      <c r="E2243" t="s">
        <v>424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380</v>
      </c>
      <c r="C2244" t="s">
        <v>56</v>
      </c>
      <c r="D2244" t="s">
        <v>405</v>
      </c>
      <c r="E2244" t="s">
        <v>405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380</v>
      </c>
      <c r="C2245" t="s">
        <v>56</v>
      </c>
      <c r="D2245" t="s">
        <v>554</v>
      </c>
      <c r="E2245" t="s">
        <v>554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380</v>
      </c>
      <c r="C2246" t="s">
        <v>56</v>
      </c>
      <c r="D2246" t="s">
        <v>424</v>
      </c>
      <c r="E2246" t="s">
        <v>424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380</v>
      </c>
      <c r="C2247" t="s">
        <v>56</v>
      </c>
      <c r="D2247" t="s">
        <v>406</v>
      </c>
      <c r="E2247" t="s">
        <v>406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380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380</v>
      </c>
      <c r="C2249" t="s">
        <v>58</v>
      </c>
      <c r="D2249" t="s">
        <v>423</v>
      </c>
      <c r="E2249" t="s">
        <v>423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380</v>
      </c>
      <c r="C2250" t="s">
        <v>58</v>
      </c>
      <c r="D2250" t="s">
        <v>403</v>
      </c>
      <c r="E2250" t="s">
        <v>403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380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380</v>
      </c>
      <c r="C2252" t="s">
        <v>58</v>
      </c>
      <c r="D2252" t="s">
        <v>137</v>
      </c>
      <c r="E2252" t="s">
        <v>424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380</v>
      </c>
      <c r="C2253" t="s">
        <v>58</v>
      </c>
      <c r="D2253" t="s">
        <v>404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380</v>
      </c>
      <c r="C2254" t="s">
        <v>58</v>
      </c>
      <c r="D2254" t="s">
        <v>404</v>
      </c>
      <c r="E2254" t="s">
        <v>404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380</v>
      </c>
      <c r="C2255" t="s">
        <v>58</v>
      </c>
      <c r="D2255" t="s">
        <v>404</v>
      </c>
      <c r="E2255" t="s">
        <v>425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380</v>
      </c>
      <c r="C2256" t="s">
        <v>58</v>
      </c>
      <c r="D2256" t="s">
        <v>404</v>
      </c>
      <c r="E2256" t="s">
        <v>554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380</v>
      </c>
      <c r="C2257" t="s">
        <v>58</v>
      </c>
      <c r="D2257" t="s">
        <v>404</v>
      </c>
      <c r="E2257" t="s">
        <v>424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380</v>
      </c>
      <c r="C2258" t="s">
        <v>58</v>
      </c>
      <c r="D2258" t="s">
        <v>404</v>
      </c>
      <c r="E2258" t="s">
        <v>431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380</v>
      </c>
      <c r="C2259" t="s">
        <v>58</v>
      </c>
      <c r="D2259" t="s">
        <v>425</v>
      </c>
      <c r="E2259" t="s">
        <v>425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380</v>
      </c>
      <c r="C2260" t="s">
        <v>58</v>
      </c>
      <c r="D2260" t="s">
        <v>405</v>
      </c>
      <c r="E2260" t="s">
        <v>405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380</v>
      </c>
      <c r="C2261" t="s">
        <v>58</v>
      </c>
      <c r="D2261" t="s">
        <v>554</v>
      </c>
      <c r="E2261" t="s">
        <v>554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380</v>
      </c>
      <c r="C2262" t="s">
        <v>58</v>
      </c>
      <c r="D2262" t="s">
        <v>424</v>
      </c>
      <c r="E2262" t="s">
        <v>424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380</v>
      </c>
      <c r="C2263" t="s">
        <v>60</v>
      </c>
      <c r="D2263" t="s">
        <v>423</v>
      </c>
      <c r="E2263" t="s">
        <v>423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380</v>
      </c>
      <c r="C2264" t="s">
        <v>60</v>
      </c>
      <c r="D2264" t="s">
        <v>403</v>
      </c>
      <c r="E2264" t="s">
        <v>403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380</v>
      </c>
      <c r="C2265" t="s">
        <v>60</v>
      </c>
      <c r="D2265" t="s">
        <v>403</v>
      </c>
      <c r="E2265" t="s">
        <v>405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380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380</v>
      </c>
      <c r="C2267" t="s">
        <v>60</v>
      </c>
      <c r="D2267" t="s">
        <v>137</v>
      </c>
      <c r="E2267" t="s">
        <v>554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380</v>
      </c>
      <c r="C2268" t="s">
        <v>60</v>
      </c>
      <c r="D2268" t="s">
        <v>137</v>
      </c>
      <c r="E2268" t="s">
        <v>424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380</v>
      </c>
      <c r="C2269" t="s">
        <v>60</v>
      </c>
      <c r="D2269" t="s">
        <v>404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380</v>
      </c>
      <c r="C2270" t="s">
        <v>60</v>
      </c>
      <c r="D2270" t="s">
        <v>404</v>
      </c>
      <c r="E2270" t="s">
        <v>404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380</v>
      </c>
      <c r="C2271" t="s">
        <v>60</v>
      </c>
      <c r="D2271" t="s">
        <v>425</v>
      </c>
      <c r="E2271" t="s">
        <v>404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380</v>
      </c>
      <c r="C2272" t="s">
        <v>60</v>
      </c>
      <c r="D2272" t="s">
        <v>425</v>
      </c>
      <c r="E2272" t="s">
        <v>425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380</v>
      </c>
      <c r="C2273" t="s">
        <v>60</v>
      </c>
      <c r="D2273" t="s">
        <v>554</v>
      </c>
      <c r="E2273" t="s">
        <v>554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380</v>
      </c>
      <c r="C2274" t="s">
        <v>60</v>
      </c>
      <c r="D2274" t="s">
        <v>429</v>
      </c>
      <c r="E2274" t="s">
        <v>429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380</v>
      </c>
      <c r="C2275" t="s">
        <v>60</v>
      </c>
      <c r="D2275" t="s">
        <v>424</v>
      </c>
      <c r="E2275" t="s">
        <v>424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380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380</v>
      </c>
      <c r="C2277" t="s">
        <v>62</v>
      </c>
      <c r="D2277" t="s">
        <v>137</v>
      </c>
      <c r="E2277" t="s">
        <v>554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380</v>
      </c>
      <c r="C2278" t="s">
        <v>62</v>
      </c>
      <c r="D2278" t="s">
        <v>137</v>
      </c>
      <c r="E2278" t="s">
        <v>424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380</v>
      </c>
      <c r="C2279" t="s">
        <v>62</v>
      </c>
      <c r="D2279" t="s">
        <v>404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380</v>
      </c>
      <c r="C2280" t="s">
        <v>62</v>
      </c>
      <c r="D2280" t="s">
        <v>404</v>
      </c>
      <c r="E2280" t="s">
        <v>404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380</v>
      </c>
      <c r="C2281" t="s">
        <v>62</v>
      </c>
      <c r="D2281" t="s">
        <v>404</v>
      </c>
      <c r="E2281" t="s">
        <v>426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380</v>
      </c>
      <c r="C2282" t="s">
        <v>62</v>
      </c>
      <c r="D2282" t="s">
        <v>554</v>
      </c>
      <c r="E2282" t="s">
        <v>554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380</v>
      </c>
      <c r="C2283" t="s">
        <v>62</v>
      </c>
      <c r="D2283" t="s">
        <v>424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380</v>
      </c>
      <c r="C2284" t="s">
        <v>62</v>
      </c>
      <c r="D2284" t="s">
        <v>424</v>
      </c>
      <c r="E2284" t="s">
        <v>424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380</v>
      </c>
      <c r="C2285" t="s">
        <v>64</v>
      </c>
      <c r="D2285" t="s">
        <v>423</v>
      </c>
      <c r="E2285" t="s">
        <v>423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380</v>
      </c>
      <c r="C2286" t="s">
        <v>64</v>
      </c>
      <c r="D2286" t="s">
        <v>423</v>
      </c>
      <c r="E2286" t="s">
        <v>404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380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380</v>
      </c>
      <c r="C2288" t="s">
        <v>64</v>
      </c>
      <c r="D2288" t="s">
        <v>137</v>
      </c>
      <c r="E2288" t="s">
        <v>404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380</v>
      </c>
      <c r="C2289" t="s">
        <v>64</v>
      </c>
      <c r="D2289" t="s">
        <v>137</v>
      </c>
      <c r="E2289" t="s">
        <v>425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380</v>
      </c>
      <c r="C2290" t="s">
        <v>64</v>
      </c>
      <c r="D2290" t="s">
        <v>137</v>
      </c>
      <c r="E2290" t="s">
        <v>554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380</v>
      </c>
      <c r="C2291" t="s">
        <v>64</v>
      </c>
      <c r="D2291" t="s">
        <v>137</v>
      </c>
      <c r="E2291" t="s">
        <v>424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380</v>
      </c>
      <c r="C2292" t="s">
        <v>64</v>
      </c>
      <c r="D2292" t="s">
        <v>404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380</v>
      </c>
      <c r="C2293" t="s">
        <v>64</v>
      </c>
      <c r="D2293" t="s">
        <v>404</v>
      </c>
      <c r="E2293" t="s">
        <v>404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380</v>
      </c>
      <c r="C2294" t="s">
        <v>64</v>
      </c>
      <c r="D2294" t="s">
        <v>404</v>
      </c>
      <c r="E2294" t="s">
        <v>424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380</v>
      </c>
      <c r="C2295" t="s">
        <v>64</v>
      </c>
      <c r="D2295" t="s">
        <v>425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380</v>
      </c>
      <c r="C2296" t="s">
        <v>64</v>
      </c>
      <c r="D2296" t="s">
        <v>425</v>
      </c>
      <c r="E2296" t="s">
        <v>425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380</v>
      </c>
      <c r="C2297" t="s">
        <v>64</v>
      </c>
      <c r="D2297" t="s">
        <v>554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380</v>
      </c>
      <c r="C2298" t="s">
        <v>64</v>
      </c>
      <c r="D2298" t="s">
        <v>554</v>
      </c>
      <c r="E2298" t="s">
        <v>554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380</v>
      </c>
      <c r="C2299" t="s">
        <v>64</v>
      </c>
      <c r="D2299" t="s">
        <v>424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380</v>
      </c>
      <c r="C2300" t="s">
        <v>64</v>
      </c>
      <c r="D2300" t="s">
        <v>424</v>
      </c>
      <c r="E2300" t="s">
        <v>424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381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381</v>
      </c>
      <c r="C2302" t="s">
        <v>48</v>
      </c>
      <c r="D2302" t="s">
        <v>403</v>
      </c>
      <c r="E2302" t="s">
        <v>403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381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381</v>
      </c>
      <c r="C2304" t="s">
        <v>48</v>
      </c>
      <c r="D2304" t="s">
        <v>404</v>
      </c>
      <c r="E2304" t="s">
        <v>404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381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381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381</v>
      </c>
      <c r="C2307" t="s">
        <v>50</v>
      </c>
      <c r="D2307" t="s">
        <v>404</v>
      </c>
      <c r="E2307" t="s">
        <v>404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381</v>
      </c>
      <c r="C2308" t="s">
        <v>50</v>
      </c>
      <c r="D2308" t="s">
        <v>405</v>
      </c>
      <c r="E2308" t="s">
        <v>405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381</v>
      </c>
      <c r="C2309" t="s">
        <v>50</v>
      </c>
      <c r="D2309" t="s">
        <v>406</v>
      </c>
      <c r="E2309" t="s">
        <v>406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381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381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381</v>
      </c>
      <c r="C2312" t="s">
        <v>52</v>
      </c>
      <c r="D2312" t="s">
        <v>137</v>
      </c>
      <c r="E2312" t="s">
        <v>424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381</v>
      </c>
      <c r="C2313" t="s">
        <v>52</v>
      </c>
      <c r="D2313" t="s">
        <v>404</v>
      </c>
      <c r="E2313" t="s">
        <v>404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381</v>
      </c>
      <c r="C2314" t="s">
        <v>52</v>
      </c>
      <c r="D2314" t="s">
        <v>405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381</v>
      </c>
      <c r="C2315" t="s">
        <v>52</v>
      </c>
      <c r="D2315" t="s">
        <v>405</v>
      </c>
      <c r="E2315" t="s">
        <v>405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381</v>
      </c>
      <c r="C2316" t="s">
        <v>52</v>
      </c>
      <c r="D2316" t="s">
        <v>406</v>
      </c>
      <c r="E2316" t="s">
        <v>406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381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381</v>
      </c>
      <c r="C2318" t="s">
        <v>54</v>
      </c>
      <c r="D2318" t="s">
        <v>403</v>
      </c>
      <c r="E2318" t="s">
        <v>403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381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381</v>
      </c>
      <c r="C2320" t="s">
        <v>54</v>
      </c>
      <c r="D2320" t="s">
        <v>404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381</v>
      </c>
      <c r="C2321" t="s">
        <v>54</v>
      </c>
      <c r="D2321" t="s">
        <v>404</v>
      </c>
      <c r="E2321" t="s">
        <v>404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381</v>
      </c>
      <c r="C2322" t="s">
        <v>54</v>
      </c>
      <c r="D2322" t="s">
        <v>405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381</v>
      </c>
      <c r="C2323" t="s">
        <v>54</v>
      </c>
      <c r="D2323" t="s">
        <v>405</v>
      </c>
      <c r="E2323" t="s">
        <v>405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381</v>
      </c>
      <c r="C2324" t="s">
        <v>54</v>
      </c>
      <c r="D2324" t="s">
        <v>424</v>
      </c>
      <c r="E2324" t="s">
        <v>424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381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381</v>
      </c>
      <c r="C2326" t="s">
        <v>56</v>
      </c>
      <c r="D2326" t="s">
        <v>423</v>
      </c>
      <c r="E2326" t="s">
        <v>423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381</v>
      </c>
      <c r="C2327" t="s">
        <v>56</v>
      </c>
      <c r="D2327" t="s">
        <v>403</v>
      </c>
      <c r="E2327" t="s">
        <v>403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381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381</v>
      </c>
      <c r="C2329" t="s">
        <v>56</v>
      </c>
      <c r="D2329" t="s">
        <v>137</v>
      </c>
      <c r="E2329" t="s">
        <v>424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381</v>
      </c>
      <c r="C2330" t="s">
        <v>56</v>
      </c>
      <c r="D2330" t="s">
        <v>404</v>
      </c>
      <c r="E2330" t="s">
        <v>553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381</v>
      </c>
      <c r="C2331" t="s">
        <v>56</v>
      </c>
      <c r="D2331" t="s">
        <v>404</v>
      </c>
      <c r="E2331" t="s">
        <v>403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381</v>
      </c>
      <c r="C2332" t="s">
        <v>56</v>
      </c>
      <c r="D2332" t="s">
        <v>404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381</v>
      </c>
      <c r="C2333" t="s">
        <v>56</v>
      </c>
      <c r="D2333" t="s">
        <v>404</v>
      </c>
      <c r="E2333" t="s">
        <v>404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381</v>
      </c>
      <c r="C2334" t="s">
        <v>56</v>
      </c>
      <c r="D2334" t="s">
        <v>404</v>
      </c>
      <c r="E2334" t="s">
        <v>424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381</v>
      </c>
      <c r="C2335" t="s">
        <v>56</v>
      </c>
      <c r="D2335" t="s">
        <v>425</v>
      </c>
      <c r="E2335" t="s">
        <v>404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381</v>
      </c>
      <c r="C2336" t="s">
        <v>56</v>
      </c>
      <c r="D2336" t="s">
        <v>425</v>
      </c>
      <c r="E2336" t="s">
        <v>425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381</v>
      </c>
      <c r="C2337" t="s">
        <v>56</v>
      </c>
      <c r="D2337" t="s">
        <v>405</v>
      </c>
      <c r="E2337" t="s">
        <v>404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381</v>
      </c>
      <c r="C2338" t="s">
        <v>56</v>
      </c>
      <c r="D2338" t="s">
        <v>405</v>
      </c>
      <c r="E2338" t="s">
        <v>405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381</v>
      </c>
      <c r="C2339" t="s">
        <v>56</v>
      </c>
      <c r="D2339" t="s">
        <v>405</v>
      </c>
      <c r="E2339" t="s">
        <v>424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381</v>
      </c>
      <c r="C2340" t="s">
        <v>56</v>
      </c>
      <c r="D2340" t="s">
        <v>554</v>
      </c>
      <c r="E2340" t="s">
        <v>554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381</v>
      </c>
      <c r="C2341" t="s">
        <v>56</v>
      </c>
      <c r="D2341" t="s">
        <v>426</v>
      </c>
      <c r="E2341" t="s">
        <v>426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381</v>
      </c>
      <c r="C2342" t="s">
        <v>56</v>
      </c>
      <c r="D2342" t="s">
        <v>424</v>
      </c>
      <c r="E2342" t="s">
        <v>424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381</v>
      </c>
      <c r="C2343" t="s">
        <v>56</v>
      </c>
      <c r="D2343" t="s">
        <v>406</v>
      </c>
      <c r="E2343" t="s">
        <v>406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381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381</v>
      </c>
      <c r="C2345" t="s">
        <v>58</v>
      </c>
      <c r="D2345" t="s">
        <v>553</v>
      </c>
      <c r="E2345" t="s">
        <v>553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381</v>
      </c>
      <c r="C2346" t="s">
        <v>58</v>
      </c>
      <c r="D2346" t="s">
        <v>423</v>
      </c>
      <c r="E2346" t="s">
        <v>423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381</v>
      </c>
      <c r="C2347" t="s">
        <v>58</v>
      </c>
      <c r="D2347" t="s">
        <v>403</v>
      </c>
      <c r="E2347" t="s">
        <v>403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381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381</v>
      </c>
      <c r="C2349" t="s">
        <v>58</v>
      </c>
      <c r="D2349" t="s">
        <v>137</v>
      </c>
      <c r="E2349" t="s">
        <v>425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381</v>
      </c>
      <c r="C2350" t="s">
        <v>58</v>
      </c>
      <c r="D2350" t="s">
        <v>137</v>
      </c>
      <c r="E2350" t="s">
        <v>424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381</v>
      </c>
      <c r="C2351" t="s">
        <v>58</v>
      </c>
      <c r="D2351" t="s">
        <v>404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381</v>
      </c>
      <c r="C2352" t="s">
        <v>58</v>
      </c>
      <c r="D2352" t="s">
        <v>404</v>
      </c>
      <c r="E2352" t="s">
        <v>404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381</v>
      </c>
      <c r="C2353" t="s">
        <v>58</v>
      </c>
      <c r="D2353" t="s">
        <v>404</v>
      </c>
      <c r="E2353" t="s">
        <v>425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381</v>
      </c>
      <c r="C2354" t="s">
        <v>58</v>
      </c>
      <c r="D2354" t="s">
        <v>404</v>
      </c>
      <c r="E2354" t="s">
        <v>424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381</v>
      </c>
      <c r="C2355" t="s">
        <v>58</v>
      </c>
      <c r="D2355" t="s">
        <v>425</v>
      </c>
      <c r="E2355" t="s">
        <v>404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381</v>
      </c>
      <c r="C2356" t="s">
        <v>58</v>
      </c>
      <c r="D2356" t="s">
        <v>425</v>
      </c>
      <c r="E2356" t="s">
        <v>425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381</v>
      </c>
      <c r="C2357" t="s">
        <v>58</v>
      </c>
      <c r="D2357" t="s">
        <v>405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381</v>
      </c>
      <c r="C2358" t="s">
        <v>58</v>
      </c>
      <c r="D2358" t="s">
        <v>405</v>
      </c>
      <c r="E2358" t="s">
        <v>405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381</v>
      </c>
      <c r="C2359" t="s">
        <v>58</v>
      </c>
      <c r="D2359" t="s">
        <v>405</v>
      </c>
      <c r="E2359" t="s">
        <v>554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381</v>
      </c>
      <c r="C2360" t="s">
        <v>58</v>
      </c>
      <c r="D2360" t="s">
        <v>554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381</v>
      </c>
      <c r="C2361" t="s">
        <v>58</v>
      </c>
      <c r="D2361" t="s">
        <v>554</v>
      </c>
      <c r="E2361" t="s">
        <v>554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381</v>
      </c>
      <c r="C2362" t="s">
        <v>58</v>
      </c>
      <c r="D2362" t="s">
        <v>426</v>
      </c>
      <c r="E2362" t="s">
        <v>426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381</v>
      </c>
      <c r="C2363" t="s">
        <v>58</v>
      </c>
      <c r="D2363" t="s">
        <v>429</v>
      </c>
      <c r="E2363" t="s">
        <v>429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381</v>
      </c>
      <c r="C2364" t="s">
        <v>58</v>
      </c>
      <c r="D2364" t="s">
        <v>424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381</v>
      </c>
      <c r="C2365" t="s">
        <v>58</v>
      </c>
      <c r="D2365" t="s">
        <v>424</v>
      </c>
      <c r="E2365" t="s">
        <v>404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381</v>
      </c>
      <c r="C2366" t="s">
        <v>58</v>
      </c>
      <c r="D2366" t="s">
        <v>424</v>
      </c>
      <c r="E2366" t="s">
        <v>424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381</v>
      </c>
      <c r="C2367" t="s">
        <v>58</v>
      </c>
      <c r="D2367" t="s">
        <v>431</v>
      </c>
      <c r="E2367" t="s">
        <v>431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381</v>
      </c>
      <c r="C2368" t="s">
        <v>58</v>
      </c>
      <c r="D2368" t="s">
        <v>406</v>
      </c>
      <c r="E2368" t="s">
        <v>406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381</v>
      </c>
      <c r="C2369" t="s">
        <v>58</v>
      </c>
      <c r="D2369" t="s">
        <v>406</v>
      </c>
      <c r="E2369" t="s">
        <v>427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381</v>
      </c>
      <c r="C2370" t="s">
        <v>60</v>
      </c>
      <c r="D2370" t="s">
        <v>423</v>
      </c>
      <c r="E2370" t="s">
        <v>423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381</v>
      </c>
      <c r="C2371" t="s">
        <v>60</v>
      </c>
      <c r="D2371" t="s">
        <v>423</v>
      </c>
      <c r="E2371" t="s">
        <v>404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381</v>
      </c>
      <c r="C2372" t="s">
        <v>60</v>
      </c>
      <c r="D2372" t="s">
        <v>403</v>
      </c>
      <c r="E2372" t="s">
        <v>403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381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381</v>
      </c>
      <c r="C2374" t="s">
        <v>60</v>
      </c>
      <c r="D2374" t="s">
        <v>137</v>
      </c>
      <c r="E2374" t="s">
        <v>425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381</v>
      </c>
      <c r="C2375" t="s">
        <v>60</v>
      </c>
      <c r="D2375" t="s">
        <v>137</v>
      </c>
      <c r="E2375" t="s">
        <v>424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381</v>
      </c>
      <c r="C2376" t="s">
        <v>60</v>
      </c>
      <c r="D2376" t="s">
        <v>404</v>
      </c>
      <c r="E2376" t="s">
        <v>423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381</v>
      </c>
      <c r="C2377" t="s">
        <v>60</v>
      </c>
      <c r="D2377" t="s">
        <v>404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381</v>
      </c>
      <c r="C2378" t="s">
        <v>60</v>
      </c>
      <c r="D2378" t="s">
        <v>404</v>
      </c>
      <c r="E2378" t="s">
        <v>404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381</v>
      </c>
      <c r="C2379" t="s">
        <v>60</v>
      </c>
      <c r="D2379" t="s">
        <v>404</v>
      </c>
      <c r="E2379" t="s">
        <v>424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381</v>
      </c>
      <c r="C2380" t="s">
        <v>60</v>
      </c>
      <c r="D2380" t="s">
        <v>425</v>
      </c>
      <c r="E2380" t="s">
        <v>404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381</v>
      </c>
      <c r="C2381" t="s">
        <v>60</v>
      </c>
      <c r="D2381" t="s">
        <v>425</v>
      </c>
      <c r="E2381" t="s">
        <v>425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381</v>
      </c>
      <c r="C2382" t="s">
        <v>60</v>
      </c>
      <c r="D2382" t="s">
        <v>405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381</v>
      </c>
      <c r="C2383" t="s">
        <v>60</v>
      </c>
      <c r="D2383" t="s">
        <v>405</v>
      </c>
      <c r="E2383" t="s">
        <v>405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381</v>
      </c>
      <c r="C2384" t="s">
        <v>60</v>
      </c>
      <c r="D2384" t="s">
        <v>405</v>
      </c>
      <c r="E2384" t="s">
        <v>554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381</v>
      </c>
      <c r="C2385" t="s">
        <v>60</v>
      </c>
      <c r="D2385" t="s">
        <v>554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381</v>
      </c>
      <c r="C2386" t="s">
        <v>60</v>
      </c>
      <c r="D2386" t="s">
        <v>554</v>
      </c>
      <c r="E2386" t="s">
        <v>554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381</v>
      </c>
      <c r="C2387" t="s">
        <v>60</v>
      </c>
      <c r="D2387" t="s">
        <v>426</v>
      </c>
      <c r="E2387" t="s">
        <v>426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381</v>
      </c>
      <c r="C2388" t="s">
        <v>60</v>
      </c>
      <c r="D2388" t="s">
        <v>426</v>
      </c>
      <c r="E2388" t="s">
        <v>431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381</v>
      </c>
      <c r="C2389" t="s">
        <v>60</v>
      </c>
      <c r="D2389" t="s">
        <v>429</v>
      </c>
      <c r="E2389" t="s">
        <v>429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381</v>
      </c>
      <c r="C2390" t="s">
        <v>60</v>
      </c>
      <c r="D2390" t="s">
        <v>424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381</v>
      </c>
      <c r="C2391" t="s">
        <v>60</v>
      </c>
      <c r="D2391" t="s">
        <v>424</v>
      </c>
      <c r="E2391" t="s">
        <v>424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381</v>
      </c>
      <c r="C2392" t="s">
        <v>60</v>
      </c>
      <c r="D2392" t="s">
        <v>424</v>
      </c>
      <c r="E2392" t="s">
        <v>479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381</v>
      </c>
      <c r="C2393" t="s">
        <v>60</v>
      </c>
      <c r="D2393" t="s">
        <v>431</v>
      </c>
      <c r="E2393" t="s">
        <v>431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381</v>
      </c>
      <c r="C2394" t="s">
        <v>62</v>
      </c>
      <c r="D2394" t="s">
        <v>423</v>
      </c>
      <c r="E2394" t="s">
        <v>423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381</v>
      </c>
      <c r="C2395" t="s">
        <v>62</v>
      </c>
      <c r="D2395" t="s">
        <v>403</v>
      </c>
      <c r="E2395" t="s">
        <v>403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381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381</v>
      </c>
      <c r="C2397" t="s">
        <v>62</v>
      </c>
      <c r="D2397" t="s">
        <v>137</v>
      </c>
      <c r="E2397" t="s">
        <v>404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381</v>
      </c>
      <c r="C2398" t="s">
        <v>62</v>
      </c>
      <c r="D2398" t="s">
        <v>137</v>
      </c>
      <c r="E2398" t="s">
        <v>424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381</v>
      </c>
      <c r="C2399" t="s">
        <v>62</v>
      </c>
      <c r="D2399" t="s">
        <v>404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381</v>
      </c>
      <c r="C2400" t="s">
        <v>62</v>
      </c>
      <c r="D2400" t="s">
        <v>404</v>
      </c>
      <c r="E2400" t="s">
        <v>404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381</v>
      </c>
      <c r="C2401" t="s">
        <v>62</v>
      </c>
      <c r="D2401" t="s">
        <v>425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381</v>
      </c>
      <c r="C2402" t="s">
        <v>62</v>
      </c>
      <c r="D2402" t="s">
        <v>425</v>
      </c>
      <c r="E2402" t="s">
        <v>425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381</v>
      </c>
      <c r="C2403" t="s">
        <v>62</v>
      </c>
      <c r="D2403" t="s">
        <v>405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381</v>
      </c>
      <c r="C2404" t="s">
        <v>62</v>
      </c>
      <c r="D2404" t="s">
        <v>405</v>
      </c>
      <c r="E2404" t="s">
        <v>405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381</v>
      </c>
      <c r="C2405" t="s">
        <v>62</v>
      </c>
      <c r="D2405" t="s">
        <v>554</v>
      </c>
      <c r="E2405" t="s">
        <v>554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381</v>
      </c>
      <c r="C2406" t="s">
        <v>62</v>
      </c>
      <c r="D2406" t="s">
        <v>424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381</v>
      </c>
      <c r="C2407" t="s">
        <v>62</v>
      </c>
      <c r="D2407" t="s">
        <v>424</v>
      </c>
      <c r="E2407" t="s">
        <v>404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381</v>
      </c>
      <c r="C2408" t="s">
        <v>62</v>
      </c>
      <c r="D2408" t="s">
        <v>424</v>
      </c>
      <c r="E2408" t="s">
        <v>424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381</v>
      </c>
      <c r="C2409" t="s">
        <v>62</v>
      </c>
      <c r="D2409" t="s">
        <v>431</v>
      </c>
      <c r="E2409" t="s">
        <v>431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381</v>
      </c>
      <c r="C2410" t="s">
        <v>62</v>
      </c>
      <c r="D2410" t="s">
        <v>406</v>
      </c>
      <c r="E2410" t="s">
        <v>406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381</v>
      </c>
      <c r="C2411" t="s">
        <v>64</v>
      </c>
      <c r="D2411" t="s">
        <v>423</v>
      </c>
      <c r="E2411" t="s">
        <v>423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381</v>
      </c>
      <c r="C2412" t="s">
        <v>64</v>
      </c>
      <c r="D2412" t="s">
        <v>423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381</v>
      </c>
      <c r="C2413" t="s">
        <v>64</v>
      </c>
      <c r="D2413" t="s">
        <v>403</v>
      </c>
      <c r="E2413" t="s">
        <v>403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381</v>
      </c>
      <c r="C2414" t="s">
        <v>64</v>
      </c>
      <c r="D2414" t="s">
        <v>137</v>
      </c>
      <c r="E2414" t="s">
        <v>403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381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381</v>
      </c>
      <c r="C2416" t="s">
        <v>64</v>
      </c>
      <c r="D2416" t="s">
        <v>137</v>
      </c>
      <c r="E2416" t="s">
        <v>404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381</v>
      </c>
      <c r="C2417" t="s">
        <v>64</v>
      </c>
      <c r="D2417" t="s">
        <v>137</v>
      </c>
      <c r="E2417" t="s">
        <v>425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381</v>
      </c>
      <c r="C2418" t="s">
        <v>64</v>
      </c>
      <c r="D2418" t="s">
        <v>137</v>
      </c>
      <c r="E2418" t="s">
        <v>426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381</v>
      </c>
      <c r="C2419" t="s">
        <v>64</v>
      </c>
      <c r="D2419" t="s">
        <v>137</v>
      </c>
      <c r="E2419" t="s">
        <v>424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381</v>
      </c>
      <c r="C2420" t="s">
        <v>64</v>
      </c>
      <c r="D2420" t="s">
        <v>404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381</v>
      </c>
      <c r="C2421" t="s">
        <v>64</v>
      </c>
      <c r="D2421" t="s">
        <v>404</v>
      </c>
      <c r="E2421" t="s">
        <v>404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381</v>
      </c>
      <c r="C2422" t="s">
        <v>64</v>
      </c>
      <c r="D2422" t="s">
        <v>404</v>
      </c>
      <c r="E2422" t="s">
        <v>424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381</v>
      </c>
      <c r="C2423" t="s">
        <v>64</v>
      </c>
      <c r="D2423" t="s">
        <v>425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381</v>
      </c>
      <c r="C2424" t="s">
        <v>64</v>
      </c>
      <c r="D2424" t="s">
        <v>425</v>
      </c>
      <c r="E2424" t="s">
        <v>404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381</v>
      </c>
      <c r="C2425" t="s">
        <v>64</v>
      </c>
      <c r="D2425" t="s">
        <v>425</v>
      </c>
      <c r="E2425" t="s">
        <v>425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381</v>
      </c>
      <c r="C2426" t="s">
        <v>64</v>
      </c>
      <c r="D2426" t="s">
        <v>405</v>
      </c>
      <c r="E2426" t="s">
        <v>405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381</v>
      </c>
      <c r="C2427" t="s">
        <v>64</v>
      </c>
      <c r="D2427" t="s">
        <v>554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381</v>
      </c>
      <c r="C2428" t="s">
        <v>64</v>
      </c>
      <c r="D2428" t="s">
        <v>554</v>
      </c>
      <c r="E2428" t="s">
        <v>554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381</v>
      </c>
      <c r="C2429" t="s">
        <v>64</v>
      </c>
      <c r="D2429" t="s">
        <v>426</v>
      </c>
      <c r="E2429" t="s">
        <v>426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381</v>
      </c>
      <c r="C2430" t="s">
        <v>64</v>
      </c>
      <c r="D2430" t="s">
        <v>429</v>
      </c>
      <c r="E2430" t="s">
        <v>429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381</v>
      </c>
      <c r="C2431" t="s">
        <v>64</v>
      </c>
      <c r="D2431" t="s">
        <v>424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381</v>
      </c>
      <c r="C2432" t="s">
        <v>64</v>
      </c>
      <c r="D2432" t="s">
        <v>424</v>
      </c>
      <c r="E2432" t="s">
        <v>404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381</v>
      </c>
      <c r="C2433" t="s">
        <v>64</v>
      </c>
      <c r="D2433" t="s">
        <v>424</v>
      </c>
      <c r="E2433" t="s">
        <v>424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381</v>
      </c>
      <c r="C2434" t="s">
        <v>64</v>
      </c>
      <c r="D2434" t="s">
        <v>431</v>
      </c>
      <c r="E2434" t="s">
        <v>431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382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382</v>
      </c>
      <c r="C2436" t="s">
        <v>48</v>
      </c>
      <c r="D2436" t="s">
        <v>405</v>
      </c>
      <c r="E2436" t="s">
        <v>405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382</v>
      </c>
      <c r="C2437" t="s">
        <v>50</v>
      </c>
      <c r="D2437" t="s">
        <v>403</v>
      </c>
      <c r="E2437" t="s">
        <v>403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382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382</v>
      </c>
      <c r="C2439" t="s">
        <v>50</v>
      </c>
      <c r="D2439" t="s">
        <v>404</v>
      </c>
      <c r="E2439" t="s">
        <v>404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382</v>
      </c>
      <c r="C2440" t="s">
        <v>50</v>
      </c>
      <c r="D2440" t="s">
        <v>405</v>
      </c>
      <c r="E2440" t="s">
        <v>405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382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382</v>
      </c>
      <c r="C2442" t="s">
        <v>52</v>
      </c>
      <c r="D2442" t="s">
        <v>404</v>
      </c>
      <c r="E2442" t="s">
        <v>404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382</v>
      </c>
      <c r="C2443" t="s">
        <v>52</v>
      </c>
      <c r="D2443" t="s">
        <v>405</v>
      </c>
      <c r="E2443" t="s">
        <v>405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382</v>
      </c>
      <c r="C2444" t="s">
        <v>54</v>
      </c>
      <c r="D2444" t="s">
        <v>423</v>
      </c>
      <c r="E2444" t="s">
        <v>423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382</v>
      </c>
      <c r="C2445" t="s">
        <v>54</v>
      </c>
      <c r="D2445" t="s">
        <v>403</v>
      </c>
      <c r="E2445" t="s">
        <v>403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382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382</v>
      </c>
      <c r="C2447" t="s">
        <v>54</v>
      </c>
      <c r="D2447" t="s">
        <v>404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382</v>
      </c>
      <c r="C2448" t="s">
        <v>54</v>
      </c>
      <c r="D2448" t="s">
        <v>404</v>
      </c>
      <c r="E2448" t="s">
        <v>404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382</v>
      </c>
      <c r="C2449" t="s">
        <v>54</v>
      </c>
      <c r="D2449" t="s">
        <v>405</v>
      </c>
      <c r="E2449" t="s">
        <v>403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382</v>
      </c>
      <c r="C2450" t="s">
        <v>54</v>
      </c>
      <c r="D2450" t="s">
        <v>405</v>
      </c>
      <c r="E2450" t="s">
        <v>405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382</v>
      </c>
      <c r="C2451" t="s">
        <v>56</v>
      </c>
      <c r="D2451" t="s">
        <v>423</v>
      </c>
      <c r="E2451" t="s">
        <v>423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382</v>
      </c>
      <c r="C2452" t="s">
        <v>56</v>
      </c>
      <c r="D2452" t="s">
        <v>423</v>
      </c>
      <c r="E2452" t="s">
        <v>404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382</v>
      </c>
      <c r="C2453" t="s">
        <v>56</v>
      </c>
      <c r="D2453" t="s">
        <v>403</v>
      </c>
      <c r="E2453" t="s">
        <v>403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382</v>
      </c>
      <c r="C2454" t="s">
        <v>56</v>
      </c>
      <c r="D2454" t="s">
        <v>403</v>
      </c>
      <c r="E2454" t="s">
        <v>404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382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382</v>
      </c>
      <c r="C2456" t="s">
        <v>56</v>
      </c>
      <c r="D2456" t="s">
        <v>404</v>
      </c>
      <c r="E2456" t="s">
        <v>423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382</v>
      </c>
      <c r="C2457" t="s">
        <v>56</v>
      </c>
      <c r="D2457" t="s">
        <v>404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382</v>
      </c>
      <c r="C2458" t="s">
        <v>56</v>
      </c>
      <c r="D2458" t="s">
        <v>404</v>
      </c>
      <c r="E2458" t="s">
        <v>404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382</v>
      </c>
      <c r="C2459" t="s">
        <v>56</v>
      </c>
      <c r="D2459" t="s">
        <v>404</v>
      </c>
      <c r="E2459" t="s">
        <v>554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382</v>
      </c>
      <c r="C2460" t="s">
        <v>56</v>
      </c>
      <c r="D2460" t="s">
        <v>425</v>
      </c>
      <c r="E2460" t="s">
        <v>425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382</v>
      </c>
      <c r="C2461" t="s">
        <v>56</v>
      </c>
      <c r="D2461" t="s">
        <v>405</v>
      </c>
      <c r="E2461" t="s">
        <v>403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382</v>
      </c>
      <c r="C2462" t="s">
        <v>56</v>
      </c>
      <c r="D2462" t="s">
        <v>405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382</v>
      </c>
      <c r="C2463" t="s">
        <v>56</v>
      </c>
      <c r="D2463" t="s">
        <v>405</v>
      </c>
      <c r="E2463" t="s">
        <v>404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382</v>
      </c>
      <c r="C2464" t="s">
        <v>56</v>
      </c>
      <c r="D2464" t="s">
        <v>405</v>
      </c>
      <c r="E2464" t="s">
        <v>405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382</v>
      </c>
      <c r="C2465" t="s">
        <v>56</v>
      </c>
      <c r="D2465" t="s">
        <v>554</v>
      </c>
      <c r="E2465" t="s">
        <v>554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382</v>
      </c>
      <c r="C2466" t="s">
        <v>56</v>
      </c>
      <c r="D2466" t="s">
        <v>426</v>
      </c>
      <c r="E2466" t="s">
        <v>426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382</v>
      </c>
      <c r="C2467" t="s">
        <v>56</v>
      </c>
      <c r="D2467" t="s">
        <v>424</v>
      </c>
      <c r="E2467" t="s">
        <v>424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382</v>
      </c>
      <c r="C2468" t="s">
        <v>56</v>
      </c>
      <c r="D2468" t="s">
        <v>431</v>
      </c>
      <c r="E2468" t="s">
        <v>431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382</v>
      </c>
      <c r="C2469" t="s">
        <v>58</v>
      </c>
      <c r="D2469" t="s">
        <v>403</v>
      </c>
      <c r="E2469" t="s">
        <v>403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382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382</v>
      </c>
      <c r="C2471" t="s">
        <v>58</v>
      </c>
      <c r="D2471" t="s">
        <v>137</v>
      </c>
      <c r="E2471" t="s">
        <v>425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382</v>
      </c>
      <c r="C2472" t="s">
        <v>58</v>
      </c>
      <c r="D2472" t="s">
        <v>137</v>
      </c>
      <c r="E2472" t="s">
        <v>554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382</v>
      </c>
      <c r="C2473" t="s">
        <v>58</v>
      </c>
      <c r="D2473" t="s">
        <v>404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382</v>
      </c>
      <c r="C2474" t="s">
        <v>58</v>
      </c>
      <c r="D2474" t="s">
        <v>404</v>
      </c>
      <c r="E2474" t="s">
        <v>404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382</v>
      </c>
      <c r="C2475" t="s">
        <v>58</v>
      </c>
      <c r="D2475" t="s">
        <v>404</v>
      </c>
      <c r="E2475" t="s">
        <v>405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382</v>
      </c>
      <c r="C2476" t="s">
        <v>58</v>
      </c>
      <c r="D2476" t="s">
        <v>404</v>
      </c>
      <c r="E2476" t="s">
        <v>424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382</v>
      </c>
      <c r="C2477" t="s">
        <v>58</v>
      </c>
      <c r="D2477" t="s">
        <v>425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382</v>
      </c>
      <c r="C2478" t="s">
        <v>58</v>
      </c>
      <c r="D2478" t="s">
        <v>425</v>
      </c>
      <c r="E2478" t="s">
        <v>425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382</v>
      </c>
      <c r="C2479" t="s">
        <v>58</v>
      </c>
      <c r="D2479" t="s">
        <v>405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382</v>
      </c>
      <c r="C2480" t="s">
        <v>58</v>
      </c>
      <c r="D2480" t="s">
        <v>405</v>
      </c>
      <c r="E2480" t="s">
        <v>405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382</v>
      </c>
      <c r="C2481" t="s">
        <v>58</v>
      </c>
      <c r="D2481" t="s">
        <v>405</v>
      </c>
      <c r="E2481" t="s">
        <v>554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382</v>
      </c>
      <c r="C2482" t="s">
        <v>58</v>
      </c>
      <c r="D2482" t="s">
        <v>405</v>
      </c>
      <c r="E2482" t="s">
        <v>424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382</v>
      </c>
      <c r="C2483" t="s">
        <v>58</v>
      </c>
      <c r="D2483" t="s">
        <v>554</v>
      </c>
      <c r="E2483" t="s">
        <v>554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382</v>
      </c>
      <c r="C2484" t="s">
        <v>58</v>
      </c>
      <c r="D2484" t="s">
        <v>424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382</v>
      </c>
      <c r="C2485" t="s">
        <v>58</v>
      </c>
      <c r="D2485" t="s">
        <v>424</v>
      </c>
      <c r="E2485" t="s">
        <v>424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382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382</v>
      </c>
      <c r="C2487" t="s">
        <v>60</v>
      </c>
      <c r="D2487" t="s">
        <v>553</v>
      </c>
      <c r="E2487" t="s">
        <v>553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382</v>
      </c>
      <c r="C2488" t="s">
        <v>60</v>
      </c>
      <c r="D2488" t="s">
        <v>423</v>
      </c>
      <c r="E2488" t="s">
        <v>423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382</v>
      </c>
      <c r="C2489" t="s">
        <v>60</v>
      </c>
      <c r="D2489" t="s">
        <v>403</v>
      </c>
      <c r="E2489" t="s">
        <v>403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382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382</v>
      </c>
      <c r="C2491" t="s">
        <v>60</v>
      </c>
      <c r="D2491" t="s">
        <v>137</v>
      </c>
      <c r="E2491" t="s">
        <v>425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382</v>
      </c>
      <c r="C2492" t="s">
        <v>60</v>
      </c>
      <c r="D2492" t="s">
        <v>137</v>
      </c>
      <c r="E2492" t="s">
        <v>554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382</v>
      </c>
      <c r="C2493" t="s">
        <v>60</v>
      </c>
      <c r="D2493" t="s">
        <v>137</v>
      </c>
      <c r="E2493" t="s">
        <v>424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382</v>
      </c>
      <c r="C2494" t="s">
        <v>60</v>
      </c>
      <c r="D2494" t="s">
        <v>404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382</v>
      </c>
      <c r="C2495" t="s">
        <v>60</v>
      </c>
      <c r="D2495" t="s">
        <v>404</v>
      </c>
      <c r="E2495" t="s">
        <v>404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382</v>
      </c>
      <c r="C2496" t="s">
        <v>60</v>
      </c>
      <c r="D2496" t="s">
        <v>425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382</v>
      </c>
      <c r="C2497" t="s">
        <v>60</v>
      </c>
      <c r="D2497" t="s">
        <v>425</v>
      </c>
      <c r="E2497" t="s">
        <v>404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382</v>
      </c>
      <c r="C2498" t="s">
        <v>60</v>
      </c>
      <c r="D2498" t="s">
        <v>425</v>
      </c>
      <c r="E2498" t="s">
        <v>425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382</v>
      </c>
      <c r="C2499" t="s">
        <v>60</v>
      </c>
      <c r="D2499" t="s">
        <v>405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382</v>
      </c>
      <c r="C2500" t="s">
        <v>60</v>
      </c>
      <c r="D2500" t="s">
        <v>405</v>
      </c>
      <c r="E2500" t="s">
        <v>405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382</v>
      </c>
      <c r="C2501" t="s">
        <v>60</v>
      </c>
      <c r="D2501" t="s">
        <v>405</v>
      </c>
      <c r="E2501" t="s">
        <v>554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382</v>
      </c>
      <c r="C2502" t="s">
        <v>60</v>
      </c>
      <c r="D2502" t="s">
        <v>554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382</v>
      </c>
      <c r="C2503" t="s">
        <v>60</v>
      </c>
      <c r="D2503" t="s">
        <v>554</v>
      </c>
      <c r="E2503" t="s">
        <v>554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382</v>
      </c>
      <c r="C2504" t="s">
        <v>60</v>
      </c>
      <c r="D2504" t="s">
        <v>424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382</v>
      </c>
      <c r="C2505" t="s">
        <v>60</v>
      </c>
      <c r="D2505" t="s">
        <v>424</v>
      </c>
      <c r="E2505" t="s">
        <v>404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382</v>
      </c>
      <c r="C2506" t="s">
        <v>60</v>
      </c>
      <c r="D2506" t="s">
        <v>424</v>
      </c>
      <c r="E2506" t="s">
        <v>424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382</v>
      </c>
      <c r="C2507" t="s">
        <v>60</v>
      </c>
      <c r="D2507" t="s">
        <v>431</v>
      </c>
      <c r="E2507" t="s">
        <v>431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382</v>
      </c>
      <c r="C2508" t="s">
        <v>60</v>
      </c>
      <c r="D2508" t="s">
        <v>406</v>
      </c>
      <c r="E2508" t="s">
        <v>406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382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382</v>
      </c>
      <c r="C2510" t="s">
        <v>62</v>
      </c>
      <c r="D2510" t="s">
        <v>553</v>
      </c>
      <c r="E2510" t="s">
        <v>553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382</v>
      </c>
      <c r="C2511" t="s">
        <v>62</v>
      </c>
      <c r="D2511" t="s">
        <v>403</v>
      </c>
      <c r="E2511" t="s">
        <v>403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382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382</v>
      </c>
      <c r="C2513" t="s">
        <v>62</v>
      </c>
      <c r="D2513" t="s">
        <v>137</v>
      </c>
      <c r="E2513" t="s">
        <v>554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382</v>
      </c>
      <c r="C2514" t="s">
        <v>62</v>
      </c>
      <c r="D2514" t="s">
        <v>137</v>
      </c>
      <c r="E2514" t="s">
        <v>424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382</v>
      </c>
      <c r="C2515" t="s">
        <v>62</v>
      </c>
      <c r="D2515" t="s">
        <v>404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382</v>
      </c>
      <c r="C2516" t="s">
        <v>62</v>
      </c>
      <c r="D2516" t="s">
        <v>404</v>
      </c>
      <c r="E2516" t="s">
        <v>404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382</v>
      </c>
      <c r="C2517" t="s">
        <v>62</v>
      </c>
      <c r="D2517" t="s">
        <v>425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382</v>
      </c>
      <c r="C2518" t="s">
        <v>62</v>
      </c>
      <c r="D2518" t="s">
        <v>425</v>
      </c>
      <c r="E2518" t="s">
        <v>425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382</v>
      </c>
      <c r="C2519" t="s">
        <v>62</v>
      </c>
      <c r="D2519" t="s">
        <v>405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382</v>
      </c>
      <c r="C2520" t="s">
        <v>62</v>
      </c>
      <c r="D2520" t="s">
        <v>405</v>
      </c>
      <c r="E2520" t="s">
        <v>405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382</v>
      </c>
      <c r="C2521" t="s">
        <v>62</v>
      </c>
      <c r="D2521" t="s">
        <v>554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382</v>
      </c>
      <c r="C2522" t="s">
        <v>62</v>
      </c>
      <c r="D2522" t="s">
        <v>554</v>
      </c>
      <c r="E2522" t="s">
        <v>554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382</v>
      </c>
      <c r="C2523" t="s">
        <v>62</v>
      </c>
      <c r="D2523" t="s">
        <v>424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382</v>
      </c>
      <c r="C2524" t="s">
        <v>62</v>
      </c>
      <c r="D2524" t="s">
        <v>424</v>
      </c>
      <c r="E2524" t="s">
        <v>424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382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382</v>
      </c>
      <c r="C2526" t="s">
        <v>64</v>
      </c>
      <c r="D2526" t="s">
        <v>423</v>
      </c>
      <c r="E2526" t="s">
        <v>423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382</v>
      </c>
      <c r="C2527" t="s">
        <v>64</v>
      </c>
      <c r="D2527" t="s">
        <v>403</v>
      </c>
      <c r="E2527" t="s">
        <v>403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382</v>
      </c>
      <c r="C2528" t="s">
        <v>64</v>
      </c>
      <c r="D2528" t="s">
        <v>137</v>
      </c>
      <c r="E2528" t="s">
        <v>423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382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382</v>
      </c>
      <c r="C2530" t="s">
        <v>64</v>
      </c>
      <c r="D2530" t="s">
        <v>137</v>
      </c>
      <c r="E2530" t="s">
        <v>425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382</v>
      </c>
      <c r="C2531" t="s">
        <v>64</v>
      </c>
      <c r="D2531" t="s">
        <v>137</v>
      </c>
      <c r="E2531" t="s">
        <v>554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382</v>
      </c>
      <c r="C2532" t="s">
        <v>64</v>
      </c>
      <c r="D2532" t="s">
        <v>137</v>
      </c>
      <c r="E2532" t="s">
        <v>424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382</v>
      </c>
      <c r="C2533" t="s">
        <v>64</v>
      </c>
      <c r="D2533" t="s">
        <v>404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382</v>
      </c>
      <c r="C2534" t="s">
        <v>64</v>
      </c>
      <c r="D2534" t="s">
        <v>404</v>
      </c>
      <c r="E2534" t="s">
        <v>404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382</v>
      </c>
      <c r="C2535" t="s">
        <v>64</v>
      </c>
      <c r="D2535" t="s">
        <v>404</v>
      </c>
      <c r="E2535" t="s">
        <v>554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382</v>
      </c>
      <c r="C2536" t="s">
        <v>64</v>
      </c>
      <c r="D2536" t="s">
        <v>425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382</v>
      </c>
      <c r="C2537" t="s">
        <v>64</v>
      </c>
      <c r="D2537" t="s">
        <v>425</v>
      </c>
      <c r="E2537" t="s">
        <v>425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382</v>
      </c>
      <c r="C2538" t="s">
        <v>64</v>
      </c>
      <c r="D2538" t="s">
        <v>405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382</v>
      </c>
      <c r="C2539" t="s">
        <v>64</v>
      </c>
      <c r="D2539" t="s">
        <v>405</v>
      </c>
      <c r="E2539" t="s">
        <v>405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382</v>
      </c>
      <c r="C2540" t="s">
        <v>64</v>
      </c>
      <c r="D2540" t="s">
        <v>554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382</v>
      </c>
      <c r="C2541" t="s">
        <v>64</v>
      </c>
      <c r="D2541" t="s">
        <v>554</v>
      </c>
      <c r="E2541" t="s">
        <v>554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382</v>
      </c>
      <c r="C2542" t="s">
        <v>64</v>
      </c>
      <c r="D2542" t="s">
        <v>554</v>
      </c>
      <c r="E2542" t="s">
        <v>424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382</v>
      </c>
      <c r="C2543" t="s">
        <v>64</v>
      </c>
      <c r="D2543" t="s">
        <v>424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382</v>
      </c>
      <c r="C2544" t="s">
        <v>64</v>
      </c>
      <c r="D2544" t="s">
        <v>424</v>
      </c>
      <c r="E2544" t="s">
        <v>424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382</v>
      </c>
      <c r="C2545" t="s">
        <v>64</v>
      </c>
      <c r="D2545" t="s">
        <v>479</v>
      </c>
      <c r="E2545" t="s">
        <v>424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383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383</v>
      </c>
      <c r="C2547" t="s">
        <v>48</v>
      </c>
      <c r="D2547" t="s">
        <v>404</v>
      </c>
      <c r="E2547" t="s">
        <v>404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383</v>
      </c>
      <c r="C2548" t="s">
        <v>48</v>
      </c>
      <c r="D2548" t="s">
        <v>405</v>
      </c>
      <c r="E2548" t="s">
        <v>405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383</v>
      </c>
      <c r="C2549" t="s">
        <v>50</v>
      </c>
      <c r="D2549" t="s">
        <v>403</v>
      </c>
      <c r="E2549" t="s">
        <v>403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383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383</v>
      </c>
      <c r="C2551" t="s">
        <v>50</v>
      </c>
      <c r="D2551" t="s">
        <v>404</v>
      </c>
      <c r="E2551" t="s">
        <v>404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383</v>
      </c>
      <c r="C2552" t="s">
        <v>50</v>
      </c>
      <c r="D2552" t="s">
        <v>405</v>
      </c>
      <c r="E2552" t="s">
        <v>405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383</v>
      </c>
      <c r="C2553" t="s">
        <v>52</v>
      </c>
      <c r="D2553" t="s">
        <v>403</v>
      </c>
      <c r="E2553" t="s">
        <v>403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383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383</v>
      </c>
      <c r="C2555" t="s">
        <v>52</v>
      </c>
      <c r="D2555" t="s">
        <v>404</v>
      </c>
      <c r="E2555" t="s">
        <v>404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383</v>
      </c>
      <c r="C2556" t="s">
        <v>52</v>
      </c>
      <c r="D2556" t="s">
        <v>405</v>
      </c>
      <c r="E2556" t="s">
        <v>405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383</v>
      </c>
      <c r="C2557" t="s">
        <v>54</v>
      </c>
      <c r="D2557" t="s">
        <v>403</v>
      </c>
      <c r="E2557" t="s">
        <v>403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383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383</v>
      </c>
      <c r="C2559" t="s">
        <v>54</v>
      </c>
      <c r="D2559" t="s">
        <v>404</v>
      </c>
      <c r="E2559" t="s">
        <v>404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383</v>
      </c>
      <c r="C2560" t="s">
        <v>54</v>
      </c>
      <c r="D2560" t="s">
        <v>405</v>
      </c>
      <c r="E2560" t="s">
        <v>405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383</v>
      </c>
      <c r="C2561" t="s">
        <v>54</v>
      </c>
      <c r="D2561" t="s">
        <v>424</v>
      </c>
      <c r="E2561" t="s">
        <v>424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383</v>
      </c>
      <c r="C2562" t="s">
        <v>54</v>
      </c>
      <c r="D2562" t="s">
        <v>406</v>
      </c>
      <c r="E2562" t="s">
        <v>406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383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383</v>
      </c>
      <c r="C2564" t="s">
        <v>56</v>
      </c>
      <c r="D2564" t="s">
        <v>423</v>
      </c>
      <c r="E2564" t="s">
        <v>423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383</v>
      </c>
      <c r="C2565" t="s">
        <v>56</v>
      </c>
      <c r="D2565" t="s">
        <v>423</v>
      </c>
      <c r="E2565" t="s">
        <v>403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383</v>
      </c>
      <c r="C2566" t="s">
        <v>56</v>
      </c>
      <c r="D2566" t="s">
        <v>423</v>
      </c>
      <c r="E2566" t="s">
        <v>404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383</v>
      </c>
      <c r="C2567" t="s">
        <v>56</v>
      </c>
      <c r="D2567" t="s">
        <v>403</v>
      </c>
      <c r="E2567" t="s">
        <v>423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383</v>
      </c>
      <c r="C2568" t="s">
        <v>56</v>
      </c>
      <c r="D2568" t="s">
        <v>403</v>
      </c>
      <c r="E2568" t="s">
        <v>403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383</v>
      </c>
      <c r="C2569" t="s">
        <v>56</v>
      </c>
      <c r="D2569" t="s">
        <v>403</v>
      </c>
      <c r="E2569" t="s">
        <v>405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383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383</v>
      </c>
      <c r="C2571" t="s">
        <v>56</v>
      </c>
      <c r="D2571" t="s">
        <v>404</v>
      </c>
      <c r="E2571" t="s">
        <v>423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383</v>
      </c>
      <c r="C2572" t="s">
        <v>56</v>
      </c>
      <c r="D2572" t="s">
        <v>404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383</v>
      </c>
      <c r="C2573" t="s">
        <v>56</v>
      </c>
      <c r="D2573" t="s">
        <v>404</v>
      </c>
      <c r="E2573" t="s">
        <v>404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383</v>
      </c>
      <c r="C2574" t="s">
        <v>56</v>
      </c>
      <c r="D2574" t="s">
        <v>404</v>
      </c>
      <c r="E2574" t="s">
        <v>425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383</v>
      </c>
      <c r="C2575" t="s">
        <v>56</v>
      </c>
      <c r="D2575" t="s">
        <v>404</v>
      </c>
      <c r="E2575" t="s">
        <v>405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383</v>
      </c>
      <c r="C2576" t="s">
        <v>56</v>
      </c>
      <c r="D2576" t="s">
        <v>404</v>
      </c>
      <c r="E2576" t="s">
        <v>424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383</v>
      </c>
      <c r="C2577" t="s">
        <v>56</v>
      </c>
      <c r="D2577" t="s">
        <v>404</v>
      </c>
      <c r="E2577" t="s">
        <v>427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383</v>
      </c>
      <c r="C2578" t="s">
        <v>56</v>
      </c>
      <c r="D2578" t="s">
        <v>425</v>
      </c>
      <c r="E2578" t="s">
        <v>425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383</v>
      </c>
      <c r="C2579" t="s">
        <v>56</v>
      </c>
      <c r="D2579" t="s">
        <v>405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383</v>
      </c>
      <c r="C2580" t="s">
        <v>56</v>
      </c>
      <c r="D2580" t="s">
        <v>405</v>
      </c>
      <c r="E2580" t="s">
        <v>404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383</v>
      </c>
      <c r="C2581" t="s">
        <v>56</v>
      </c>
      <c r="D2581" t="s">
        <v>405</v>
      </c>
      <c r="E2581" t="s">
        <v>405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383</v>
      </c>
      <c r="C2582" t="s">
        <v>56</v>
      </c>
      <c r="D2582" t="s">
        <v>554</v>
      </c>
      <c r="E2582" t="s">
        <v>554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383</v>
      </c>
      <c r="C2583" t="s">
        <v>56</v>
      </c>
      <c r="D2583" t="s">
        <v>429</v>
      </c>
      <c r="E2583" t="s">
        <v>429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383</v>
      </c>
      <c r="C2584" t="s">
        <v>56</v>
      </c>
      <c r="D2584" t="s">
        <v>424</v>
      </c>
      <c r="E2584" t="s">
        <v>424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383</v>
      </c>
      <c r="C2585" t="s">
        <v>56</v>
      </c>
      <c r="D2585" t="s">
        <v>431</v>
      </c>
      <c r="E2585" t="s">
        <v>431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383</v>
      </c>
      <c r="C2586" t="s">
        <v>56</v>
      </c>
      <c r="D2586" t="s">
        <v>406</v>
      </c>
      <c r="E2586" t="s">
        <v>406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383</v>
      </c>
      <c r="C2587" t="s">
        <v>56</v>
      </c>
      <c r="D2587" t="s">
        <v>427</v>
      </c>
      <c r="E2587" t="s">
        <v>427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383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383</v>
      </c>
      <c r="C2589" t="s">
        <v>58</v>
      </c>
      <c r="D2589" t="s">
        <v>423</v>
      </c>
      <c r="E2589" t="s">
        <v>423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383</v>
      </c>
      <c r="C2590" t="s">
        <v>58</v>
      </c>
      <c r="D2590" t="s">
        <v>403</v>
      </c>
      <c r="E2590" t="s">
        <v>403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383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383</v>
      </c>
      <c r="C2592" t="s">
        <v>58</v>
      </c>
      <c r="D2592" t="s">
        <v>137</v>
      </c>
      <c r="E2592" t="s">
        <v>424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383</v>
      </c>
      <c r="C2593" t="s">
        <v>58</v>
      </c>
      <c r="D2593" t="s">
        <v>404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383</v>
      </c>
      <c r="C2594" t="s">
        <v>58</v>
      </c>
      <c r="D2594" t="s">
        <v>404</v>
      </c>
      <c r="E2594" t="s">
        <v>404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383</v>
      </c>
      <c r="C2595" t="s">
        <v>58</v>
      </c>
      <c r="D2595" t="s">
        <v>404</v>
      </c>
      <c r="E2595" t="s">
        <v>425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383</v>
      </c>
      <c r="C2596" t="s">
        <v>58</v>
      </c>
      <c r="D2596" t="s">
        <v>404</v>
      </c>
      <c r="E2596" t="s">
        <v>554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383</v>
      </c>
      <c r="C2597" t="s">
        <v>58</v>
      </c>
      <c r="D2597" t="s">
        <v>404</v>
      </c>
      <c r="E2597" t="s">
        <v>426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383</v>
      </c>
      <c r="C2598" t="s">
        <v>58</v>
      </c>
      <c r="D2598" t="s">
        <v>425</v>
      </c>
      <c r="E2598" t="s">
        <v>425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383</v>
      </c>
      <c r="C2599" t="s">
        <v>58</v>
      </c>
      <c r="D2599" t="s">
        <v>405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383</v>
      </c>
      <c r="C2600" t="s">
        <v>58</v>
      </c>
      <c r="D2600" t="s">
        <v>405</v>
      </c>
      <c r="E2600" t="s">
        <v>405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383</v>
      </c>
      <c r="C2601" t="s">
        <v>58</v>
      </c>
      <c r="D2601" t="s">
        <v>554</v>
      </c>
      <c r="E2601" t="s">
        <v>554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383</v>
      </c>
      <c r="C2602" t="s">
        <v>58</v>
      </c>
      <c r="D2602" t="s">
        <v>426</v>
      </c>
      <c r="E2602" t="s">
        <v>426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383</v>
      </c>
      <c r="C2603" t="s">
        <v>58</v>
      </c>
      <c r="D2603" t="s">
        <v>429</v>
      </c>
      <c r="E2603" t="s">
        <v>429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383</v>
      </c>
      <c r="C2604" t="s">
        <v>58</v>
      </c>
      <c r="D2604" t="s">
        <v>424</v>
      </c>
      <c r="E2604" t="s">
        <v>424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383</v>
      </c>
      <c r="C2605" t="s">
        <v>58</v>
      </c>
      <c r="D2605" t="s">
        <v>431</v>
      </c>
      <c r="E2605" t="s">
        <v>431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383</v>
      </c>
      <c r="C2606" t="s">
        <v>58</v>
      </c>
      <c r="D2606" t="s">
        <v>406</v>
      </c>
      <c r="E2606" t="s">
        <v>406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383</v>
      </c>
      <c r="C2607" t="s">
        <v>60</v>
      </c>
      <c r="D2607" t="s">
        <v>403</v>
      </c>
      <c r="E2607" t="s">
        <v>403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383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383</v>
      </c>
      <c r="C2609" t="s">
        <v>60</v>
      </c>
      <c r="D2609" t="s">
        <v>137</v>
      </c>
      <c r="E2609" t="s">
        <v>554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383</v>
      </c>
      <c r="C2610" t="s">
        <v>60</v>
      </c>
      <c r="D2610" t="s">
        <v>137</v>
      </c>
      <c r="E2610" t="s">
        <v>424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383</v>
      </c>
      <c r="C2611" t="s">
        <v>60</v>
      </c>
      <c r="D2611" t="s">
        <v>404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383</v>
      </c>
      <c r="C2612" t="s">
        <v>60</v>
      </c>
      <c r="D2612" t="s">
        <v>404</v>
      </c>
      <c r="E2612" t="s">
        <v>404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383</v>
      </c>
      <c r="C2613" t="s">
        <v>60</v>
      </c>
      <c r="D2613" t="s">
        <v>425</v>
      </c>
      <c r="E2613" t="s">
        <v>425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383</v>
      </c>
      <c r="C2614" t="s">
        <v>60</v>
      </c>
      <c r="D2614" t="s">
        <v>405</v>
      </c>
      <c r="E2614" t="s">
        <v>405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383</v>
      </c>
      <c r="C2615" t="s">
        <v>60</v>
      </c>
      <c r="D2615" t="s">
        <v>554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383</v>
      </c>
      <c r="C2616" t="s">
        <v>60</v>
      </c>
      <c r="D2616" t="s">
        <v>554</v>
      </c>
      <c r="E2616" t="s">
        <v>554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383</v>
      </c>
      <c r="C2617" t="s">
        <v>60</v>
      </c>
      <c r="D2617" t="s">
        <v>426</v>
      </c>
      <c r="E2617" t="s">
        <v>426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383</v>
      </c>
      <c r="C2618" t="s">
        <v>60</v>
      </c>
      <c r="D2618" t="s">
        <v>429</v>
      </c>
      <c r="E2618" t="s">
        <v>429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383</v>
      </c>
      <c r="C2619" t="s">
        <v>60</v>
      </c>
      <c r="D2619" t="s">
        <v>424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383</v>
      </c>
      <c r="C2620" t="s">
        <v>60</v>
      </c>
      <c r="D2620" t="s">
        <v>424</v>
      </c>
      <c r="E2620" t="s">
        <v>424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383</v>
      </c>
      <c r="C2621" t="s">
        <v>60</v>
      </c>
      <c r="D2621" t="s">
        <v>406</v>
      </c>
      <c r="E2621" t="s">
        <v>406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383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383</v>
      </c>
      <c r="C2623" t="s">
        <v>62</v>
      </c>
      <c r="D2623" t="s">
        <v>137</v>
      </c>
      <c r="E2623" t="s">
        <v>554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383</v>
      </c>
      <c r="C2624" t="s">
        <v>62</v>
      </c>
      <c r="D2624" t="s">
        <v>137</v>
      </c>
      <c r="E2624" t="s">
        <v>424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383</v>
      </c>
      <c r="C2625" t="s">
        <v>62</v>
      </c>
      <c r="D2625" t="s">
        <v>404</v>
      </c>
      <c r="E2625" t="s">
        <v>403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383</v>
      </c>
      <c r="C2626" t="s">
        <v>62</v>
      </c>
      <c r="D2626" t="s">
        <v>404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383</v>
      </c>
      <c r="C2627" t="s">
        <v>62</v>
      </c>
      <c r="D2627" t="s">
        <v>404</v>
      </c>
      <c r="E2627" t="s">
        <v>404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383</v>
      </c>
      <c r="C2628" t="s">
        <v>62</v>
      </c>
      <c r="D2628" t="s">
        <v>404</v>
      </c>
      <c r="E2628" t="s">
        <v>424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383</v>
      </c>
      <c r="C2629" t="s">
        <v>62</v>
      </c>
      <c r="D2629" t="s">
        <v>425</v>
      </c>
      <c r="E2629" t="s">
        <v>404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383</v>
      </c>
      <c r="C2630" t="s">
        <v>62</v>
      </c>
      <c r="D2630" t="s">
        <v>405</v>
      </c>
      <c r="E2630" t="s">
        <v>405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383</v>
      </c>
      <c r="C2631" t="s">
        <v>62</v>
      </c>
      <c r="D2631" t="s">
        <v>554</v>
      </c>
      <c r="E2631" t="s">
        <v>554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383</v>
      </c>
      <c r="C2632" t="s">
        <v>62</v>
      </c>
      <c r="D2632" t="s">
        <v>426</v>
      </c>
      <c r="E2632" t="s">
        <v>426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383</v>
      </c>
      <c r="C2633" t="s">
        <v>62</v>
      </c>
      <c r="D2633" t="s">
        <v>429</v>
      </c>
      <c r="E2633" t="s">
        <v>429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383</v>
      </c>
      <c r="C2634" t="s">
        <v>62</v>
      </c>
      <c r="D2634" t="s">
        <v>424</v>
      </c>
      <c r="E2634" t="s">
        <v>424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383</v>
      </c>
      <c r="C2635" t="s">
        <v>62</v>
      </c>
      <c r="D2635" t="s">
        <v>406</v>
      </c>
      <c r="E2635" t="s">
        <v>406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383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383</v>
      </c>
      <c r="C2637" t="s">
        <v>64</v>
      </c>
      <c r="D2637" t="s">
        <v>423</v>
      </c>
      <c r="E2637" t="s">
        <v>423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383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383</v>
      </c>
      <c r="C2639" t="s">
        <v>64</v>
      </c>
      <c r="D2639" t="s">
        <v>137</v>
      </c>
      <c r="E2639" t="s">
        <v>554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383</v>
      </c>
      <c r="C2640" t="s">
        <v>64</v>
      </c>
      <c r="D2640" t="s">
        <v>137</v>
      </c>
      <c r="E2640" t="s">
        <v>424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383</v>
      </c>
      <c r="C2641" t="s">
        <v>64</v>
      </c>
      <c r="D2641" t="s">
        <v>404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383</v>
      </c>
      <c r="C2642" t="s">
        <v>64</v>
      </c>
      <c r="D2642" t="s">
        <v>404</v>
      </c>
      <c r="E2642" t="s">
        <v>404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383</v>
      </c>
      <c r="C2643" t="s">
        <v>64</v>
      </c>
      <c r="D2643" t="s">
        <v>425</v>
      </c>
      <c r="E2643" t="s">
        <v>425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383</v>
      </c>
      <c r="C2644" t="s">
        <v>64</v>
      </c>
      <c r="D2644" t="s">
        <v>405</v>
      </c>
      <c r="E2644" t="s">
        <v>405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383</v>
      </c>
      <c r="C2645" t="s">
        <v>64</v>
      </c>
      <c r="D2645" t="s">
        <v>554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383</v>
      </c>
      <c r="C2646" t="s">
        <v>64</v>
      </c>
      <c r="D2646" t="s">
        <v>554</v>
      </c>
      <c r="E2646" t="s">
        <v>554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383</v>
      </c>
      <c r="C2647" t="s">
        <v>64</v>
      </c>
      <c r="D2647" t="s">
        <v>426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383</v>
      </c>
      <c r="C2648" t="s">
        <v>64</v>
      </c>
      <c r="D2648" t="s">
        <v>426</v>
      </c>
      <c r="E2648" t="s">
        <v>426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383</v>
      </c>
      <c r="C2649" t="s">
        <v>64</v>
      </c>
      <c r="D2649" t="s">
        <v>429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383</v>
      </c>
      <c r="C2650" t="s">
        <v>64</v>
      </c>
      <c r="D2650" t="s">
        <v>429</v>
      </c>
      <c r="E2650" t="s">
        <v>426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383</v>
      </c>
      <c r="C2651" t="s">
        <v>64</v>
      </c>
      <c r="D2651" t="s">
        <v>429</v>
      </c>
      <c r="E2651" t="s">
        <v>429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383</v>
      </c>
      <c r="C2652" t="s">
        <v>64</v>
      </c>
      <c r="D2652" t="s">
        <v>424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383</v>
      </c>
      <c r="C2653" t="s">
        <v>64</v>
      </c>
      <c r="D2653" t="s">
        <v>424</v>
      </c>
      <c r="E2653" t="s">
        <v>424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383</v>
      </c>
      <c r="C2654" t="s">
        <v>64</v>
      </c>
      <c r="D2654" t="s">
        <v>431</v>
      </c>
      <c r="E2654" t="s">
        <v>431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384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384</v>
      </c>
      <c r="C2656" t="s">
        <v>48</v>
      </c>
      <c r="D2656" t="s">
        <v>404</v>
      </c>
      <c r="E2656" t="s">
        <v>404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384</v>
      </c>
      <c r="C2657" t="s">
        <v>48</v>
      </c>
      <c r="D2657" t="s">
        <v>405</v>
      </c>
      <c r="E2657" t="s">
        <v>405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384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384</v>
      </c>
      <c r="C2659" t="s">
        <v>50</v>
      </c>
      <c r="D2659" t="s">
        <v>404</v>
      </c>
      <c r="E2659" t="s">
        <v>404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384</v>
      </c>
      <c r="C2660" t="s">
        <v>50</v>
      </c>
      <c r="D2660" t="s">
        <v>424</v>
      </c>
      <c r="E2660" t="s">
        <v>424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384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384</v>
      </c>
      <c r="C2662" t="s">
        <v>52</v>
      </c>
      <c r="D2662" t="s">
        <v>423</v>
      </c>
      <c r="E2662" t="s">
        <v>423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384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384</v>
      </c>
      <c r="C2664" t="s">
        <v>52</v>
      </c>
      <c r="D2664" t="s">
        <v>404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384</v>
      </c>
      <c r="C2665" t="s">
        <v>52</v>
      </c>
      <c r="D2665" t="s">
        <v>404</v>
      </c>
      <c r="E2665" t="s">
        <v>404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384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384</v>
      </c>
      <c r="C2667" t="s">
        <v>54</v>
      </c>
      <c r="D2667" t="s">
        <v>423</v>
      </c>
      <c r="E2667" t="s">
        <v>423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384</v>
      </c>
      <c r="C2668" t="s">
        <v>54</v>
      </c>
      <c r="D2668" t="s">
        <v>403</v>
      </c>
      <c r="E2668" t="s">
        <v>403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384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384</v>
      </c>
      <c r="C2670" t="s">
        <v>54</v>
      </c>
      <c r="D2670" t="s">
        <v>404</v>
      </c>
      <c r="E2670" t="s">
        <v>404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384</v>
      </c>
      <c r="C2671" t="s">
        <v>54</v>
      </c>
      <c r="D2671" t="s">
        <v>405</v>
      </c>
      <c r="E2671" t="s">
        <v>405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384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384</v>
      </c>
      <c r="C2673" t="s">
        <v>56</v>
      </c>
      <c r="D2673" t="s">
        <v>423</v>
      </c>
      <c r="E2673" t="s">
        <v>423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384</v>
      </c>
      <c r="C2674" t="s">
        <v>56</v>
      </c>
      <c r="D2674" t="s">
        <v>423</v>
      </c>
      <c r="E2674" t="s">
        <v>404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384</v>
      </c>
      <c r="C2675" t="s">
        <v>56</v>
      </c>
      <c r="D2675" t="s">
        <v>403</v>
      </c>
      <c r="E2675" t="s">
        <v>403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384</v>
      </c>
      <c r="C2676" t="s">
        <v>56</v>
      </c>
      <c r="D2676" t="s">
        <v>403</v>
      </c>
      <c r="E2676" t="s">
        <v>405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384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384</v>
      </c>
      <c r="C2678" t="s">
        <v>56</v>
      </c>
      <c r="D2678" t="s">
        <v>404</v>
      </c>
      <c r="E2678" t="s">
        <v>423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384</v>
      </c>
      <c r="C2679" t="s">
        <v>56</v>
      </c>
      <c r="D2679" t="s">
        <v>404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384</v>
      </c>
      <c r="C2680" t="s">
        <v>56</v>
      </c>
      <c r="D2680" t="s">
        <v>404</v>
      </c>
      <c r="E2680" t="s">
        <v>404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384</v>
      </c>
      <c r="C2681" t="s">
        <v>56</v>
      </c>
      <c r="D2681" t="s">
        <v>404</v>
      </c>
      <c r="E2681" t="s">
        <v>425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384</v>
      </c>
      <c r="C2682" t="s">
        <v>56</v>
      </c>
      <c r="D2682" t="s">
        <v>404</v>
      </c>
      <c r="E2682" t="s">
        <v>554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384</v>
      </c>
      <c r="C2683" t="s">
        <v>56</v>
      </c>
      <c r="D2683" t="s">
        <v>425</v>
      </c>
      <c r="E2683" t="s">
        <v>404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384</v>
      </c>
      <c r="C2684" t="s">
        <v>56</v>
      </c>
      <c r="D2684" t="s">
        <v>425</v>
      </c>
      <c r="E2684" t="s">
        <v>425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384</v>
      </c>
      <c r="C2685" t="s">
        <v>56</v>
      </c>
      <c r="D2685" t="s">
        <v>405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384</v>
      </c>
      <c r="C2686" t="s">
        <v>56</v>
      </c>
      <c r="D2686" t="s">
        <v>405</v>
      </c>
      <c r="E2686" t="s">
        <v>405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384</v>
      </c>
      <c r="C2687" t="s">
        <v>56</v>
      </c>
      <c r="D2687" t="s">
        <v>424</v>
      </c>
      <c r="E2687" t="s">
        <v>424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384</v>
      </c>
      <c r="C2688" t="s">
        <v>56</v>
      </c>
      <c r="D2688" t="s">
        <v>406</v>
      </c>
      <c r="E2688" t="s">
        <v>406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384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384</v>
      </c>
      <c r="C2690" t="s">
        <v>58</v>
      </c>
      <c r="D2690" t="s">
        <v>423</v>
      </c>
      <c r="E2690" t="s">
        <v>423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384</v>
      </c>
      <c r="C2691" t="s">
        <v>58</v>
      </c>
      <c r="D2691" t="s">
        <v>403</v>
      </c>
      <c r="E2691" t="s">
        <v>403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384</v>
      </c>
      <c r="C2692" t="s">
        <v>58</v>
      </c>
      <c r="D2692" t="s">
        <v>403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384</v>
      </c>
      <c r="C2693" t="s">
        <v>58</v>
      </c>
      <c r="D2693" t="s">
        <v>137</v>
      </c>
      <c r="E2693" t="s">
        <v>423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384</v>
      </c>
      <c r="C2694" t="s">
        <v>58</v>
      </c>
      <c r="D2694" t="s">
        <v>137</v>
      </c>
      <c r="E2694" t="s">
        <v>403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384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384</v>
      </c>
      <c r="C2696" t="s">
        <v>58</v>
      </c>
      <c r="D2696" t="s">
        <v>137</v>
      </c>
      <c r="E2696" t="s">
        <v>425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384</v>
      </c>
      <c r="C2697" t="s">
        <v>58</v>
      </c>
      <c r="D2697" t="s">
        <v>137</v>
      </c>
      <c r="E2697" t="s">
        <v>554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384</v>
      </c>
      <c r="C2698" t="s">
        <v>58</v>
      </c>
      <c r="D2698" t="s">
        <v>137</v>
      </c>
      <c r="E2698" t="s">
        <v>424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384</v>
      </c>
      <c r="C2699" t="s">
        <v>58</v>
      </c>
      <c r="D2699" t="s">
        <v>404</v>
      </c>
      <c r="E2699" t="s">
        <v>423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384</v>
      </c>
      <c r="C2700" t="s">
        <v>58</v>
      </c>
      <c r="D2700" t="s">
        <v>404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384</v>
      </c>
      <c r="C2701" t="s">
        <v>58</v>
      </c>
      <c r="D2701" t="s">
        <v>404</v>
      </c>
      <c r="E2701" t="s">
        <v>404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384</v>
      </c>
      <c r="C2702" t="s">
        <v>58</v>
      </c>
      <c r="D2702" t="s">
        <v>404</v>
      </c>
      <c r="E2702" t="s">
        <v>425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384</v>
      </c>
      <c r="C2703" t="s">
        <v>58</v>
      </c>
      <c r="D2703" t="s">
        <v>404</v>
      </c>
      <c r="E2703" t="s">
        <v>554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384</v>
      </c>
      <c r="C2704" t="s">
        <v>58</v>
      </c>
      <c r="D2704" t="s">
        <v>425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384</v>
      </c>
      <c r="C2705" t="s">
        <v>58</v>
      </c>
      <c r="D2705" t="s">
        <v>425</v>
      </c>
      <c r="E2705" t="s">
        <v>425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384</v>
      </c>
      <c r="C2706" t="s">
        <v>58</v>
      </c>
      <c r="D2706" t="s">
        <v>425</v>
      </c>
      <c r="E2706" t="s">
        <v>429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384</v>
      </c>
      <c r="C2707" t="s">
        <v>58</v>
      </c>
      <c r="D2707" t="s">
        <v>405</v>
      </c>
      <c r="E2707" t="s">
        <v>405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384</v>
      </c>
      <c r="C2708" t="s">
        <v>58</v>
      </c>
      <c r="D2708" t="s">
        <v>554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384</v>
      </c>
      <c r="C2709" t="s">
        <v>58</v>
      </c>
      <c r="D2709" t="s">
        <v>554</v>
      </c>
      <c r="E2709" t="s">
        <v>554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384</v>
      </c>
      <c r="C2710" t="s">
        <v>58</v>
      </c>
      <c r="D2710" t="s">
        <v>426</v>
      </c>
      <c r="E2710" t="s">
        <v>426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384</v>
      </c>
      <c r="C2711" t="s">
        <v>58</v>
      </c>
      <c r="D2711" t="s">
        <v>424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384</v>
      </c>
      <c r="C2712" t="s">
        <v>58</v>
      </c>
      <c r="D2712" t="s">
        <v>424</v>
      </c>
      <c r="E2712" t="s">
        <v>424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384</v>
      </c>
      <c r="C2713" t="s">
        <v>58</v>
      </c>
      <c r="D2713" t="s">
        <v>424</v>
      </c>
      <c r="E2713" t="s">
        <v>479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384</v>
      </c>
      <c r="C2714" t="s">
        <v>58</v>
      </c>
      <c r="D2714" t="s">
        <v>431</v>
      </c>
      <c r="E2714" t="s">
        <v>431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384</v>
      </c>
      <c r="C2715" t="s">
        <v>58</v>
      </c>
      <c r="D2715" t="s">
        <v>406</v>
      </c>
      <c r="E2715" t="s">
        <v>406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384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384</v>
      </c>
      <c r="C2717" t="s">
        <v>60</v>
      </c>
      <c r="D2717" t="s">
        <v>423</v>
      </c>
      <c r="E2717" t="s">
        <v>423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384</v>
      </c>
      <c r="C2718" t="s">
        <v>60</v>
      </c>
      <c r="D2718" t="s">
        <v>403</v>
      </c>
      <c r="E2718" t="s">
        <v>403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384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384</v>
      </c>
      <c r="C2720" t="s">
        <v>60</v>
      </c>
      <c r="D2720" t="s">
        <v>137</v>
      </c>
      <c r="E2720" t="s">
        <v>425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384</v>
      </c>
      <c r="C2721" t="s">
        <v>60</v>
      </c>
      <c r="D2721" t="s">
        <v>137</v>
      </c>
      <c r="E2721" t="s">
        <v>554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384</v>
      </c>
      <c r="C2722" t="s">
        <v>60</v>
      </c>
      <c r="D2722" t="s">
        <v>137</v>
      </c>
      <c r="E2722" t="s">
        <v>424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384</v>
      </c>
      <c r="C2723" t="s">
        <v>60</v>
      </c>
      <c r="D2723" t="s">
        <v>404</v>
      </c>
      <c r="E2723" t="s">
        <v>423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384</v>
      </c>
      <c r="C2724" t="s">
        <v>60</v>
      </c>
      <c r="D2724" t="s">
        <v>404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384</v>
      </c>
      <c r="C2725" t="s">
        <v>60</v>
      </c>
      <c r="D2725" t="s">
        <v>404</v>
      </c>
      <c r="E2725" t="s">
        <v>404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384</v>
      </c>
      <c r="C2726" t="s">
        <v>60</v>
      </c>
      <c r="D2726" t="s">
        <v>425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384</v>
      </c>
      <c r="C2727" t="s">
        <v>60</v>
      </c>
      <c r="D2727" t="s">
        <v>425</v>
      </c>
      <c r="E2727" t="s">
        <v>425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384</v>
      </c>
      <c r="C2728" t="s">
        <v>60</v>
      </c>
      <c r="D2728" t="s">
        <v>405</v>
      </c>
      <c r="E2728" t="s">
        <v>405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384</v>
      </c>
      <c r="C2729" t="s">
        <v>60</v>
      </c>
      <c r="D2729" t="s">
        <v>554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384</v>
      </c>
      <c r="C2730" t="s">
        <v>60</v>
      </c>
      <c r="D2730" t="s">
        <v>554</v>
      </c>
      <c r="E2730" t="s">
        <v>554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384</v>
      </c>
      <c r="C2731" t="s">
        <v>60</v>
      </c>
      <c r="D2731" t="s">
        <v>426</v>
      </c>
      <c r="E2731" t="s">
        <v>426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384</v>
      </c>
      <c r="C2732" t="s">
        <v>60</v>
      </c>
      <c r="D2732" t="s">
        <v>424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384</v>
      </c>
      <c r="C2733" t="s">
        <v>60</v>
      </c>
      <c r="D2733" t="s">
        <v>424</v>
      </c>
      <c r="E2733" t="s">
        <v>424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384</v>
      </c>
      <c r="C2734" t="s">
        <v>60</v>
      </c>
      <c r="D2734" t="s">
        <v>431</v>
      </c>
      <c r="E2734" t="s">
        <v>431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384</v>
      </c>
      <c r="C2735" t="s">
        <v>62</v>
      </c>
      <c r="D2735" t="s">
        <v>423</v>
      </c>
      <c r="E2735" t="s">
        <v>423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384</v>
      </c>
      <c r="C2736" t="s">
        <v>62</v>
      </c>
      <c r="D2736" t="s">
        <v>403</v>
      </c>
      <c r="E2736" t="s">
        <v>403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384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384</v>
      </c>
      <c r="C2738" t="s">
        <v>62</v>
      </c>
      <c r="D2738" t="s">
        <v>137</v>
      </c>
      <c r="E2738" t="s">
        <v>404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384</v>
      </c>
      <c r="C2739" t="s">
        <v>62</v>
      </c>
      <c r="D2739" t="s">
        <v>137</v>
      </c>
      <c r="E2739" t="s">
        <v>425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384</v>
      </c>
      <c r="C2740" t="s">
        <v>62</v>
      </c>
      <c r="D2740" t="s">
        <v>137</v>
      </c>
      <c r="E2740" t="s">
        <v>554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384</v>
      </c>
      <c r="C2741" t="s">
        <v>62</v>
      </c>
      <c r="D2741" t="s">
        <v>137</v>
      </c>
      <c r="E2741" t="s">
        <v>424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384</v>
      </c>
      <c r="C2742" t="s">
        <v>62</v>
      </c>
      <c r="D2742" t="s">
        <v>404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384</v>
      </c>
      <c r="C2743" t="s">
        <v>62</v>
      </c>
      <c r="D2743" t="s">
        <v>404</v>
      </c>
      <c r="E2743" t="s">
        <v>404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384</v>
      </c>
      <c r="C2744" t="s">
        <v>62</v>
      </c>
      <c r="D2744" t="s">
        <v>404</v>
      </c>
      <c r="E2744" t="s">
        <v>424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384</v>
      </c>
      <c r="C2745" t="s">
        <v>62</v>
      </c>
      <c r="D2745" t="s">
        <v>425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384</v>
      </c>
      <c r="C2746" t="s">
        <v>62</v>
      </c>
      <c r="D2746" t="s">
        <v>425</v>
      </c>
      <c r="E2746" t="s">
        <v>425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384</v>
      </c>
      <c r="C2747" t="s">
        <v>62</v>
      </c>
      <c r="D2747" t="s">
        <v>554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384</v>
      </c>
      <c r="C2748" t="s">
        <v>62</v>
      </c>
      <c r="D2748" t="s">
        <v>554</v>
      </c>
      <c r="E2748" t="s">
        <v>554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384</v>
      </c>
      <c r="C2749" t="s">
        <v>62</v>
      </c>
      <c r="D2749" t="s">
        <v>424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384</v>
      </c>
      <c r="C2750" t="s">
        <v>62</v>
      </c>
      <c r="D2750" t="s">
        <v>424</v>
      </c>
      <c r="E2750" t="s">
        <v>424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384</v>
      </c>
      <c r="C2751" t="s">
        <v>62</v>
      </c>
      <c r="D2751" t="s">
        <v>406</v>
      </c>
      <c r="E2751" t="s">
        <v>406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384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384</v>
      </c>
      <c r="C2753" t="s">
        <v>64</v>
      </c>
      <c r="D2753" t="s">
        <v>423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384</v>
      </c>
      <c r="C2754" t="s">
        <v>64</v>
      </c>
      <c r="D2754" t="s">
        <v>403</v>
      </c>
      <c r="E2754" t="s">
        <v>403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384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384</v>
      </c>
      <c r="C2756" t="s">
        <v>64</v>
      </c>
      <c r="D2756" t="s">
        <v>137</v>
      </c>
      <c r="E2756" t="s">
        <v>425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384</v>
      </c>
      <c r="C2757" t="s">
        <v>64</v>
      </c>
      <c r="D2757" t="s">
        <v>137</v>
      </c>
      <c r="E2757" t="s">
        <v>554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384</v>
      </c>
      <c r="C2758" t="s">
        <v>64</v>
      </c>
      <c r="D2758" t="s">
        <v>137</v>
      </c>
      <c r="E2758" t="s">
        <v>424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384</v>
      </c>
      <c r="C2759" t="s">
        <v>64</v>
      </c>
      <c r="D2759" t="s">
        <v>404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384</v>
      </c>
      <c r="C2760" t="s">
        <v>64</v>
      </c>
      <c r="D2760" t="s">
        <v>404</v>
      </c>
      <c r="E2760" t="s">
        <v>404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384</v>
      </c>
      <c r="C2761" t="s">
        <v>64</v>
      </c>
      <c r="D2761" t="s">
        <v>404</v>
      </c>
      <c r="E2761" t="s">
        <v>424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384</v>
      </c>
      <c r="C2762" t="s">
        <v>64</v>
      </c>
      <c r="D2762" t="s">
        <v>425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384</v>
      </c>
      <c r="C2763" t="s">
        <v>64</v>
      </c>
      <c r="D2763" t="s">
        <v>425</v>
      </c>
      <c r="E2763" t="s">
        <v>425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384</v>
      </c>
      <c r="C2764" t="s">
        <v>64</v>
      </c>
      <c r="D2764" t="s">
        <v>405</v>
      </c>
      <c r="E2764" t="s">
        <v>405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384</v>
      </c>
      <c r="C2765" t="s">
        <v>64</v>
      </c>
      <c r="D2765" t="s">
        <v>554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384</v>
      </c>
      <c r="C2766" t="s">
        <v>64</v>
      </c>
      <c r="D2766" t="s">
        <v>554</v>
      </c>
      <c r="E2766" t="s">
        <v>554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384</v>
      </c>
      <c r="C2767" t="s">
        <v>64</v>
      </c>
      <c r="D2767" t="s">
        <v>424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384</v>
      </c>
      <c r="C2768" t="s">
        <v>64</v>
      </c>
      <c r="D2768" t="s">
        <v>424</v>
      </c>
      <c r="E2768" t="s">
        <v>424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384</v>
      </c>
      <c r="C2769" t="s">
        <v>64</v>
      </c>
      <c r="D2769" t="s">
        <v>431</v>
      </c>
      <c r="E2769" t="s">
        <v>431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385</v>
      </c>
      <c r="C2770" t="s">
        <v>48</v>
      </c>
      <c r="D2770" t="s">
        <v>403</v>
      </c>
      <c r="E2770" t="s">
        <v>403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385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385</v>
      </c>
      <c r="C2772" t="s">
        <v>48</v>
      </c>
      <c r="D2772" t="s">
        <v>404</v>
      </c>
      <c r="E2772" t="s">
        <v>404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385</v>
      </c>
      <c r="C2773" t="s">
        <v>48</v>
      </c>
      <c r="D2773" t="s">
        <v>405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385</v>
      </c>
      <c r="C2774" t="s">
        <v>48</v>
      </c>
      <c r="D2774" t="s">
        <v>405</v>
      </c>
      <c r="E2774" t="s">
        <v>405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385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385</v>
      </c>
      <c r="C2776" t="s">
        <v>50</v>
      </c>
      <c r="D2776" t="s">
        <v>404</v>
      </c>
      <c r="E2776" t="s">
        <v>404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385</v>
      </c>
      <c r="C2777" t="s">
        <v>50</v>
      </c>
      <c r="D2777" t="s">
        <v>405</v>
      </c>
      <c r="E2777" t="s">
        <v>405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385</v>
      </c>
      <c r="C2778" t="s">
        <v>52</v>
      </c>
      <c r="D2778" t="s">
        <v>403</v>
      </c>
      <c r="E2778" t="s">
        <v>403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385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385</v>
      </c>
      <c r="C2780" t="s">
        <v>52</v>
      </c>
      <c r="D2780" t="s">
        <v>404</v>
      </c>
      <c r="E2780" t="s">
        <v>404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385</v>
      </c>
      <c r="C2781" t="s">
        <v>52</v>
      </c>
      <c r="D2781" t="s">
        <v>405</v>
      </c>
      <c r="E2781" t="s">
        <v>405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385</v>
      </c>
      <c r="C2782" t="s">
        <v>52</v>
      </c>
      <c r="D2782" t="s">
        <v>424</v>
      </c>
      <c r="E2782" t="s">
        <v>424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385</v>
      </c>
      <c r="C2783" t="s">
        <v>54</v>
      </c>
      <c r="D2783" t="s">
        <v>423</v>
      </c>
      <c r="E2783" t="s">
        <v>423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385</v>
      </c>
      <c r="C2784" t="s">
        <v>54</v>
      </c>
      <c r="D2784" t="s">
        <v>403</v>
      </c>
      <c r="E2784" t="s">
        <v>403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385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385</v>
      </c>
      <c r="C2786" t="s">
        <v>54</v>
      </c>
      <c r="D2786" t="s">
        <v>404</v>
      </c>
      <c r="E2786" t="s">
        <v>404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385</v>
      </c>
      <c r="C2787" t="s">
        <v>54</v>
      </c>
      <c r="D2787" t="s">
        <v>405</v>
      </c>
      <c r="E2787" t="s">
        <v>402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385</v>
      </c>
      <c r="C2788" t="s">
        <v>54</v>
      </c>
      <c r="D2788" t="s">
        <v>405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385</v>
      </c>
      <c r="C2789" t="s">
        <v>54</v>
      </c>
      <c r="D2789" t="s">
        <v>405</v>
      </c>
      <c r="E2789" t="s">
        <v>404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385</v>
      </c>
      <c r="C2790" t="s">
        <v>54</v>
      </c>
      <c r="D2790" t="s">
        <v>405</v>
      </c>
      <c r="E2790" t="s">
        <v>405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385</v>
      </c>
      <c r="C2791" t="s">
        <v>56</v>
      </c>
      <c r="D2791" t="s">
        <v>423</v>
      </c>
      <c r="E2791" t="s">
        <v>423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385</v>
      </c>
      <c r="C2792" t="s">
        <v>56</v>
      </c>
      <c r="D2792" t="s">
        <v>423</v>
      </c>
      <c r="E2792" t="s">
        <v>404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385</v>
      </c>
      <c r="C2793" t="s">
        <v>56</v>
      </c>
      <c r="D2793" t="s">
        <v>403</v>
      </c>
      <c r="E2793" t="s">
        <v>403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385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385</v>
      </c>
      <c r="C2795" t="s">
        <v>56</v>
      </c>
      <c r="D2795" t="s">
        <v>404</v>
      </c>
      <c r="E2795" t="s">
        <v>423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385</v>
      </c>
      <c r="C2796" t="s">
        <v>56</v>
      </c>
      <c r="D2796" t="s">
        <v>404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385</v>
      </c>
      <c r="C2797" t="s">
        <v>56</v>
      </c>
      <c r="D2797" t="s">
        <v>404</v>
      </c>
      <c r="E2797" t="s">
        <v>404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385</v>
      </c>
      <c r="C2798" t="s">
        <v>56</v>
      </c>
      <c r="D2798" t="s">
        <v>404</v>
      </c>
      <c r="E2798" t="s">
        <v>425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385</v>
      </c>
      <c r="C2799" t="s">
        <v>56</v>
      </c>
      <c r="D2799" t="s">
        <v>404</v>
      </c>
      <c r="E2799" t="s">
        <v>429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385</v>
      </c>
      <c r="C2800" t="s">
        <v>56</v>
      </c>
      <c r="D2800" t="s">
        <v>404</v>
      </c>
      <c r="E2800" t="s">
        <v>424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385</v>
      </c>
      <c r="C2801" t="s">
        <v>56</v>
      </c>
      <c r="D2801" t="s">
        <v>425</v>
      </c>
      <c r="E2801" t="s">
        <v>425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385</v>
      </c>
      <c r="C2802" t="s">
        <v>56</v>
      </c>
      <c r="D2802" t="s">
        <v>405</v>
      </c>
      <c r="E2802" t="s">
        <v>403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385</v>
      </c>
      <c r="C2803" t="s">
        <v>56</v>
      </c>
      <c r="D2803" t="s">
        <v>405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385</v>
      </c>
      <c r="C2804" t="s">
        <v>56</v>
      </c>
      <c r="D2804" t="s">
        <v>405</v>
      </c>
      <c r="E2804" t="s">
        <v>404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385</v>
      </c>
      <c r="C2805" t="s">
        <v>56</v>
      </c>
      <c r="D2805" t="s">
        <v>405</v>
      </c>
      <c r="E2805" t="s">
        <v>405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385</v>
      </c>
      <c r="C2806" t="s">
        <v>56</v>
      </c>
      <c r="D2806" t="s">
        <v>405</v>
      </c>
      <c r="E2806" t="s">
        <v>554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385</v>
      </c>
      <c r="C2807" t="s">
        <v>56</v>
      </c>
      <c r="D2807" t="s">
        <v>405</v>
      </c>
      <c r="E2807" t="s">
        <v>424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385</v>
      </c>
      <c r="C2808" t="s">
        <v>56</v>
      </c>
      <c r="D2808" t="s">
        <v>554</v>
      </c>
      <c r="E2808" t="s">
        <v>554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385</v>
      </c>
      <c r="C2809" t="s">
        <v>56</v>
      </c>
      <c r="D2809" t="s">
        <v>424</v>
      </c>
      <c r="E2809" t="s">
        <v>424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385</v>
      </c>
      <c r="C2810" t="s">
        <v>56</v>
      </c>
      <c r="D2810" t="s">
        <v>406</v>
      </c>
      <c r="E2810" t="s">
        <v>406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385</v>
      </c>
      <c r="C2811" t="s">
        <v>56</v>
      </c>
      <c r="D2811" t="s">
        <v>427</v>
      </c>
      <c r="E2811" t="s">
        <v>427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385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385</v>
      </c>
      <c r="C2813" t="s">
        <v>58</v>
      </c>
      <c r="D2813" t="s">
        <v>423</v>
      </c>
      <c r="E2813" t="s">
        <v>423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385</v>
      </c>
      <c r="C2814" t="s">
        <v>58</v>
      </c>
      <c r="D2814" t="s">
        <v>423</v>
      </c>
      <c r="E2814" t="s">
        <v>404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385</v>
      </c>
      <c r="C2815" t="s">
        <v>58</v>
      </c>
      <c r="D2815" t="s">
        <v>423</v>
      </c>
      <c r="E2815" t="s">
        <v>405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385</v>
      </c>
      <c r="C2816" t="s">
        <v>58</v>
      </c>
      <c r="D2816" t="s">
        <v>403</v>
      </c>
      <c r="E2816" t="s">
        <v>403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385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385</v>
      </c>
      <c r="C2818" t="s">
        <v>58</v>
      </c>
      <c r="D2818" t="s">
        <v>137</v>
      </c>
      <c r="E2818" t="s">
        <v>424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385</v>
      </c>
      <c r="C2819" t="s">
        <v>58</v>
      </c>
      <c r="D2819" t="s">
        <v>404</v>
      </c>
      <c r="E2819" t="s">
        <v>403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385</v>
      </c>
      <c r="C2820" t="s">
        <v>58</v>
      </c>
      <c r="D2820" t="s">
        <v>404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385</v>
      </c>
      <c r="C2821" t="s">
        <v>58</v>
      </c>
      <c r="D2821" t="s">
        <v>404</v>
      </c>
      <c r="E2821" t="s">
        <v>404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385</v>
      </c>
      <c r="C2822" t="s">
        <v>58</v>
      </c>
      <c r="D2822" t="s">
        <v>404</v>
      </c>
      <c r="E2822" t="s">
        <v>425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385</v>
      </c>
      <c r="C2823" t="s">
        <v>58</v>
      </c>
      <c r="D2823" t="s">
        <v>404</v>
      </c>
      <c r="E2823" t="s">
        <v>405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385</v>
      </c>
      <c r="C2824" t="s">
        <v>58</v>
      </c>
      <c r="D2824" t="s">
        <v>425</v>
      </c>
      <c r="E2824" t="s">
        <v>404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385</v>
      </c>
      <c r="C2825" t="s">
        <v>58</v>
      </c>
      <c r="D2825" t="s">
        <v>425</v>
      </c>
      <c r="E2825" t="s">
        <v>425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385</v>
      </c>
      <c r="C2826" t="s">
        <v>58</v>
      </c>
      <c r="D2826" t="s">
        <v>405</v>
      </c>
      <c r="E2826" t="s">
        <v>403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385</v>
      </c>
      <c r="C2827" t="s">
        <v>58</v>
      </c>
      <c r="D2827" t="s">
        <v>405</v>
      </c>
      <c r="E2827" t="s">
        <v>405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385</v>
      </c>
      <c r="C2828" t="s">
        <v>58</v>
      </c>
      <c r="D2828" t="s">
        <v>405</v>
      </c>
      <c r="E2828" t="s">
        <v>424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385</v>
      </c>
      <c r="C2829" t="s">
        <v>58</v>
      </c>
      <c r="D2829" t="s">
        <v>554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385</v>
      </c>
      <c r="C2830" t="s">
        <v>58</v>
      </c>
      <c r="D2830" t="s">
        <v>554</v>
      </c>
      <c r="E2830" t="s">
        <v>405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385</v>
      </c>
      <c r="C2831" t="s">
        <v>58</v>
      </c>
      <c r="D2831" t="s">
        <v>554</v>
      </c>
      <c r="E2831" t="s">
        <v>554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385</v>
      </c>
      <c r="C2832" t="s">
        <v>58</v>
      </c>
      <c r="D2832" t="s">
        <v>424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385</v>
      </c>
      <c r="C2833" t="s">
        <v>58</v>
      </c>
      <c r="D2833" t="s">
        <v>424</v>
      </c>
      <c r="E2833" t="s">
        <v>424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385</v>
      </c>
      <c r="C2834" t="s">
        <v>58</v>
      </c>
      <c r="D2834" t="s">
        <v>431</v>
      </c>
      <c r="E2834" t="s">
        <v>431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385</v>
      </c>
      <c r="C2835" t="s">
        <v>58</v>
      </c>
      <c r="D2835" t="s">
        <v>406</v>
      </c>
      <c r="E2835" t="s">
        <v>406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385</v>
      </c>
      <c r="C2836" t="s">
        <v>58</v>
      </c>
      <c r="D2836" t="s">
        <v>427</v>
      </c>
      <c r="E2836" t="s">
        <v>427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385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385</v>
      </c>
      <c r="C2838" t="s">
        <v>60</v>
      </c>
      <c r="D2838" t="s">
        <v>553</v>
      </c>
      <c r="E2838" t="s">
        <v>553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385</v>
      </c>
      <c r="C2839" t="s">
        <v>60</v>
      </c>
      <c r="D2839" t="s">
        <v>423</v>
      </c>
      <c r="E2839" t="s">
        <v>423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385</v>
      </c>
      <c r="C2840" t="s">
        <v>60</v>
      </c>
      <c r="D2840" t="s">
        <v>403</v>
      </c>
      <c r="E2840" t="s">
        <v>403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385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385</v>
      </c>
      <c r="C2842" t="s">
        <v>60</v>
      </c>
      <c r="D2842" t="s">
        <v>137</v>
      </c>
      <c r="E2842" t="s">
        <v>425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385</v>
      </c>
      <c r="C2843" t="s">
        <v>60</v>
      </c>
      <c r="D2843" t="s">
        <v>137</v>
      </c>
      <c r="E2843" t="s">
        <v>554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385</v>
      </c>
      <c r="C2844" t="s">
        <v>60</v>
      </c>
      <c r="D2844" t="s">
        <v>137</v>
      </c>
      <c r="E2844" t="s">
        <v>424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385</v>
      </c>
      <c r="C2845" t="s">
        <v>60</v>
      </c>
      <c r="D2845" t="s">
        <v>404</v>
      </c>
      <c r="E2845" t="s">
        <v>423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385</v>
      </c>
      <c r="C2846" t="s">
        <v>60</v>
      </c>
      <c r="D2846" t="s">
        <v>404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385</v>
      </c>
      <c r="C2847" t="s">
        <v>60</v>
      </c>
      <c r="D2847" t="s">
        <v>404</v>
      </c>
      <c r="E2847" t="s">
        <v>404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385</v>
      </c>
      <c r="C2848" t="s">
        <v>60</v>
      </c>
      <c r="D2848" t="s">
        <v>404</v>
      </c>
      <c r="E2848" t="s">
        <v>425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385</v>
      </c>
      <c r="C2849" t="s">
        <v>60</v>
      </c>
      <c r="D2849" t="s">
        <v>404</v>
      </c>
      <c r="E2849" t="s">
        <v>405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385</v>
      </c>
      <c r="C2850" t="s">
        <v>60</v>
      </c>
      <c r="D2850" t="s">
        <v>425</v>
      </c>
      <c r="E2850" t="s">
        <v>425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385</v>
      </c>
      <c r="C2851" t="s">
        <v>60</v>
      </c>
      <c r="D2851" t="s">
        <v>405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385</v>
      </c>
      <c r="C2852" t="s">
        <v>60</v>
      </c>
      <c r="D2852" t="s">
        <v>405</v>
      </c>
      <c r="E2852" t="s">
        <v>405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385</v>
      </c>
      <c r="C2853" t="s">
        <v>60</v>
      </c>
      <c r="D2853" t="s">
        <v>554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385</v>
      </c>
      <c r="C2854" t="s">
        <v>60</v>
      </c>
      <c r="D2854" t="s">
        <v>554</v>
      </c>
      <c r="E2854" t="s">
        <v>405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385</v>
      </c>
      <c r="C2855" t="s">
        <v>60</v>
      </c>
      <c r="D2855" t="s">
        <v>554</v>
      </c>
      <c r="E2855" t="s">
        <v>554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385</v>
      </c>
      <c r="C2856" t="s">
        <v>60</v>
      </c>
      <c r="D2856" t="s">
        <v>424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385</v>
      </c>
      <c r="C2857" t="s">
        <v>60</v>
      </c>
      <c r="D2857" t="s">
        <v>424</v>
      </c>
      <c r="E2857" t="s">
        <v>404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385</v>
      </c>
      <c r="C2858" t="s">
        <v>60</v>
      </c>
      <c r="D2858" t="s">
        <v>424</v>
      </c>
      <c r="E2858" t="s">
        <v>424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385</v>
      </c>
      <c r="C2859" t="s">
        <v>60</v>
      </c>
      <c r="D2859" t="s">
        <v>406</v>
      </c>
      <c r="E2859" t="s">
        <v>406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385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385</v>
      </c>
      <c r="C2861" t="s">
        <v>62</v>
      </c>
      <c r="D2861" t="s">
        <v>423</v>
      </c>
      <c r="E2861" t="s">
        <v>423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385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385</v>
      </c>
      <c r="C2863" t="s">
        <v>62</v>
      </c>
      <c r="D2863" t="s">
        <v>137</v>
      </c>
      <c r="E2863" t="s">
        <v>425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385</v>
      </c>
      <c r="C2864" t="s">
        <v>62</v>
      </c>
      <c r="D2864" t="s">
        <v>137</v>
      </c>
      <c r="E2864" t="s">
        <v>405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385</v>
      </c>
      <c r="C2865" t="s">
        <v>62</v>
      </c>
      <c r="D2865" t="s">
        <v>137</v>
      </c>
      <c r="E2865" t="s">
        <v>424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385</v>
      </c>
      <c r="C2866" t="s">
        <v>62</v>
      </c>
      <c r="D2866" t="s">
        <v>404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385</v>
      </c>
      <c r="C2867" t="s">
        <v>62</v>
      </c>
      <c r="D2867" t="s">
        <v>404</v>
      </c>
      <c r="E2867" t="s">
        <v>404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385</v>
      </c>
      <c r="C2868" t="s">
        <v>62</v>
      </c>
      <c r="D2868" t="s">
        <v>425</v>
      </c>
      <c r="E2868" t="s">
        <v>425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385</v>
      </c>
      <c r="C2869" t="s">
        <v>62</v>
      </c>
      <c r="D2869" t="s">
        <v>405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385</v>
      </c>
      <c r="C2870" t="s">
        <v>62</v>
      </c>
      <c r="D2870" t="s">
        <v>405</v>
      </c>
      <c r="E2870" t="s">
        <v>405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385</v>
      </c>
      <c r="C2871" t="s">
        <v>62</v>
      </c>
      <c r="D2871" t="s">
        <v>554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385</v>
      </c>
      <c r="C2872" t="s">
        <v>62</v>
      </c>
      <c r="D2872" t="s">
        <v>554</v>
      </c>
      <c r="E2872" t="s">
        <v>554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385</v>
      </c>
      <c r="C2873" t="s">
        <v>62</v>
      </c>
      <c r="D2873" t="s">
        <v>424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385</v>
      </c>
      <c r="C2874" t="s">
        <v>62</v>
      </c>
      <c r="D2874" t="s">
        <v>424</v>
      </c>
      <c r="E2874" t="s">
        <v>424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385</v>
      </c>
      <c r="C2875" t="s">
        <v>62</v>
      </c>
      <c r="D2875" t="s">
        <v>431</v>
      </c>
      <c r="E2875" t="s">
        <v>431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385</v>
      </c>
      <c r="C2876" t="s">
        <v>62</v>
      </c>
      <c r="D2876" t="s">
        <v>406</v>
      </c>
      <c r="E2876" t="s">
        <v>406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385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385</v>
      </c>
      <c r="C2878" t="s">
        <v>64</v>
      </c>
      <c r="D2878" t="s">
        <v>403</v>
      </c>
      <c r="E2878" t="s">
        <v>403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385</v>
      </c>
      <c r="C2879" t="s">
        <v>64</v>
      </c>
      <c r="D2879" t="s">
        <v>137</v>
      </c>
      <c r="E2879" t="s">
        <v>403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385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385</v>
      </c>
      <c r="C2881" t="s">
        <v>64</v>
      </c>
      <c r="D2881" t="s">
        <v>137</v>
      </c>
      <c r="E2881" t="s">
        <v>425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385</v>
      </c>
      <c r="C2882" t="s">
        <v>64</v>
      </c>
      <c r="D2882" t="s">
        <v>137</v>
      </c>
      <c r="E2882" t="s">
        <v>405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385</v>
      </c>
      <c r="C2883" t="s">
        <v>64</v>
      </c>
      <c r="D2883" t="s">
        <v>137</v>
      </c>
      <c r="E2883" t="s">
        <v>554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385</v>
      </c>
      <c r="C2884" t="s">
        <v>64</v>
      </c>
      <c r="D2884" t="s">
        <v>137</v>
      </c>
      <c r="E2884" t="s">
        <v>424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385</v>
      </c>
      <c r="C2885" t="s">
        <v>64</v>
      </c>
      <c r="D2885" t="s">
        <v>137</v>
      </c>
      <c r="E2885" t="s">
        <v>431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385</v>
      </c>
      <c r="C2886" t="s">
        <v>64</v>
      </c>
      <c r="D2886" t="s">
        <v>404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385</v>
      </c>
      <c r="C2887" t="s">
        <v>64</v>
      </c>
      <c r="D2887" t="s">
        <v>404</v>
      </c>
      <c r="E2887" t="s">
        <v>404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385</v>
      </c>
      <c r="C2888" t="s">
        <v>64</v>
      </c>
      <c r="D2888" t="s">
        <v>404</v>
      </c>
      <c r="E2888" t="s">
        <v>424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385</v>
      </c>
      <c r="C2889" t="s">
        <v>64</v>
      </c>
      <c r="D2889" t="s">
        <v>425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385</v>
      </c>
      <c r="C2890" t="s">
        <v>64</v>
      </c>
      <c r="D2890" t="s">
        <v>425</v>
      </c>
      <c r="E2890" t="s">
        <v>425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385</v>
      </c>
      <c r="C2891" t="s">
        <v>64</v>
      </c>
      <c r="D2891" t="s">
        <v>425</v>
      </c>
      <c r="E2891" t="s">
        <v>424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385</v>
      </c>
      <c r="C2892" t="s">
        <v>64</v>
      </c>
      <c r="D2892" t="s">
        <v>405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385</v>
      </c>
      <c r="C2893" t="s">
        <v>64</v>
      </c>
      <c r="D2893" t="s">
        <v>405</v>
      </c>
      <c r="E2893" t="s">
        <v>405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385</v>
      </c>
      <c r="C2894" t="s">
        <v>64</v>
      </c>
      <c r="D2894" t="s">
        <v>554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385</v>
      </c>
      <c r="C2895" t="s">
        <v>64</v>
      </c>
      <c r="D2895" t="s">
        <v>554</v>
      </c>
      <c r="E2895" t="s">
        <v>405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385</v>
      </c>
      <c r="C2896" t="s">
        <v>64</v>
      </c>
      <c r="D2896" t="s">
        <v>554</v>
      </c>
      <c r="E2896" t="s">
        <v>554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385</v>
      </c>
      <c r="C2897" t="s">
        <v>64</v>
      </c>
      <c r="D2897" t="s">
        <v>426</v>
      </c>
      <c r="E2897" t="s">
        <v>426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385</v>
      </c>
      <c r="C2898" t="s">
        <v>64</v>
      </c>
      <c r="D2898" t="s">
        <v>424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385</v>
      </c>
      <c r="C2899" t="s">
        <v>64</v>
      </c>
      <c r="D2899" t="s">
        <v>424</v>
      </c>
      <c r="E2899" t="s">
        <v>404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385</v>
      </c>
      <c r="C2900" t="s">
        <v>64</v>
      </c>
      <c r="D2900" t="s">
        <v>424</v>
      </c>
      <c r="E2900" t="s">
        <v>554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385</v>
      </c>
      <c r="C2901" t="s">
        <v>64</v>
      </c>
      <c r="D2901" t="s">
        <v>424</v>
      </c>
      <c r="E2901" t="s">
        <v>424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385</v>
      </c>
      <c r="C2902" t="s">
        <v>64</v>
      </c>
      <c r="D2902" t="s">
        <v>431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385</v>
      </c>
      <c r="C2903" t="s">
        <v>64</v>
      </c>
      <c r="D2903" t="s">
        <v>431</v>
      </c>
      <c r="E2903" t="s">
        <v>431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69" t="s">
        <v>480</v>
      </c>
      <c r="B1" s="1269"/>
      <c r="C1" s="1269"/>
      <c r="D1" s="1269"/>
      <c r="E1" s="1269"/>
      <c r="F1" s="1269"/>
      <c r="G1" s="1269"/>
      <c r="H1" s="1269"/>
      <c r="I1" s="1269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  <c r="AU4" s="82" t="s">
        <v>412</v>
      </c>
      <c r="AV4" s="82" t="s">
        <v>412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s="223" t="s">
        <v>397</v>
      </c>
      <c r="AH6" s="223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s="223" t="s">
        <v>414</v>
      </c>
      <c r="AO6" s="223" t="s">
        <v>415</v>
      </c>
      <c r="AP6" s="223" t="s">
        <v>416</v>
      </c>
      <c r="AQ6" s="223" t="s">
        <v>417</v>
      </c>
      <c r="AR6" t="s">
        <v>418</v>
      </c>
      <c r="AS6" t="s">
        <v>419</v>
      </c>
      <c r="AT6" t="s">
        <v>420</v>
      </c>
      <c r="AU6" t="s">
        <v>421</v>
      </c>
      <c r="AV6" s="223" t="s">
        <v>422</v>
      </c>
    </row>
    <row r="7" spans="1:48" hidden="1">
      <c r="B7" t="s">
        <v>360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564</v>
      </c>
      <c r="AE7" t="s">
        <v>564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360</v>
      </c>
      <c r="C8" t="s">
        <v>48</v>
      </c>
      <c r="D8" t="s">
        <v>404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423</v>
      </c>
      <c r="AC8" t="s">
        <v>424</v>
      </c>
      <c r="AD8" t="s">
        <v>423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360</v>
      </c>
      <c r="C9" t="s">
        <v>48</v>
      </c>
      <c r="D9" t="s">
        <v>404</v>
      </c>
      <c r="E9" t="s">
        <v>404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423</v>
      </c>
      <c r="AC9" t="s">
        <v>424</v>
      </c>
      <c r="AD9" t="s">
        <v>423</v>
      </c>
      <c r="AE9" t="s">
        <v>564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360</v>
      </c>
      <c r="C10" t="s">
        <v>48</v>
      </c>
      <c r="D10" t="s">
        <v>405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423</v>
      </c>
      <c r="AC10" t="s">
        <v>431</v>
      </c>
      <c r="AD10" t="s">
        <v>423</v>
      </c>
      <c r="AE10" t="s">
        <v>564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360</v>
      </c>
      <c r="C11" t="s">
        <v>48</v>
      </c>
      <c r="D11" t="s">
        <v>405</v>
      </c>
      <c r="E11" t="s">
        <v>405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403</v>
      </c>
      <c r="AC11" t="s">
        <v>403</v>
      </c>
      <c r="AD11" t="s">
        <v>403</v>
      </c>
      <c r="AE11" t="s">
        <v>564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360</v>
      </c>
      <c r="C12" t="s">
        <v>50</v>
      </c>
      <c r="D12" t="s">
        <v>403</v>
      </c>
      <c r="E12" t="s">
        <v>403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403</v>
      </c>
      <c r="AC12" t="s">
        <v>403</v>
      </c>
      <c r="AD12" t="s">
        <v>137</v>
      </c>
      <c r="AE12" t="s">
        <v>564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360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403</v>
      </c>
      <c r="AC13" t="s">
        <v>425</v>
      </c>
      <c r="AD13" t="s">
        <v>403</v>
      </c>
      <c r="AE13" t="s">
        <v>564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360</v>
      </c>
      <c r="C14" t="s">
        <v>50</v>
      </c>
      <c r="D14" t="s">
        <v>404</v>
      </c>
      <c r="E14" t="s">
        <v>404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403</v>
      </c>
      <c r="AC14" t="s">
        <v>576</v>
      </c>
      <c r="AD14" t="s">
        <v>403</v>
      </c>
      <c r="AE14" t="s">
        <v>564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360</v>
      </c>
      <c r="C15" t="s">
        <v>50</v>
      </c>
      <c r="D15" t="s">
        <v>405</v>
      </c>
      <c r="E15" t="s">
        <v>405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403</v>
      </c>
      <c r="AC15" t="s">
        <v>424</v>
      </c>
      <c r="AD15" t="s">
        <v>403</v>
      </c>
      <c r="AE15" t="s">
        <v>564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360</v>
      </c>
      <c r="C16" t="s">
        <v>50</v>
      </c>
      <c r="D16" t="s">
        <v>431</v>
      </c>
      <c r="E16" t="s">
        <v>431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403</v>
      </c>
      <c r="AC16" t="s">
        <v>424</v>
      </c>
      <c r="AD16" t="s">
        <v>137</v>
      </c>
      <c r="AE16" t="s">
        <v>564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360</v>
      </c>
      <c r="C17" t="s">
        <v>52</v>
      </c>
      <c r="D17" t="s">
        <v>403</v>
      </c>
      <c r="E17" t="s">
        <v>403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403</v>
      </c>
      <c r="AC17" t="s">
        <v>564</v>
      </c>
      <c r="AD17" t="s">
        <v>403</v>
      </c>
      <c r="AE17" t="s">
        <v>564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360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403</v>
      </c>
      <c r="AC18" t="s">
        <v>431</v>
      </c>
      <c r="AD18" t="s">
        <v>403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360</v>
      </c>
      <c r="C19" t="s">
        <v>52</v>
      </c>
      <c r="D19" t="s">
        <v>404</v>
      </c>
      <c r="E19" t="s">
        <v>404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403</v>
      </c>
      <c r="AC19" t="s">
        <v>431</v>
      </c>
      <c r="AD19" t="s">
        <v>403</v>
      </c>
      <c r="AE19" t="s">
        <v>564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360</v>
      </c>
      <c r="C20" t="s">
        <v>52</v>
      </c>
      <c r="D20" t="s">
        <v>404</v>
      </c>
      <c r="E20" t="s">
        <v>425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403</v>
      </c>
      <c r="AC20" t="s">
        <v>431</v>
      </c>
      <c r="AD20" t="s">
        <v>137</v>
      </c>
      <c r="AE20" t="s">
        <v>564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360</v>
      </c>
      <c r="C21" t="s">
        <v>52</v>
      </c>
      <c r="D21" t="s">
        <v>405</v>
      </c>
      <c r="E21" t="s">
        <v>405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403</v>
      </c>
      <c r="AC21" t="s">
        <v>427</v>
      </c>
      <c r="AD21" t="s">
        <v>403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360</v>
      </c>
      <c r="C22" t="s">
        <v>54</v>
      </c>
      <c r="D22" t="s">
        <v>403</v>
      </c>
      <c r="E22" t="s">
        <v>403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575</v>
      </c>
      <c r="AD22" t="s">
        <v>137</v>
      </c>
      <c r="AE22" t="s">
        <v>564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360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423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360</v>
      </c>
      <c r="C24" t="s">
        <v>54</v>
      </c>
      <c r="D24" t="s">
        <v>404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423</v>
      </c>
      <c r="AD24" t="s">
        <v>137</v>
      </c>
      <c r="AE24" t="s">
        <v>564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360</v>
      </c>
      <c r="C25" t="s">
        <v>54</v>
      </c>
      <c r="D25" t="s">
        <v>404</v>
      </c>
      <c r="E25" t="s">
        <v>404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403</v>
      </c>
      <c r="AD25" t="s">
        <v>137</v>
      </c>
      <c r="AE25" t="s">
        <v>564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360</v>
      </c>
      <c r="C26" t="s">
        <v>54</v>
      </c>
      <c r="D26" t="s">
        <v>405</v>
      </c>
      <c r="E26" t="s">
        <v>405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360</v>
      </c>
      <c r="C27" t="s">
        <v>54</v>
      </c>
      <c r="D27" t="s">
        <v>406</v>
      </c>
      <c r="E27" t="s">
        <v>406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564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360</v>
      </c>
      <c r="C28" t="s">
        <v>56</v>
      </c>
      <c r="D28" t="s">
        <v>423</v>
      </c>
      <c r="E28" t="s">
        <v>423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577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360</v>
      </c>
      <c r="C29" t="s">
        <v>56</v>
      </c>
      <c r="D29" t="s">
        <v>403</v>
      </c>
      <c r="E29" t="s">
        <v>403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577</v>
      </c>
      <c r="AD29" t="s">
        <v>137</v>
      </c>
      <c r="AE29" t="s">
        <v>564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360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577</v>
      </c>
      <c r="AD30" t="s">
        <v>404</v>
      </c>
      <c r="AE30" t="s">
        <v>564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360</v>
      </c>
      <c r="C31" t="s">
        <v>56</v>
      </c>
      <c r="D31" t="s">
        <v>404</v>
      </c>
      <c r="E31" t="s">
        <v>423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425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360</v>
      </c>
      <c r="C32" t="s">
        <v>56</v>
      </c>
      <c r="D32" t="s">
        <v>404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425</v>
      </c>
      <c r="AD32" t="s">
        <v>137</v>
      </c>
      <c r="AE32" t="s">
        <v>564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360</v>
      </c>
      <c r="C33" t="s">
        <v>56</v>
      </c>
      <c r="D33" t="s">
        <v>404</v>
      </c>
      <c r="E33" t="s">
        <v>404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405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360</v>
      </c>
      <c r="C34" t="s">
        <v>56</v>
      </c>
      <c r="D34" t="s">
        <v>404</v>
      </c>
      <c r="E34" t="s">
        <v>425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405</v>
      </c>
      <c r="AD34" t="s">
        <v>137</v>
      </c>
      <c r="AE34" t="s">
        <v>564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360</v>
      </c>
      <c r="C35" t="s">
        <v>56</v>
      </c>
      <c r="D35" t="s">
        <v>404</v>
      </c>
      <c r="E35" t="s">
        <v>424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405</v>
      </c>
      <c r="AD35" t="s">
        <v>405</v>
      </c>
      <c r="AE35" t="s">
        <v>564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360</v>
      </c>
      <c r="C36" t="s">
        <v>56</v>
      </c>
      <c r="D36" t="s">
        <v>405</v>
      </c>
      <c r="E36" t="s">
        <v>404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576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360</v>
      </c>
      <c r="C37" t="s">
        <v>56</v>
      </c>
      <c r="D37" t="s">
        <v>405</v>
      </c>
      <c r="E37" t="s">
        <v>405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576</v>
      </c>
      <c r="AD37" t="s">
        <v>137</v>
      </c>
      <c r="AE37" t="s">
        <v>564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360</v>
      </c>
      <c r="C38" t="s">
        <v>56</v>
      </c>
      <c r="D38" t="s">
        <v>554</v>
      </c>
      <c r="E38" t="s">
        <v>554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576</v>
      </c>
      <c r="AD38" t="s">
        <v>404</v>
      </c>
      <c r="AE38" t="s">
        <v>564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360</v>
      </c>
      <c r="C39" t="s">
        <v>56</v>
      </c>
      <c r="D39" t="s">
        <v>424</v>
      </c>
      <c r="E39" t="s">
        <v>424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576</v>
      </c>
      <c r="AD39" t="s">
        <v>405</v>
      </c>
      <c r="AE39" t="s">
        <v>564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360</v>
      </c>
      <c r="C40" t="s">
        <v>56</v>
      </c>
      <c r="D40" t="s">
        <v>431</v>
      </c>
      <c r="E40" t="s">
        <v>431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426</v>
      </c>
      <c r="AD40" t="s">
        <v>137</v>
      </c>
      <c r="AE40" t="s">
        <v>564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360</v>
      </c>
      <c r="C41" t="s">
        <v>56</v>
      </c>
      <c r="D41" t="s">
        <v>406</v>
      </c>
      <c r="E41" t="s">
        <v>406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429</v>
      </c>
      <c r="AD41" t="s">
        <v>137</v>
      </c>
      <c r="AE41" t="s">
        <v>564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360</v>
      </c>
      <c r="C42" t="s">
        <v>58</v>
      </c>
      <c r="D42" t="s">
        <v>403</v>
      </c>
      <c r="E42" t="s">
        <v>403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424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360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424</v>
      </c>
      <c r="AD43" t="s">
        <v>137</v>
      </c>
      <c r="AE43" t="s">
        <v>564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360</v>
      </c>
      <c r="C44" t="s">
        <v>58</v>
      </c>
      <c r="D44" t="s">
        <v>404</v>
      </c>
      <c r="E44" t="s">
        <v>404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424</v>
      </c>
      <c r="AD44" t="s">
        <v>404</v>
      </c>
      <c r="AE44" t="s">
        <v>564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360</v>
      </c>
      <c r="C45" t="s">
        <v>58</v>
      </c>
      <c r="D45" t="s">
        <v>404</v>
      </c>
      <c r="E45" t="s">
        <v>425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424</v>
      </c>
      <c r="AD45" t="s">
        <v>405</v>
      </c>
      <c r="AE45" t="s">
        <v>564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360</v>
      </c>
      <c r="C46" t="s">
        <v>58</v>
      </c>
      <c r="D46" t="s">
        <v>425</v>
      </c>
      <c r="E46" t="s">
        <v>404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424</v>
      </c>
      <c r="AD46" t="s">
        <v>424</v>
      </c>
      <c r="AE46" t="s">
        <v>564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360</v>
      </c>
      <c r="C47" t="s">
        <v>58</v>
      </c>
      <c r="D47" t="s">
        <v>425</v>
      </c>
      <c r="E47" t="s">
        <v>425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564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360</v>
      </c>
      <c r="C48" t="s">
        <v>58</v>
      </c>
      <c r="D48" t="s">
        <v>405</v>
      </c>
      <c r="E48" t="s">
        <v>405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564</v>
      </c>
      <c r="AD48" t="s">
        <v>137</v>
      </c>
      <c r="AE48" t="s">
        <v>564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360</v>
      </c>
      <c r="C49" t="s">
        <v>58</v>
      </c>
      <c r="D49" t="s">
        <v>405</v>
      </c>
      <c r="E49" t="s">
        <v>424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564</v>
      </c>
      <c r="AD49" t="s">
        <v>405</v>
      </c>
      <c r="AE49" t="s">
        <v>564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360</v>
      </c>
      <c r="C50" t="s">
        <v>58</v>
      </c>
      <c r="D50" t="s">
        <v>554</v>
      </c>
      <c r="E50" t="s">
        <v>554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479</v>
      </c>
      <c r="AD50" t="s">
        <v>137</v>
      </c>
      <c r="AE50" t="s">
        <v>564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360</v>
      </c>
      <c r="C51" t="s">
        <v>58</v>
      </c>
      <c r="D51" t="s">
        <v>424</v>
      </c>
      <c r="E51" t="s">
        <v>424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431</v>
      </c>
      <c r="AD51" t="s">
        <v>403</v>
      </c>
      <c r="AE51" t="s">
        <v>564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360</v>
      </c>
      <c r="C52" t="s">
        <v>58</v>
      </c>
      <c r="D52" t="s">
        <v>479</v>
      </c>
      <c r="E52" t="s">
        <v>479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431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360</v>
      </c>
      <c r="C53" t="s">
        <v>58</v>
      </c>
      <c r="D53" t="s">
        <v>406</v>
      </c>
      <c r="E53" t="s">
        <v>406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431</v>
      </c>
      <c r="AD53" t="s">
        <v>137</v>
      </c>
      <c r="AE53" t="s">
        <v>564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360</v>
      </c>
      <c r="C54" t="s">
        <v>60</v>
      </c>
      <c r="D54" t="s">
        <v>553</v>
      </c>
      <c r="E54" t="s">
        <v>553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431</v>
      </c>
      <c r="AD54" t="s">
        <v>405</v>
      </c>
      <c r="AE54" t="s">
        <v>564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360</v>
      </c>
      <c r="C55" t="s">
        <v>60</v>
      </c>
      <c r="D55" t="s">
        <v>423</v>
      </c>
      <c r="E55" t="s">
        <v>423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406</v>
      </c>
      <c r="AD55" t="s">
        <v>137</v>
      </c>
      <c r="AE55" t="s">
        <v>564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360</v>
      </c>
      <c r="C56" t="s">
        <v>60</v>
      </c>
      <c r="D56" t="s">
        <v>403</v>
      </c>
      <c r="E56" t="s">
        <v>403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427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360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427</v>
      </c>
      <c r="AD57" t="s">
        <v>137</v>
      </c>
      <c r="AE57" t="s">
        <v>564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360</v>
      </c>
      <c r="C58" t="s">
        <v>60</v>
      </c>
      <c r="D58" t="s">
        <v>404</v>
      </c>
      <c r="E58" t="s">
        <v>553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481</v>
      </c>
      <c r="AC58" t="s">
        <v>423</v>
      </c>
      <c r="AD58" t="s">
        <v>481</v>
      </c>
      <c r="AE58" t="s">
        <v>564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360</v>
      </c>
      <c r="C59" t="s">
        <v>60</v>
      </c>
      <c r="D59" t="s">
        <v>404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482</v>
      </c>
      <c r="AC59" t="s">
        <v>423</v>
      </c>
      <c r="AD59" t="s">
        <v>482</v>
      </c>
      <c r="AE59" t="s">
        <v>564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360</v>
      </c>
      <c r="C60" t="s">
        <v>60</v>
      </c>
      <c r="D60" t="s">
        <v>404</v>
      </c>
      <c r="E60" t="s">
        <v>404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428</v>
      </c>
      <c r="AC60" t="s">
        <v>431</v>
      </c>
      <c r="AD60" t="s">
        <v>481</v>
      </c>
      <c r="AE60" t="s">
        <v>564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360</v>
      </c>
      <c r="C61" t="s">
        <v>60</v>
      </c>
      <c r="D61" t="s">
        <v>404</v>
      </c>
      <c r="E61" t="s">
        <v>424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428</v>
      </c>
      <c r="AC61" t="s">
        <v>431</v>
      </c>
      <c r="AD61" t="s">
        <v>428</v>
      </c>
      <c r="AE61" t="s">
        <v>564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360</v>
      </c>
      <c r="C62" t="s">
        <v>60</v>
      </c>
      <c r="D62" t="s">
        <v>425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404</v>
      </c>
      <c r="AC62" t="s">
        <v>423</v>
      </c>
      <c r="AD62" t="s">
        <v>423</v>
      </c>
      <c r="AE62" t="s">
        <v>564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360</v>
      </c>
      <c r="C63" t="s">
        <v>60</v>
      </c>
      <c r="D63" t="s">
        <v>425</v>
      </c>
      <c r="E63" t="s">
        <v>425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404</v>
      </c>
      <c r="AC63" t="s">
        <v>423</v>
      </c>
      <c r="AD63" t="s">
        <v>404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360</v>
      </c>
      <c r="C64" t="s">
        <v>60</v>
      </c>
      <c r="D64" t="s">
        <v>405</v>
      </c>
      <c r="E64" t="s">
        <v>405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404</v>
      </c>
      <c r="AC64" t="s">
        <v>423</v>
      </c>
      <c r="AD64" t="s">
        <v>404</v>
      </c>
      <c r="AE64" t="s">
        <v>564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360</v>
      </c>
      <c r="C65" t="s">
        <v>60</v>
      </c>
      <c r="D65" t="s">
        <v>554</v>
      </c>
      <c r="E65" t="s">
        <v>554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404</v>
      </c>
      <c r="AC65" t="s">
        <v>403</v>
      </c>
      <c r="AD65" t="s">
        <v>404</v>
      </c>
      <c r="AE65" t="s">
        <v>564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360</v>
      </c>
      <c r="C66" t="s">
        <v>60</v>
      </c>
      <c r="D66" t="s">
        <v>426</v>
      </c>
      <c r="E66" t="s">
        <v>426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404</v>
      </c>
      <c r="AC66" t="s">
        <v>137</v>
      </c>
      <c r="AD66" t="s">
        <v>404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360</v>
      </c>
      <c r="C67" t="s">
        <v>60</v>
      </c>
      <c r="D67" t="s">
        <v>429</v>
      </c>
      <c r="E67" t="s">
        <v>429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404</v>
      </c>
      <c r="AC67" t="s">
        <v>137</v>
      </c>
      <c r="AD67" t="s">
        <v>404</v>
      </c>
      <c r="AE67" t="s">
        <v>564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360</v>
      </c>
      <c r="C68" t="s">
        <v>60</v>
      </c>
      <c r="D68" t="s">
        <v>424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404</v>
      </c>
      <c r="AC68" t="s">
        <v>577</v>
      </c>
      <c r="AD68" t="s">
        <v>404</v>
      </c>
      <c r="AE68" t="s">
        <v>564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360</v>
      </c>
      <c r="C69" t="s">
        <v>60</v>
      </c>
      <c r="D69" t="s">
        <v>424</v>
      </c>
      <c r="E69" t="s">
        <v>424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404</v>
      </c>
      <c r="AC69" t="s">
        <v>425</v>
      </c>
      <c r="AD69" t="s">
        <v>404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360</v>
      </c>
      <c r="C70" t="s">
        <v>60</v>
      </c>
      <c r="D70" t="s">
        <v>431</v>
      </c>
      <c r="E70" t="s">
        <v>431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404</v>
      </c>
      <c r="AC70" t="s">
        <v>425</v>
      </c>
      <c r="AD70" t="s">
        <v>404</v>
      </c>
      <c r="AE70" t="s">
        <v>564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360</v>
      </c>
      <c r="C71" t="s">
        <v>62</v>
      </c>
      <c r="D71" t="s">
        <v>423</v>
      </c>
      <c r="E71" t="s">
        <v>404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404</v>
      </c>
      <c r="AC71" t="s">
        <v>576</v>
      </c>
      <c r="AD71" t="s">
        <v>137</v>
      </c>
      <c r="AE71" t="s">
        <v>564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360</v>
      </c>
      <c r="C72" t="s">
        <v>62</v>
      </c>
      <c r="D72" t="s">
        <v>403</v>
      </c>
      <c r="E72" t="s">
        <v>403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404</v>
      </c>
      <c r="AC72" t="s">
        <v>576</v>
      </c>
      <c r="AD72" t="s">
        <v>404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360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404</v>
      </c>
      <c r="AC73" t="s">
        <v>576</v>
      </c>
      <c r="AD73" t="s">
        <v>404</v>
      </c>
      <c r="AE73" t="s">
        <v>564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360</v>
      </c>
      <c r="C74" t="s">
        <v>62</v>
      </c>
      <c r="D74" t="s">
        <v>137</v>
      </c>
      <c r="E74" t="s">
        <v>404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404</v>
      </c>
      <c r="AC74" t="s">
        <v>426</v>
      </c>
      <c r="AD74" t="s">
        <v>404</v>
      </c>
      <c r="AE74" t="s">
        <v>564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360</v>
      </c>
      <c r="C75" t="s">
        <v>62</v>
      </c>
      <c r="D75" t="s">
        <v>137</v>
      </c>
      <c r="E75" t="s">
        <v>424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404</v>
      </c>
      <c r="AC75" t="s">
        <v>429</v>
      </c>
      <c r="AD75" t="s">
        <v>404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360</v>
      </c>
      <c r="C76" t="s">
        <v>62</v>
      </c>
      <c r="D76" t="s">
        <v>404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404</v>
      </c>
      <c r="AC76" t="s">
        <v>424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360</v>
      </c>
      <c r="C77" t="s">
        <v>62</v>
      </c>
      <c r="D77" t="s">
        <v>404</v>
      </c>
      <c r="E77" t="s">
        <v>404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404</v>
      </c>
      <c r="AC77" t="s">
        <v>424</v>
      </c>
      <c r="AD77" t="s">
        <v>137</v>
      </c>
      <c r="AE77" t="s">
        <v>564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360</v>
      </c>
      <c r="C78" t="s">
        <v>62</v>
      </c>
      <c r="D78" t="s">
        <v>425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404</v>
      </c>
      <c r="AC78" t="s">
        <v>424</v>
      </c>
      <c r="AD78" t="s">
        <v>404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360</v>
      </c>
      <c r="C79" t="s">
        <v>62</v>
      </c>
      <c r="D79" t="s">
        <v>425</v>
      </c>
      <c r="E79" t="s">
        <v>425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404</v>
      </c>
      <c r="AC79" t="s">
        <v>424</v>
      </c>
      <c r="AD79" t="s">
        <v>404</v>
      </c>
      <c r="AE79" t="s">
        <v>564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360</v>
      </c>
      <c r="C80" t="s">
        <v>62</v>
      </c>
      <c r="D80" t="s">
        <v>405</v>
      </c>
      <c r="E80" t="s">
        <v>405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404</v>
      </c>
      <c r="AC80" t="s">
        <v>424</v>
      </c>
      <c r="AD80" t="s">
        <v>431</v>
      </c>
      <c r="AE80" t="s">
        <v>564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360</v>
      </c>
      <c r="C81" t="s">
        <v>62</v>
      </c>
      <c r="D81" t="s">
        <v>554</v>
      </c>
      <c r="E81" t="s">
        <v>554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404</v>
      </c>
      <c r="AC81" t="s">
        <v>564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360</v>
      </c>
      <c r="C82" t="s">
        <v>62</v>
      </c>
      <c r="D82" t="s">
        <v>426</v>
      </c>
      <c r="E82" t="s">
        <v>426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404</v>
      </c>
      <c r="AC82" t="s">
        <v>564</v>
      </c>
      <c r="AD82" t="s">
        <v>137</v>
      </c>
      <c r="AE82" t="s">
        <v>564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360</v>
      </c>
      <c r="C83" t="s">
        <v>62</v>
      </c>
      <c r="D83" t="s">
        <v>429</v>
      </c>
      <c r="E83" t="s">
        <v>429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404</v>
      </c>
      <c r="AC83" t="s">
        <v>564</v>
      </c>
      <c r="AD83" t="s">
        <v>428</v>
      </c>
      <c r="AE83" t="s">
        <v>564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360</v>
      </c>
      <c r="C84" t="s">
        <v>62</v>
      </c>
      <c r="D84" t="s">
        <v>424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404</v>
      </c>
      <c r="AC84" t="s">
        <v>564</v>
      </c>
      <c r="AD84" t="s">
        <v>404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360</v>
      </c>
      <c r="C85" t="s">
        <v>62</v>
      </c>
      <c r="D85" t="s">
        <v>424</v>
      </c>
      <c r="E85" t="s">
        <v>424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404</v>
      </c>
      <c r="AC85" t="s">
        <v>564</v>
      </c>
      <c r="AD85" t="s">
        <v>404</v>
      </c>
      <c r="AE85" t="s">
        <v>564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360</v>
      </c>
      <c r="C86" t="s">
        <v>62</v>
      </c>
      <c r="D86" t="s">
        <v>431</v>
      </c>
      <c r="E86" t="s">
        <v>431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404</v>
      </c>
      <c r="AC86" t="s">
        <v>564</v>
      </c>
      <c r="AD86" t="s">
        <v>431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360</v>
      </c>
      <c r="C87" t="s">
        <v>62</v>
      </c>
      <c r="D87" t="s">
        <v>406</v>
      </c>
      <c r="E87" t="s">
        <v>406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404</v>
      </c>
      <c r="AC87" t="s">
        <v>479</v>
      </c>
      <c r="AD87" t="s">
        <v>404</v>
      </c>
      <c r="AE87" t="s">
        <v>564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360</v>
      </c>
      <c r="C88" t="s">
        <v>64</v>
      </c>
      <c r="D88" t="s">
        <v>553</v>
      </c>
      <c r="E88" t="s">
        <v>553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404</v>
      </c>
      <c r="AC88" t="s">
        <v>431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360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404</v>
      </c>
      <c r="AC89" t="s">
        <v>431</v>
      </c>
      <c r="AD89" t="s">
        <v>137</v>
      </c>
      <c r="AE89" t="s">
        <v>564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360</v>
      </c>
      <c r="C90" t="s">
        <v>64</v>
      </c>
      <c r="D90" t="s">
        <v>137</v>
      </c>
      <c r="E90" t="s">
        <v>424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404</v>
      </c>
      <c r="AC90" t="s">
        <v>431</v>
      </c>
      <c r="AD90" t="s">
        <v>404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360</v>
      </c>
      <c r="C91" t="s">
        <v>64</v>
      </c>
      <c r="D91" t="s">
        <v>404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404</v>
      </c>
      <c r="AC91" t="s">
        <v>431</v>
      </c>
      <c r="AD91" t="s">
        <v>404</v>
      </c>
      <c r="AE91" t="s">
        <v>564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360</v>
      </c>
      <c r="C92" t="s">
        <v>64</v>
      </c>
      <c r="D92" t="s">
        <v>404</v>
      </c>
      <c r="E92" t="s">
        <v>404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404</v>
      </c>
      <c r="AC92" t="s">
        <v>406</v>
      </c>
      <c r="AD92" t="s">
        <v>404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360</v>
      </c>
      <c r="C93" t="s">
        <v>64</v>
      </c>
      <c r="D93" t="s">
        <v>404</v>
      </c>
      <c r="E93" t="s">
        <v>424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404</v>
      </c>
      <c r="AC93" t="s">
        <v>427</v>
      </c>
      <c r="AD93" t="s">
        <v>137</v>
      </c>
      <c r="AE93" t="s">
        <v>564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360</v>
      </c>
      <c r="C94" t="s">
        <v>64</v>
      </c>
      <c r="D94" t="s">
        <v>425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404</v>
      </c>
      <c r="AC94" t="s">
        <v>427</v>
      </c>
      <c r="AD94" t="s">
        <v>404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360</v>
      </c>
      <c r="C95" t="s">
        <v>64</v>
      </c>
      <c r="D95" t="s">
        <v>425</v>
      </c>
      <c r="E95" t="s">
        <v>425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404</v>
      </c>
      <c r="AC95" t="s">
        <v>427</v>
      </c>
      <c r="AD95" t="s">
        <v>404</v>
      </c>
      <c r="AE95" t="s">
        <v>564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360</v>
      </c>
      <c r="C96" t="s">
        <v>64</v>
      </c>
      <c r="D96" t="s">
        <v>405</v>
      </c>
      <c r="E96" t="s">
        <v>405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405</v>
      </c>
      <c r="AC96" t="s">
        <v>575</v>
      </c>
      <c r="AD96" t="s">
        <v>405</v>
      </c>
      <c r="AE96" t="s">
        <v>564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360</v>
      </c>
      <c r="C97" t="s">
        <v>64</v>
      </c>
      <c r="D97" t="s">
        <v>554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405</v>
      </c>
      <c r="AC97" t="s">
        <v>403</v>
      </c>
      <c r="AD97" t="s">
        <v>405</v>
      </c>
      <c r="AE97" t="s">
        <v>564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360</v>
      </c>
      <c r="C98" t="s">
        <v>64</v>
      </c>
      <c r="D98" t="s">
        <v>554</v>
      </c>
      <c r="E98" t="s">
        <v>554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405</v>
      </c>
      <c r="AC98" t="s">
        <v>137</v>
      </c>
      <c r="AD98" t="s">
        <v>405</v>
      </c>
      <c r="AE98" t="s">
        <v>564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360</v>
      </c>
      <c r="C99" t="s">
        <v>64</v>
      </c>
      <c r="D99" t="s">
        <v>426</v>
      </c>
      <c r="E99" t="s">
        <v>426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405</v>
      </c>
      <c r="AC99" t="s">
        <v>405</v>
      </c>
      <c r="AD99" t="s">
        <v>137</v>
      </c>
      <c r="AE99" t="s">
        <v>564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360</v>
      </c>
      <c r="C100" t="s">
        <v>64</v>
      </c>
      <c r="D100" t="s">
        <v>429</v>
      </c>
      <c r="E100" t="s">
        <v>429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405</v>
      </c>
      <c r="AC100" t="s">
        <v>405</v>
      </c>
      <c r="AD100" t="s">
        <v>405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360</v>
      </c>
      <c r="C101" t="s">
        <v>64</v>
      </c>
      <c r="D101" t="s">
        <v>424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405</v>
      </c>
      <c r="AC101" t="s">
        <v>405</v>
      </c>
      <c r="AD101" t="s">
        <v>405</v>
      </c>
      <c r="AE101" t="s">
        <v>564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360</v>
      </c>
      <c r="C102" t="s">
        <v>64</v>
      </c>
      <c r="D102" t="s">
        <v>424</v>
      </c>
      <c r="E102" t="s">
        <v>404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405</v>
      </c>
      <c r="AC102" t="s">
        <v>576</v>
      </c>
      <c r="AD102" t="s">
        <v>405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360</v>
      </c>
      <c r="C103" t="s">
        <v>64</v>
      </c>
      <c r="D103" t="s">
        <v>424</v>
      </c>
      <c r="E103" t="s">
        <v>424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405</v>
      </c>
      <c r="AC103" t="s">
        <v>576</v>
      </c>
      <c r="AD103" t="s">
        <v>405</v>
      </c>
      <c r="AE103" t="s">
        <v>564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360</v>
      </c>
      <c r="C104" t="s">
        <v>64</v>
      </c>
      <c r="D104" t="s">
        <v>431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405</v>
      </c>
      <c r="AC104" t="s">
        <v>424</v>
      </c>
      <c r="AD104" t="s">
        <v>137</v>
      </c>
      <c r="AE104" t="s">
        <v>564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360</v>
      </c>
      <c r="C105" t="s">
        <v>64</v>
      </c>
      <c r="D105" t="s">
        <v>431</v>
      </c>
      <c r="E105" t="s">
        <v>404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405</v>
      </c>
      <c r="AC105" t="s">
        <v>424</v>
      </c>
      <c r="AD105" t="s">
        <v>405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360</v>
      </c>
      <c r="C106" t="s">
        <v>64</v>
      </c>
      <c r="D106" t="s">
        <v>431</v>
      </c>
      <c r="E106" t="s">
        <v>431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405</v>
      </c>
      <c r="AC106" t="s">
        <v>424</v>
      </c>
      <c r="AD106" t="s">
        <v>405</v>
      </c>
      <c r="AE106" t="s">
        <v>564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361</v>
      </c>
      <c r="C107" t="s">
        <v>48</v>
      </c>
      <c r="D107" t="s">
        <v>403</v>
      </c>
      <c r="E107" t="s">
        <v>403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405</v>
      </c>
      <c r="AC107" t="s">
        <v>564</v>
      </c>
      <c r="AD107" t="s">
        <v>137</v>
      </c>
      <c r="AE107" t="s">
        <v>564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361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405</v>
      </c>
      <c r="AC108" t="s">
        <v>564</v>
      </c>
      <c r="AD108" t="s">
        <v>405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361</v>
      </c>
      <c r="C109" t="s">
        <v>48</v>
      </c>
      <c r="D109" t="s">
        <v>481</v>
      </c>
      <c r="E109" t="s">
        <v>481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405</v>
      </c>
      <c r="AC109" t="s">
        <v>564</v>
      </c>
      <c r="AD109" t="s">
        <v>405</v>
      </c>
      <c r="AE109" t="s">
        <v>564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361</v>
      </c>
      <c r="C110" t="s">
        <v>48</v>
      </c>
      <c r="D110" t="s">
        <v>482</v>
      </c>
      <c r="E110" t="s">
        <v>482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405</v>
      </c>
      <c r="AC110" t="s">
        <v>479</v>
      </c>
      <c r="AD110" t="s">
        <v>405</v>
      </c>
      <c r="AE110" t="s">
        <v>564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361</v>
      </c>
      <c r="C111" t="s">
        <v>48</v>
      </c>
      <c r="D111" t="s">
        <v>404</v>
      </c>
      <c r="E111" t="s">
        <v>404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405</v>
      </c>
      <c r="AC111" t="s">
        <v>431</v>
      </c>
      <c r="AD111" t="s">
        <v>137</v>
      </c>
      <c r="AE111" t="s">
        <v>564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361</v>
      </c>
      <c r="C112" t="s">
        <v>48</v>
      </c>
      <c r="D112" t="s">
        <v>405</v>
      </c>
      <c r="E112" t="s">
        <v>405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405</v>
      </c>
      <c r="AC112" t="s">
        <v>431</v>
      </c>
      <c r="AD112" t="s">
        <v>405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361</v>
      </c>
      <c r="C113" t="s">
        <v>48</v>
      </c>
      <c r="D113" t="s">
        <v>406</v>
      </c>
      <c r="E113" t="s">
        <v>406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405</v>
      </c>
      <c r="AC113" t="s">
        <v>431</v>
      </c>
      <c r="AD113" t="s">
        <v>405</v>
      </c>
      <c r="AE113" t="s">
        <v>564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361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405</v>
      </c>
      <c r="AC114" t="s">
        <v>431</v>
      </c>
      <c r="AD114" t="s">
        <v>424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361</v>
      </c>
      <c r="C115" t="s">
        <v>50</v>
      </c>
      <c r="D115" t="s">
        <v>404</v>
      </c>
      <c r="E115" t="s">
        <v>404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405</v>
      </c>
      <c r="AC115" t="s">
        <v>427</v>
      </c>
      <c r="AD115" t="s">
        <v>405</v>
      </c>
      <c r="AE115" t="s">
        <v>564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361</v>
      </c>
      <c r="C116" t="s">
        <v>50</v>
      </c>
      <c r="D116" t="s">
        <v>405</v>
      </c>
      <c r="E116" t="s">
        <v>405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424</v>
      </c>
      <c r="AC116" t="s">
        <v>424</v>
      </c>
      <c r="AD116" t="s">
        <v>424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361</v>
      </c>
      <c r="C117" t="s">
        <v>50</v>
      </c>
      <c r="D117" t="s">
        <v>406</v>
      </c>
      <c r="E117" t="s">
        <v>406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424</v>
      </c>
      <c r="AC117" t="s">
        <v>424</v>
      </c>
      <c r="AD117" t="s">
        <v>424</v>
      </c>
      <c r="AE117" t="s">
        <v>564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361</v>
      </c>
      <c r="C118" t="s">
        <v>52</v>
      </c>
      <c r="D118" t="s">
        <v>403</v>
      </c>
      <c r="E118" t="s">
        <v>403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431</v>
      </c>
      <c r="AC118" t="s">
        <v>137</v>
      </c>
      <c r="AD118" t="s">
        <v>137</v>
      </c>
      <c r="AE118" t="s">
        <v>564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361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431</v>
      </c>
      <c r="AC119" t="s">
        <v>137</v>
      </c>
      <c r="AD119" t="s">
        <v>431</v>
      </c>
      <c r="AE119" t="s">
        <v>564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361</v>
      </c>
      <c r="C120" t="s">
        <v>52</v>
      </c>
      <c r="D120" t="s">
        <v>404</v>
      </c>
      <c r="E120" t="s">
        <v>404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431</v>
      </c>
      <c r="AC120" t="s">
        <v>577</v>
      </c>
      <c r="AD120" t="s">
        <v>431</v>
      </c>
      <c r="AE120" t="s">
        <v>564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361</v>
      </c>
      <c r="C121" t="s">
        <v>52</v>
      </c>
      <c r="D121" t="s">
        <v>405</v>
      </c>
      <c r="E121" t="s">
        <v>405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431</v>
      </c>
      <c r="AC121" t="s">
        <v>564</v>
      </c>
      <c r="AD121" t="s">
        <v>137</v>
      </c>
      <c r="AE121" t="s">
        <v>564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361</v>
      </c>
      <c r="C122" t="s">
        <v>52</v>
      </c>
      <c r="D122" t="s">
        <v>406</v>
      </c>
      <c r="E122" t="s">
        <v>406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431</v>
      </c>
      <c r="AC122" t="s">
        <v>564</v>
      </c>
      <c r="AD122" t="s">
        <v>431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361</v>
      </c>
      <c r="C123" t="s">
        <v>54</v>
      </c>
      <c r="D123" t="s">
        <v>423</v>
      </c>
      <c r="E123" t="s">
        <v>423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431</v>
      </c>
      <c r="AC123" t="s">
        <v>564</v>
      </c>
      <c r="AD123" t="s">
        <v>431</v>
      </c>
      <c r="AE123" t="s">
        <v>564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361</v>
      </c>
      <c r="C124" t="s">
        <v>54</v>
      </c>
      <c r="D124" t="s">
        <v>423</v>
      </c>
      <c r="E124" t="s">
        <v>404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431</v>
      </c>
      <c r="AC124" t="s">
        <v>431</v>
      </c>
      <c r="AD124" t="s">
        <v>137</v>
      </c>
      <c r="AE124" t="s">
        <v>564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361</v>
      </c>
      <c r="C125" t="s">
        <v>54</v>
      </c>
      <c r="D125" t="s">
        <v>403</v>
      </c>
      <c r="E125" t="s">
        <v>403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431</v>
      </c>
      <c r="AC125" t="s">
        <v>431</v>
      </c>
      <c r="AD125" t="s">
        <v>431</v>
      </c>
      <c r="AE125" t="s">
        <v>564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361</v>
      </c>
      <c r="C126" t="s">
        <v>54</v>
      </c>
      <c r="D126" t="s">
        <v>137</v>
      </c>
      <c r="E126" t="s">
        <v>403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406</v>
      </c>
      <c r="AC126" t="s">
        <v>137</v>
      </c>
      <c r="AD126" t="s">
        <v>406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361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406</v>
      </c>
      <c r="AC127" t="s">
        <v>424</v>
      </c>
      <c r="AD127" t="s">
        <v>406</v>
      </c>
      <c r="AE127" t="s">
        <v>564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361</v>
      </c>
      <c r="C128" t="s">
        <v>54</v>
      </c>
      <c r="D128" t="s">
        <v>137</v>
      </c>
      <c r="E128" t="s">
        <v>424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406</v>
      </c>
      <c r="AC128" t="s">
        <v>564</v>
      </c>
      <c r="AD128" t="s">
        <v>137</v>
      </c>
      <c r="AE128" t="s">
        <v>564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361</v>
      </c>
      <c r="C129" t="s">
        <v>54</v>
      </c>
      <c r="D129" t="s">
        <v>404</v>
      </c>
      <c r="E129" t="s">
        <v>404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406</v>
      </c>
      <c r="AC129" t="s">
        <v>564</v>
      </c>
      <c r="AD129" t="s">
        <v>406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361</v>
      </c>
      <c r="C130" t="s">
        <v>54</v>
      </c>
      <c r="D130" t="s">
        <v>404</v>
      </c>
      <c r="E130" t="s">
        <v>424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406</v>
      </c>
      <c r="AC130" t="s">
        <v>564</v>
      </c>
      <c r="AD130" t="s">
        <v>406</v>
      </c>
      <c r="AE130" t="s">
        <v>564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361</v>
      </c>
      <c r="C131" t="s">
        <v>54</v>
      </c>
      <c r="D131" t="s">
        <v>425</v>
      </c>
      <c r="E131" t="s">
        <v>425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406</v>
      </c>
      <c r="AC131" t="s">
        <v>431</v>
      </c>
      <c r="AD131" t="s">
        <v>406</v>
      </c>
      <c r="AE131" t="s">
        <v>564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361</v>
      </c>
      <c r="C132" t="s">
        <v>54</v>
      </c>
      <c r="D132" t="s">
        <v>405</v>
      </c>
      <c r="E132" t="s">
        <v>405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406</v>
      </c>
      <c r="AC132" t="s">
        <v>427</v>
      </c>
      <c r="AD132" t="s">
        <v>406</v>
      </c>
      <c r="AE132" t="s">
        <v>564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361</v>
      </c>
      <c r="C133" t="s">
        <v>56</v>
      </c>
      <c r="D133" t="s">
        <v>423</v>
      </c>
      <c r="E133" t="s">
        <v>423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427</v>
      </c>
      <c r="AC133" t="s">
        <v>564</v>
      </c>
      <c r="AD133" t="s">
        <v>427</v>
      </c>
      <c r="AE133" t="s">
        <v>564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361</v>
      </c>
      <c r="C134" t="s">
        <v>56</v>
      </c>
      <c r="D134" t="s">
        <v>423</v>
      </c>
      <c r="E134" t="s">
        <v>403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427</v>
      </c>
      <c r="AC134" t="s">
        <v>427</v>
      </c>
      <c r="AD134" t="s">
        <v>427</v>
      </c>
      <c r="AE134" t="s">
        <v>564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361</v>
      </c>
      <c r="C135" t="s">
        <v>56</v>
      </c>
      <c r="D135" t="s">
        <v>403</v>
      </c>
      <c r="E135" t="s">
        <v>403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564</v>
      </c>
      <c r="AE135" t="s">
        <v>564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361</v>
      </c>
      <c r="C136" t="s">
        <v>56</v>
      </c>
      <c r="D136" t="s">
        <v>403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423</v>
      </c>
      <c r="AC136" t="s">
        <v>423</v>
      </c>
      <c r="AD136" t="s">
        <v>423</v>
      </c>
      <c r="AE136" t="s">
        <v>564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361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423</v>
      </c>
      <c r="AC137" t="s">
        <v>403</v>
      </c>
      <c r="AD137" t="s">
        <v>403</v>
      </c>
      <c r="AE137" t="s">
        <v>564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361</v>
      </c>
      <c r="C138" t="s">
        <v>56</v>
      </c>
      <c r="D138" t="s">
        <v>404</v>
      </c>
      <c r="E138" t="s">
        <v>423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423</v>
      </c>
      <c r="AC138" t="s">
        <v>425</v>
      </c>
      <c r="AD138" t="s">
        <v>423</v>
      </c>
      <c r="AE138" t="s">
        <v>564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361</v>
      </c>
      <c r="C139" t="s">
        <v>56</v>
      </c>
      <c r="D139" t="s">
        <v>404</v>
      </c>
      <c r="E139" t="s">
        <v>404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423</v>
      </c>
      <c r="AC139" t="s">
        <v>424</v>
      </c>
      <c r="AD139" t="s">
        <v>423</v>
      </c>
      <c r="AE139" t="s">
        <v>564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361</v>
      </c>
      <c r="C140" t="s">
        <v>56</v>
      </c>
      <c r="D140" t="s">
        <v>404</v>
      </c>
      <c r="E140" t="s">
        <v>406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403</v>
      </c>
      <c r="AC140" t="s">
        <v>575</v>
      </c>
      <c r="AD140" t="s">
        <v>403</v>
      </c>
      <c r="AE140" t="s">
        <v>564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361</v>
      </c>
      <c r="C141" t="s">
        <v>56</v>
      </c>
      <c r="D141" t="s">
        <v>405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403</v>
      </c>
      <c r="AC141" t="s">
        <v>403</v>
      </c>
      <c r="AD141" t="s">
        <v>403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361</v>
      </c>
      <c r="C142" t="s">
        <v>56</v>
      </c>
      <c r="D142" t="s">
        <v>405</v>
      </c>
      <c r="E142" t="s">
        <v>405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403</v>
      </c>
      <c r="AC142" t="s">
        <v>403</v>
      </c>
      <c r="AD142" t="s">
        <v>403</v>
      </c>
      <c r="AE142" t="s">
        <v>564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361</v>
      </c>
      <c r="C143" t="s">
        <v>56</v>
      </c>
      <c r="D143" t="s">
        <v>405</v>
      </c>
      <c r="E143" t="s">
        <v>424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403</v>
      </c>
      <c r="AC143" t="s">
        <v>137</v>
      </c>
      <c r="AD143" t="s">
        <v>403</v>
      </c>
      <c r="AE143" t="s">
        <v>564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361</v>
      </c>
      <c r="C144" t="s">
        <v>56</v>
      </c>
      <c r="D144" t="s">
        <v>424</v>
      </c>
      <c r="E144" t="s">
        <v>424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403</v>
      </c>
      <c r="AC144" t="s">
        <v>425</v>
      </c>
      <c r="AD144" t="s">
        <v>403</v>
      </c>
      <c r="AE144" t="s">
        <v>564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361</v>
      </c>
      <c r="C145" t="s">
        <v>56</v>
      </c>
      <c r="D145" t="s">
        <v>431</v>
      </c>
      <c r="E145" t="s">
        <v>431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403</v>
      </c>
      <c r="AC145" t="s">
        <v>576</v>
      </c>
      <c r="AD145" t="s">
        <v>403</v>
      </c>
      <c r="AE145" t="s">
        <v>564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361</v>
      </c>
      <c r="C146" t="s">
        <v>56</v>
      </c>
      <c r="D146" t="s">
        <v>406</v>
      </c>
      <c r="E146" t="s">
        <v>406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403</v>
      </c>
      <c r="AC146" t="s">
        <v>426</v>
      </c>
      <c r="AD146" t="s">
        <v>403</v>
      </c>
      <c r="AE146" t="s">
        <v>564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361</v>
      </c>
      <c r="C147" t="s">
        <v>56</v>
      </c>
      <c r="D147" t="s">
        <v>427</v>
      </c>
      <c r="E147" t="s">
        <v>427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403</v>
      </c>
      <c r="AC147" t="s">
        <v>424</v>
      </c>
      <c r="AD147" t="s">
        <v>403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361</v>
      </c>
      <c r="C148" t="s">
        <v>58</v>
      </c>
      <c r="D148" t="s">
        <v>423</v>
      </c>
      <c r="E148" t="s">
        <v>423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403</v>
      </c>
      <c r="AC148" t="s">
        <v>424</v>
      </c>
      <c r="AD148" t="s">
        <v>403</v>
      </c>
      <c r="AE148" t="s">
        <v>564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361</v>
      </c>
      <c r="C149" t="s">
        <v>58</v>
      </c>
      <c r="D149" t="s">
        <v>423</v>
      </c>
      <c r="E149" t="s">
        <v>404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403</v>
      </c>
      <c r="AC149" t="s">
        <v>424</v>
      </c>
      <c r="AD149" t="s">
        <v>137</v>
      </c>
      <c r="AE149" t="s">
        <v>564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361</v>
      </c>
      <c r="C150" t="s">
        <v>58</v>
      </c>
      <c r="D150" t="s">
        <v>403</v>
      </c>
      <c r="E150" t="s">
        <v>403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403</v>
      </c>
      <c r="AC150" t="s">
        <v>564</v>
      </c>
      <c r="AD150" t="s">
        <v>403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361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403</v>
      </c>
      <c r="AC151" t="s">
        <v>564</v>
      </c>
      <c r="AD151" t="s">
        <v>403</v>
      </c>
      <c r="AE151" t="s">
        <v>564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361</v>
      </c>
      <c r="C152" t="s">
        <v>58</v>
      </c>
      <c r="D152" t="s">
        <v>404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403</v>
      </c>
      <c r="AC152" t="s">
        <v>431</v>
      </c>
      <c r="AD152" t="s">
        <v>403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361</v>
      </c>
      <c r="C153" t="s">
        <v>58</v>
      </c>
      <c r="D153" t="s">
        <v>404</v>
      </c>
      <c r="E153" t="s">
        <v>404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403</v>
      </c>
      <c r="AC153" t="s">
        <v>431</v>
      </c>
      <c r="AD153" t="s">
        <v>403</v>
      </c>
      <c r="AE153" t="s">
        <v>564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361</v>
      </c>
      <c r="C154" t="s">
        <v>58</v>
      </c>
      <c r="D154" t="s">
        <v>404</v>
      </c>
      <c r="E154" t="s">
        <v>425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403</v>
      </c>
      <c r="AC154" t="s">
        <v>431</v>
      </c>
      <c r="AD154" t="s">
        <v>137</v>
      </c>
      <c r="AE154" t="s">
        <v>564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361</v>
      </c>
      <c r="C155" t="s">
        <v>58</v>
      </c>
      <c r="D155" t="s">
        <v>404</v>
      </c>
      <c r="E155" t="s">
        <v>405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403</v>
      </c>
      <c r="AC155" t="s">
        <v>427</v>
      </c>
      <c r="AD155" t="s">
        <v>403</v>
      </c>
      <c r="AE155" t="s">
        <v>564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361</v>
      </c>
      <c r="C156" t="s">
        <v>58</v>
      </c>
      <c r="D156" t="s">
        <v>404</v>
      </c>
      <c r="E156" t="s">
        <v>424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423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361</v>
      </c>
      <c r="C157" t="s">
        <v>58</v>
      </c>
      <c r="D157" t="s">
        <v>405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423</v>
      </c>
      <c r="AD157" t="s">
        <v>137</v>
      </c>
      <c r="AE157" t="s">
        <v>564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361</v>
      </c>
      <c r="C158" t="s">
        <v>58</v>
      </c>
      <c r="D158" t="s">
        <v>405</v>
      </c>
      <c r="E158" t="s">
        <v>405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403</v>
      </c>
      <c r="AD158" t="s">
        <v>403</v>
      </c>
      <c r="AE158" t="s">
        <v>564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361</v>
      </c>
      <c r="C159" t="s">
        <v>58</v>
      </c>
      <c r="D159" t="s">
        <v>429</v>
      </c>
      <c r="E159" t="s">
        <v>429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403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361</v>
      </c>
      <c r="C160" t="s">
        <v>58</v>
      </c>
      <c r="D160" t="s">
        <v>424</v>
      </c>
      <c r="E160" t="s">
        <v>424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403</v>
      </c>
      <c r="AD160" t="s">
        <v>137</v>
      </c>
      <c r="AE160" t="s">
        <v>564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361</v>
      </c>
      <c r="C161" t="s">
        <v>58</v>
      </c>
      <c r="D161" t="s">
        <v>406</v>
      </c>
      <c r="E161" t="s">
        <v>406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361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564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361</v>
      </c>
      <c r="C163" t="s">
        <v>60</v>
      </c>
      <c r="D163" t="s">
        <v>423</v>
      </c>
      <c r="E163" t="s">
        <v>423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577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361</v>
      </c>
      <c r="C164" t="s">
        <v>60</v>
      </c>
      <c r="D164" t="s">
        <v>403</v>
      </c>
      <c r="E164" t="s">
        <v>403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577</v>
      </c>
      <c r="AD164" t="s">
        <v>137</v>
      </c>
      <c r="AE164" t="s">
        <v>564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361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577</v>
      </c>
      <c r="AD165" t="s">
        <v>404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361</v>
      </c>
      <c r="C166" t="s">
        <v>60</v>
      </c>
      <c r="D166" t="s">
        <v>137</v>
      </c>
      <c r="E166" t="s">
        <v>424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425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361</v>
      </c>
      <c r="C167" t="s">
        <v>60</v>
      </c>
      <c r="D167" t="s">
        <v>404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425</v>
      </c>
      <c r="AD167" t="s">
        <v>137</v>
      </c>
      <c r="AE167" t="s">
        <v>564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361</v>
      </c>
      <c r="C168" t="s">
        <v>60</v>
      </c>
      <c r="D168" t="s">
        <v>404</v>
      </c>
      <c r="E168" t="s">
        <v>404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405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361</v>
      </c>
      <c r="C169" t="s">
        <v>60</v>
      </c>
      <c r="D169" t="s">
        <v>404</v>
      </c>
      <c r="E169" t="s">
        <v>429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405</v>
      </c>
      <c r="AD169" t="s">
        <v>137</v>
      </c>
      <c r="AE169" t="s">
        <v>564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361</v>
      </c>
      <c r="C170" t="s">
        <v>60</v>
      </c>
      <c r="D170" t="s">
        <v>404</v>
      </c>
      <c r="E170" t="s">
        <v>431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576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361</v>
      </c>
      <c r="C171" t="s">
        <v>60</v>
      </c>
      <c r="D171" t="s">
        <v>425</v>
      </c>
      <c r="E171" t="s">
        <v>404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576</v>
      </c>
      <c r="AD171" t="s">
        <v>137</v>
      </c>
      <c r="AE171" t="s">
        <v>564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361</v>
      </c>
      <c r="C172" t="s">
        <v>60</v>
      </c>
      <c r="D172" t="s">
        <v>425</v>
      </c>
      <c r="E172" t="s">
        <v>425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426</v>
      </c>
      <c r="AD172" t="s">
        <v>137</v>
      </c>
      <c r="AE172" t="s">
        <v>564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361</v>
      </c>
      <c r="C173" t="s">
        <v>60</v>
      </c>
      <c r="D173" t="s">
        <v>405</v>
      </c>
      <c r="E173" t="s">
        <v>405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429</v>
      </c>
      <c r="AD173" t="s">
        <v>137</v>
      </c>
      <c r="AE173" t="s">
        <v>564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361</v>
      </c>
      <c r="C174" t="s">
        <v>60</v>
      </c>
      <c r="D174" t="s">
        <v>424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424</v>
      </c>
      <c r="AD174" t="s">
        <v>403</v>
      </c>
      <c r="AE174" t="s">
        <v>564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361</v>
      </c>
      <c r="C175" t="s">
        <v>60</v>
      </c>
      <c r="D175" t="s">
        <v>424</v>
      </c>
      <c r="E175" t="s">
        <v>424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424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361</v>
      </c>
      <c r="C176" t="s">
        <v>60</v>
      </c>
      <c r="D176" t="s">
        <v>431</v>
      </c>
      <c r="E176" t="s">
        <v>431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424</v>
      </c>
      <c r="AD176" t="s">
        <v>137</v>
      </c>
      <c r="AE176" t="s">
        <v>564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361</v>
      </c>
      <c r="C177" t="s">
        <v>60</v>
      </c>
      <c r="D177" t="s">
        <v>406</v>
      </c>
      <c r="E177" t="s">
        <v>406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424</v>
      </c>
      <c r="AD177" t="s">
        <v>404</v>
      </c>
      <c r="AE177" t="s">
        <v>564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361</v>
      </c>
      <c r="C178" t="s">
        <v>62</v>
      </c>
      <c r="D178" t="s">
        <v>403</v>
      </c>
      <c r="E178" t="s">
        <v>403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564</v>
      </c>
      <c r="AD178" t="s">
        <v>423</v>
      </c>
      <c r="AE178" t="s">
        <v>564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361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564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361</v>
      </c>
      <c r="C180" t="s">
        <v>62</v>
      </c>
      <c r="D180" t="s">
        <v>404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564</v>
      </c>
      <c r="AD180" t="s">
        <v>137</v>
      </c>
      <c r="AE180" t="s">
        <v>564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361</v>
      </c>
      <c r="C181" t="s">
        <v>62</v>
      </c>
      <c r="D181" t="s">
        <v>404</v>
      </c>
      <c r="E181" t="s">
        <v>404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564</v>
      </c>
      <c r="AD181" t="s">
        <v>405</v>
      </c>
      <c r="AE181" t="s">
        <v>564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361</v>
      </c>
      <c r="C182" t="s">
        <v>62</v>
      </c>
      <c r="D182" t="s">
        <v>405</v>
      </c>
      <c r="E182" t="s">
        <v>405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431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361</v>
      </c>
      <c r="C183" t="s">
        <v>62</v>
      </c>
      <c r="D183" t="s">
        <v>554</v>
      </c>
      <c r="E183" t="s">
        <v>554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431</v>
      </c>
      <c r="AD183" t="s">
        <v>137</v>
      </c>
      <c r="AE183" t="s">
        <v>564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361</v>
      </c>
      <c r="C184" t="s">
        <v>62</v>
      </c>
      <c r="D184" t="s">
        <v>424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427</v>
      </c>
      <c r="AD184" t="s">
        <v>137</v>
      </c>
      <c r="AE184" t="s">
        <v>564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361</v>
      </c>
      <c r="C185" t="s">
        <v>62</v>
      </c>
      <c r="D185" t="s">
        <v>424</v>
      </c>
      <c r="E185" t="s">
        <v>424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481</v>
      </c>
      <c r="AC185" t="s">
        <v>424</v>
      </c>
      <c r="AD185" t="s">
        <v>481</v>
      </c>
      <c r="AE185" t="s">
        <v>564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361</v>
      </c>
      <c r="C186" t="s">
        <v>62</v>
      </c>
      <c r="D186" t="s">
        <v>431</v>
      </c>
      <c r="E186" t="s">
        <v>431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428</v>
      </c>
      <c r="AC186" t="s">
        <v>424</v>
      </c>
      <c r="AD186" t="s">
        <v>428</v>
      </c>
      <c r="AE186" t="s">
        <v>564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361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428</v>
      </c>
      <c r="AC187" t="s">
        <v>564</v>
      </c>
      <c r="AD187" t="s">
        <v>428</v>
      </c>
      <c r="AE187" t="s">
        <v>564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361</v>
      </c>
      <c r="C188" t="s">
        <v>64</v>
      </c>
      <c r="D188" t="s">
        <v>423</v>
      </c>
      <c r="E188" t="s">
        <v>423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428</v>
      </c>
      <c r="AC188" t="s">
        <v>431</v>
      </c>
      <c r="AD188" t="s">
        <v>428</v>
      </c>
      <c r="AE188" t="s">
        <v>564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361</v>
      </c>
      <c r="C189" t="s">
        <v>64</v>
      </c>
      <c r="D189" t="s">
        <v>403</v>
      </c>
      <c r="E189" t="s">
        <v>403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404</v>
      </c>
      <c r="AC189" t="s">
        <v>575</v>
      </c>
      <c r="AD189" t="s">
        <v>404</v>
      </c>
      <c r="AE189" t="s">
        <v>564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361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404</v>
      </c>
      <c r="AC190" t="s">
        <v>423</v>
      </c>
      <c r="AD190" t="s">
        <v>404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361</v>
      </c>
      <c r="C191" t="s">
        <v>64</v>
      </c>
      <c r="D191" t="s">
        <v>137</v>
      </c>
      <c r="E191" t="s">
        <v>404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404</v>
      </c>
      <c r="AC191" t="s">
        <v>423</v>
      </c>
      <c r="AD191" t="s">
        <v>404</v>
      </c>
      <c r="AE191" t="s">
        <v>564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361</v>
      </c>
      <c r="C192" t="s">
        <v>64</v>
      </c>
      <c r="D192" t="s">
        <v>137</v>
      </c>
      <c r="E192" t="s">
        <v>425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404</v>
      </c>
      <c r="AC192" t="s">
        <v>403</v>
      </c>
      <c r="AD192" t="s">
        <v>404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361</v>
      </c>
      <c r="C193" t="s">
        <v>64</v>
      </c>
      <c r="D193" t="s">
        <v>137</v>
      </c>
      <c r="E193" t="s">
        <v>424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404</v>
      </c>
      <c r="AC193" t="s">
        <v>403</v>
      </c>
      <c r="AD193" t="s">
        <v>404</v>
      </c>
      <c r="AE193" t="s">
        <v>564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361</v>
      </c>
      <c r="C194" t="s">
        <v>64</v>
      </c>
      <c r="D194" t="s">
        <v>404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404</v>
      </c>
      <c r="AC194" t="s">
        <v>137</v>
      </c>
      <c r="AD194" t="s">
        <v>404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361</v>
      </c>
      <c r="C195" t="s">
        <v>64</v>
      </c>
      <c r="D195" t="s">
        <v>404</v>
      </c>
      <c r="E195" t="s">
        <v>404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404</v>
      </c>
      <c r="AC195" t="s">
        <v>137</v>
      </c>
      <c r="AD195" t="s">
        <v>404</v>
      </c>
      <c r="AE195" t="s">
        <v>564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361</v>
      </c>
      <c r="C196" t="s">
        <v>64</v>
      </c>
      <c r="D196" t="s">
        <v>404</v>
      </c>
      <c r="E196" t="s">
        <v>424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404</v>
      </c>
      <c r="AC196" t="s">
        <v>577</v>
      </c>
      <c r="AD196" t="s">
        <v>404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361</v>
      </c>
      <c r="C197" t="s">
        <v>64</v>
      </c>
      <c r="D197" t="s">
        <v>425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404</v>
      </c>
      <c r="AC197" t="s">
        <v>577</v>
      </c>
      <c r="AD197" t="s">
        <v>404</v>
      </c>
      <c r="AE197" t="s">
        <v>564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361</v>
      </c>
      <c r="C198" t="s">
        <v>64</v>
      </c>
      <c r="D198" t="s">
        <v>425</v>
      </c>
      <c r="E198" t="s">
        <v>425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404</v>
      </c>
      <c r="AC198" t="s">
        <v>425</v>
      </c>
      <c r="AD198" t="s">
        <v>404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361</v>
      </c>
      <c r="C199" t="s">
        <v>64</v>
      </c>
      <c r="D199" t="s">
        <v>405</v>
      </c>
      <c r="E199" t="s">
        <v>405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404</v>
      </c>
      <c r="AC199" t="s">
        <v>425</v>
      </c>
      <c r="AD199" t="s">
        <v>404</v>
      </c>
      <c r="AE199" t="s">
        <v>564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361</v>
      </c>
      <c r="C200" t="s">
        <v>64</v>
      </c>
      <c r="D200" t="s">
        <v>554</v>
      </c>
      <c r="E200" t="s">
        <v>554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404</v>
      </c>
      <c r="AC200" t="s">
        <v>405</v>
      </c>
      <c r="AD200" t="s">
        <v>404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361</v>
      </c>
      <c r="C201" t="s">
        <v>64</v>
      </c>
      <c r="D201" t="s">
        <v>426</v>
      </c>
      <c r="E201" t="s">
        <v>426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404</v>
      </c>
      <c r="AC201" t="s">
        <v>405</v>
      </c>
      <c r="AD201" t="s">
        <v>404</v>
      </c>
      <c r="AE201" t="s">
        <v>564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361</v>
      </c>
      <c r="C202" t="s">
        <v>64</v>
      </c>
      <c r="D202" t="s">
        <v>424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404</v>
      </c>
      <c r="AC202" t="s">
        <v>576</v>
      </c>
      <c r="AD202" t="s">
        <v>137</v>
      </c>
      <c r="AE202" t="s">
        <v>564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361</v>
      </c>
      <c r="C203" t="s">
        <v>64</v>
      </c>
      <c r="D203" t="s">
        <v>424</v>
      </c>
      <c r="E203" t="s">
        <v>404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404</v>
      </c>
      <c r="AC203" t="s">
        <v>576</v>
      </c>
      <c r="AD203" t="s">
        <v>404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361</v>
      </c>
      <c r="C204" t="s">
        <v>64</v>
      </c>
      <c r="D204" t="s">
        <v>424</v>
      </c>
      <c r="E204" t="s">
        <v>424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404</v>
      </c>
      <c r="AC204" t="s">
        <v>576</v>
      </c>
      <c r="AD204" t="s">
        <v>404</v>
      </c>
      <c r="AE204" t="s">
        <v>564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361</v>
      </c>
      <c r="C205" t="s">
        <v>64</v>
      </c>
      <c r="D205" t="s">
        <v>431</v>
      </c>
      <c r="E205" t="s">
        <v>431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404</v>
      </c>
      <c r="AC205" t="s">
        <v>426</v>
      </c>
      <c r="AD205" t="s">
        <v>404</v>
      </c>
      <c r="AE205" t="s">
        <v>564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361</v>
      </c>
      <c r="C206" t="s">
        <v>64</v>
      </c>
      <c r="D206" t="s">
        <v>406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404</v>
      </c>
      <c r="AC206" t="s">
        <v>429</v>
      </c>
      <c r="AD206" t="s">
        <v>404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362</v>
      </c>
      <c r="C207" t="s">
        <v>48</v>
      </c>
      <c r="D207" t="s">
        <v>423</v>
      </c>
      <c r="E207" t="s">
        <v>423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404</v>
      </c>
      <c r="AC207" t="s">
        <v>429</v>
      </c>
      <c r="AD207" t="s">
        <v>404</v>
      </c>
      <c r="AE207" t="s">
        <v>564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362</v>
      </c>
      <c r="C208" t="s">
        <v>48</v>
      </c>
      <c r="D208" t="s">
        <v>403</v>
      </c>
      <c r="E208" t="s">
        <v>403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404</v>
      </c>
      <c r="AC208" t="s">
        <v>424</v>
      </c>
      <c r="AD208" t="s">
        <v>137</v>
      </c>
      <c r="AE208" t="s">
        <v>564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362</v>
      </c>
      <c r="C209" t="s">
        <v>48</v>
      </c>
      <c r="D209" t="s">
        <v>403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404</v>
      </c>
      <c r="AC209" t="s">
        <v>424</v>
      </c>
      <c r="AD209" t="s">
        <v>404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362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404</v>
      </c>
      <c r="AC210" t="s">
        <v>424</v>
      </c>
      <c r="AD210" t="s">
        <v>404</v>
      </c>
      <c r="AE210" t="s">
        <v>564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362</v>
      </c>
      <c r="C211" t="s">
        <v>48</v>
      </c>
      <c r="D211" t="s">
        <v>404</v>
      </c>
      <c r="E211" t="s">
        <v>404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404</v>
      </c>
      <c r="AC211" t="s">
        <v>424</v>
      </c>
      <c r="AD211" t="s">
        <v>424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362</v>
      </c>
      <c r="C212" t="s">
        <v>48</v>
      </c>
      <c r="D212" t="s">
        <v>405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404</v>
      </c>
      <c r="AC212" t="s">
        <v>564</v>
      </c>
      <c r="AD212" t="s">
        <v>404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362</v>
      </c>
      <c r="C213" t="s">
        <v>48</v>
      </c>
      <c r="D213" t="s">
        <v>405</v>
      </c>
      <c r="E213" t="s">
        <v>405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404</v>
      </c>
      <c r="AC213" t="s">
        <v>564</v>
      </c>
      <c r="AD213" t="s">
        <v>404</v>
      </c>
      <c r="AE213" t="s">
        <v>564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362</v>
      </c>
      <c r="C214" t="s">
        <v>50</v>
      </c>
      <c r="D214" t="s">
        <v>403</v>
      </c>
      <c r="E214" t="s">
        <v>403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404</v>
      </c>
      <c r="AC214" t="s">
        <v>564</v>
      </c>
      <c r="AD214" t="s">
        <v>425</v>
      </c>
      <c r="AE214" t="s">
        <v>564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362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404</v>
      </c>
      <c r="AC215" t="s">
        <v>479</v>
      </c>
      <c r="AD215" t="s">
        <v>404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362</v>
      </c>
      <c r="C216" t="s">
        <v>50</v>
      </c>
      <c r="D216" t="s">
        <v>404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404</v>
      </c>
      <c r="AC216" t="s">
        <v>479</v>
      </c>
      <c r="AD216" t="s">
        <v>404</v>
      </c>
      <c r="AE216" t="s">
        <v>564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362</v>
      </c>
      <c r="C217" t="s">
        <v>50</v>
      </c>
      <c r="D217" t="s">
        <v>404</v>
      </c>
      <c r="E217" t="s">
        <v>404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404</v>
      </c>
      <c r="AC217" t="s">
        <v>431</v>
      </c>
      <c r="AD217" t="s">
        <v>137</v>
      </c>
      <c r="AE217" t="s">
        <v>564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362</v>
      </c>
      <c r="C218" t="s">
        <v>50</v>
      </c>
      <c r="D218" t="s">
        <v>404</v>
      </c>
      <c r="E218" t="s">
        <v>424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404</v>
      </c>
      <c r="AC218" t="s">
        <v>431</v>
      </c>
      <c r="AD218" t="s">
        <v>404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362</v>
      </c>
      <c r="C219" t="s">
        <v>50</v>
      </c>
      <c r="D219" t="s">
        <v>404</v>
      </c>
      <c r="E219" t="s">
        <v>431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404</v>
      </c>
      <c r="AC219" t="s">
        <v>431</v>
      </c>
      <c r="AD219" t="s">
        <v>404</v>
      </c>
      <c r="AE219" t="s">
        <v>564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362</v>
      </c>
      <c r="C220" t="s">
        <v>50</v>
      </c>
      <c r="D220" t="s">
        <v>405</v>
      </c>
      <c r="E220" t="s">
        <v>405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404</v>
      </c>
      <c r="AC220" t="s">
        <v>431</v>
      </c>
      <c r="AD220" t="s">
        <v>431</v>
      </c>
      <c r="AE220" t="s">
        <v>564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362</v>
      </c>
      <c r="C221" t="s">
        <v>52</v>
      </c>
      <c r="D221" t="s">
        <v>403</v>
      </c>
      <c r="E221" t="s">
        <v>423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404</v>
      </c>
      <c r="AC221" t="s">
        <v>427</v>
      </c>
      <c r="AD221" t="s">
        <v>137</v>
      </c>
      <c r="AE221" t="s">
        <v>564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362</v>
      </c>
      <c r="C222" t="s">
        <v>52</v>
      </c>
      <c r="D222" t="s">
        <v>403</v>
      </c>
      <c r="E222" t="s">
        <v>403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404</v>
      </c>
      <c r="AC222" t="s">
        <v>427</v>
      </c>
      <c r="AD222" t="s">
        <v>404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362</v>
      </c>
      <c r="C223" t="s">
        <v>52</v>
      </c>
      <c r="D223" t="s">
        <v>403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404</v>
      </c>
      <c r="AC223" t="s">
        <v>427</v>
      </c>
      <c r="AD223" t="s">
        <v>404</v>
      </c>
      <c r="AE223" t="s">
        <v>564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362</v>
      </c>
      <c r="C224" t="s">
        <v>52</v>
      </c>
      <c r="D224" t="s">
        <v>137</v>
      </c>
      <c r="E224" t="s">
        <v>403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405</v>
      </c>
      <c r="AC224" t="s">
        <v>137</v>
      </c>
      <c r="AD224" t="s">
        <v>405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362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405</v>
      </c>
      <c r="AC225" t="s">
        <v>137</v>
      </c>
      <c r="AD225" t="s">
        <v>405</v>
      </c>
      <c r="AE225" t="s">
        <v>564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362</v>
      </c>
      <c r="C226" t="s">
        <v>52</v>
      </c>
      <c r="D226" t="s">
        <v>404</v>
      </c>
      <c r="E226" t="s">
        <v>404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405</v>
      </c>
      <c r="AC226" t="s">
        <v>425</v>
      </c>
      <c r="AD226" t="s">
        <v>405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362</v>
      </c>
      <c r="C227" t="s">
        <v>52</v>
      </c>
      <c r="D227" t="s">
        <v>405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405</v>
      </c>
      <c r="AC227" t="s">
        <v>425</v>
      </c>
      <c r="AD227" t="s">
        <v>405</v>
      </c>
      <c r="AE227" t="s">
        <v>564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362</v>
      </c>
      <c r="C228" t="s">
        <v>52</v>
      </c>
      <c r="D228" t="s">
        <v>405</v>
      </c>
      <c r="E228" t="s">
        <v>405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405</v>
      </c>
      <c r="AC228" t="s">
        <v>405</v>
      </c>
      <c r="AD228" t="s">
        <v>137</v>
      </c>
      <c r="AE228" t="s">
        <v>564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362</v>
      </c>
      <c r="C229" t="s">
        <v>52</v>
      </c>
      <c r="D229" t="s">
        <v>424</v>
      </c>
      <c r="E229" t="s">
        <v>424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405</v>
      </c>
      <c r="AC229" t="s">
        <v>405</v>
      </c>
      <c r="AD229" t="s">
        <v>405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362</v>
      </c>
      <c r="C230" t="s">
        <v>52</v>
      </c>
      <c r="D230" t="s">
        <v>431</v>
      </c>
      <c r="E230" t="s">
        <v>431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405</v>
      </c>
      <c r="AC230" t="s">
        <v>405</v>
      </c>
      <c r="AD230" t="s">
        <v>405</v>
      </c>
      <c r="AE230" t="s">
        <v>564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362</v>
      </c>
      <c r="C231" t="s">
        <v>52</v>
      </c>
      <c r="D231" t="s">
        <v>406</v>
      </c>
      <c r="E231" t="s">
        <v>406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405</v>
      </c>
      <c r="AC231" t="s">
        <v>576</v>
      </c>
      <c r="AD231" t="s">
        <v>137</v>
      </c>
      <c r="AE231" t="s">
        <v>564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362</v>
      </c>
      <c r="C232" t="s">
        <v>54</v>
      </c>
      <c r="D232" t="s">
        <v>423</v>
      </c>
      <c r="E232" t="s">
        <v>423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405</v>
      </c>
      <c r="AC232" t="s">
        <v>576</v>
      </c>
      <c r="AD232" t="s">
        <v>405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362</v>
      </c>
      <c r="C233" t="s">
        <v>54</v>
      </c>
      <c r="D233" t="s">
        <v>403</v>
      </c>
      <c r="E233" t="s">
        <v>423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405</v>
      </c>
      <c r="AC233" t="s">
        <v>576</v>
      </c>
      <c r="AD233" t="s">
        <v>405</v>
      </c>
      <c r="AE233" t="s">
        <v>564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362</v>
      </c>
      <c r="C234" t="s">
        <v>54</v>
      </c>
      <c r="D234" t="s">
        <v>403</v>
      </c>
      <c r="E234" t="s">
        <v>403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405</v>
      </c>
      <c r="AC234" t="s">
        <v>426</v>
      </c>
      <c r="AD234" t="s">
        <v>137</v>
      </c>
      <c r="AE234" t="s">
        <v>564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362</v>
      </c>
      <c r="C235" t="s">
        <v>54</v>
      </c>
      <c r="D235" t="s">
        <v>403</v>
      </c>
      <c r="E235" t="s">
        <v>405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405</v>
      </c>
      <c r="AC235" t="s">
        <v>426</v>
      </c>
      <c r="AD235" t="s">
        <v>405</v>
      </c>
      <c r="AE235" t="s">
        <v>564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362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405</v>
      </c>
      <c r="AC236" t="s">
        <v>424</v>
      </c>
      <c r="AD236" t="s">
        <v>137</v>
      </c>
      <c r="AE236" t="s">
        <v>564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362</v>
      </c>
      <c r="C237" t="s">
        <v>54</v>
      </c>
      <c r="D237" t="s">
        <v>137</v>
      </c>
      <c r="E237" t="s">
        <v>424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405</v>
      </c>
      <c r="AC237" t="s">
        <v>424</v>
      </c>
      <c r="AD237" t="s">
        <v>405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362</v>
      </c>
      <c r="C238" t="s">
        <v>54</v>
      </c>
      <c r="D238" t="s">
        <v>404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405</v>
      </c>
      <c r="AC238" t="s">
        <v>424</v>
      </c>
      <c r="AD238" t="s">
        <v>405</v>
      </c>
      <c r="AE238" t="s">
        <v>564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362</v>
      </c>
      <c r="C239" t="s">
        <v>54</v>
      </c>
      <c r="D239" t="s">
        <v>404</v>
      </c>
      <c r="E239" t="s">
        <v>404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405</v>
      </c>
      <c r="AC239" t="s">
        <v>424</v>
      </c>
      <c r="AD239" t="s">
        <v>431</v>
      </c>
      <c r="AE239" t="s">
        <v>564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362</v>
      </c>
      <c r="C240" t="s">
        <v>54</v>
      </c>
      <c r="D240" t="s">
        <v>405</v>
      </c>
      <c r="E240" t="s">
        <v>405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405</v>
      </c>
      <c r="AC240" t="s">
        <v>564</v>
      </c>
      <c r="AD240" t="s">
        <v>137</v>
      </c>
      <c r="AE240" t="s">
        <v>564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362</v>
      </c>
      <c r="C241" t="s">
        <v>54</v>
      </c>
      <c r="D241" t="s">
        <v>479</v>
      </c>
      <c r="E241" t="s">
        <v>479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405</v>
      </c>
      <c r="AC241" t="s">
        <v>564</v>
      </c>
      <c r="AD241" t="s">
        <v>405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362</v>
      </c>
      <c r="C242" t="s">
        <v>54</v>
      </c>
      <c r="D242" t="s">
        <v>431</v>
      </c>
      <c r="E242" t="s">
        <v>431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405</v>
      </c>
      <c r="AC242" t="s">
        <v>564</v>
      </c>
      <c r="AD242" t="s">
        <v>405</v>
      </c>
      <c r="AE242" t="s">
        <v>564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362</v>
      </c>
      <c r="C243" t="s">
        <v>54</v>
      </c>
      <c r="D243" t="s">
        <v>406</v>
      </c>
      <c r="E243" t="s">
        <v>406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405</v>
      </c>
      <c r="AC243" t="s">
        <v>431</v>
      </c>
      <c r="AD243" t="s">
        <v>405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362</v>
      </c>
      <c r="C244" t="s">
        <v>54</v>
      </c>
      <c r="D244" t="s">
        <v>427</v>
      </c>
      <c r="E244" t="s">
        <v>427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405</v>
      </c>
      <c r="AC244" t="s">
        <v>431</v>
      </c>
      <c r="AD244" t="s">
        <v>405</v>
      </c>
      <c r="AE244" t="s">
        <v>564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362</v>
      </c>
      <c r="C245" t="s">
        <v>56</v>
      </c>
      <c r="D245" t="s">
        <v>423</v>
      </c>
      <c r="E245" t="s">
        <v>423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405</v>
      </c>
      <c r="AC245" t="s">
        <v>427</v>
      </c>
      <c r="AD245" t="s">
        <v>405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362</v>
      </c>
      <c r="C246" t="s">
        <v>56</v>
      </c>
      <c r="D246" t="s">
        <v>423</v>
      </c>
      <c r="E246" t="s">
        <v>403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405</v>
      </c>
      <c r="AC246" t="s">
        <v>427</v>
      </c>
      <c r="AD246" t="s">
        <v>405</v>
      </c>
      <c r="AE246" t="s">
        <v>564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362</v>
      </c>
      <c r="C247" t="s">
        <v>56</v>
      </c>
      <c r="D247" t="s">
        <v>423</v>
      </c>
      <c r="E247" t="s">
        <v>404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576</v>
      </c>
      <c r="AC247" t="s">
        <v>137</v>
      </c>
      <c r="AD247" t="s">
        <v>137</v>
      </c>
      <c r="AE247" t="s">
        <v>564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362</v>
      </c>
      <c r="C248" t="s">
        <v>56</v>
      </c>
      <c r="D248" t="s">
        <v>403</v>
      </c>
      <c r="E248" t="s">
        <v>423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576</v>
      </c>
      <c r="AC248" t="s">
        <v>431</v>
      </c>
      <c r="AD248" t="s">
        <v>137</v>
      </c>
      <c r="AE248" t="s">
        <v>564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362</v>
      </c>
      <c r="C249" t="s">
        <v>56</v>
      </c>
      <c r="D249" t="s">
        <v>403</v>
      </c>
      <c r="E249" t="s">
        <v>403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424</v>
      </c>
      <c r="AC249" t="s">
        <v>137</v>
      </c>
      <c r="AD249" t="s">
        <v>424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362</v>
      </c>
      <c r="C250" t="s">
        <v>56</v>
      </c>
      <c r="D250" t="s">
        <v>403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424</v>
      </c>
      <c r="AC250" t="s">
        <v>564</v>
      </c>
      <c r="AD250" t="s">
        <v>137</v>
      </c>
      <c r="AE250" t="s">
        <v>564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362</v>
      </c>
      <c r="C251" t="s">
        <v>56</v>
      </c>
      <c r="D251" t="s">
        <v>403</v>
      </c>
      <c r="E251" t="s">
        <v>405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424</v>
      </c>
      <c r="AC251" t="s">
        <v>431</v>
      </c>
      <c r="AD251" t="s">
        <v>424</v>
      </c>
      <c r="AE251" t="s">
        <v>564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362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479</v>
      </c>
      <c r="AC252" t="s">
        <v>479</v>
      </c>
      <c r="AD252" t="s">
        <v>479</v>
      </c>
      <c r="AE252" t="s">
        <v>564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362</v>
      </c>
      <c r="C253" t="s">
        <v>56</v>
      </c>
      <c r="D253" t="s">
        <v>137</v>
      </c>
      <c r="E253" t="s">
        <v>404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479</v>
      </c>
      <c r="AC253" t="s">
        <v>431</v>
      </c>
      <c r="AD253" t="s">
        <v>479</v>
      </c>
      <c r="AE253" t="s">
        <v>564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362</v>
      </c>
      <c r="C254" t="s">
        <v>56</v>
      </c>
      <c r="D254" t="s">
        <v>137</v>
      </c>
      <c r="E254" t="s">
        <v>405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431</v>
      </c>
      <c r="AC254" t="s">
        <v>137</v>
      </c>
      <c r="AD254" t="s">
        <v>137</v>
      </c>
      <c r="AE254" t="s">
        <v>564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362</v>
      </c>
      <c r="C255" t="s">
        <v>56</v>
      </c>
      <c r="D255" t="s">
        <v>137</v>
      </c>
      <c r="E255" t="s">
        <v>424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431</v>
      </c>
      <c r="AC255" t="s">
        <v>577</v>
      </c>
      <c r="AD255" t="s">
        <v>431</v>
      </c>
      <c r="AE255" t="s">
        <v>564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362</v>
      </c>
      <c r="C256" t="s">
        <v>56</v>
      </c>
      <c r="D256" t="s">
        <v>404</v>
      </c>
      <c r="E256" t="s">
        <v>553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431</v>
      </c>
      <c r="AC256" t="s">
        <v>424</v>
      </c>
      <c r="AD256" t="s">
        <v>431</v>
      </c>
      <c r="AE256" t="s">
        <v>564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362</v>
      </c>
      <c r="C257" t="s">
        <v>56</v>
      </c>
      <c r="D257" t="s">
        <v>404</v>
      </c>
      <c r="E257" t="s">
        <v>423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431</v>
      </c>
      <c r="AC257" t="s">
        <v>564</v>
      </c>
      <c r="AD257" t="s">
        <v>431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362</v>
      </c>
      <c r="C258" t="s">
        <v>56</v>
      </c>
      <c r="D258" t="s">
        <v>404</v>
      </c>
      <c r="E258" t="s">
        <v>403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431</v>
      </c>
      <c r="AC258" t="s">
        <v>564</v>
      </c>
      <c r="AD258" t="s">
        <v>431</v>
      </c>
      <c r="AE258" t="s">
        <v>564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362</v>
      </c>
      <c r="C259" t="s">
        <v>56</v>
      </c>
      <c r="D259" t="s">
        <v>404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431</v>
      </c>
      <c r="AC259" t="s">
        <v>431</v>
      </c>
      <c r="AD259" t="s">
        <v>137</v>
      </c>
      <c r="AE259" t="s">
        <v>564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362</v>
      </c>
      <c r="C260" t="s">
        <v>56</v>
      </c>
      <c r="D260" t="s">
        <v>404</v>
      </c>
      <c r="E260" t="s">
        <v>404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406</v>
      </c>
      <c r="AC260" t="s">
        <v>137</v>
      </c>
      <c r="AD260" t="s">
        <v>406</v>
      </c>
      <c r="AE260" t="s">
        <v>564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362</v>
      </c>
      <c r="C261" t="s">
        <v>56</v>
      </c>
      <c r="D261" t="s">
        <v>404</v>
      </c>
      <c r="E261" t="s">
        <v>425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406</v>
      </c>
      <c r="AC261" t="s">
        <v>425</v>
      </c>
      <c r="AD261" t="s">
        <v>406</v>
      </c>
      <c r="AE261" t="s">
        <v>564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362</v>
      </c>
      <c r="C262" t="s">
        <v>56</v>
      </c>
      <c r="D262" t="s">
        <v>404</v>
      </c>
      <c r="E262" t="s">
        <v>405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406</v>
      </c>
      <c r="AC262" t="s">
        <v>405</v>
      </c>
      <c r="AD262" t="s">
        <v>406</v>
      </c>
      <c r="AE262" t="s">
        <v>564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362</v>
      </c>
      <c r="C263" t="s">
        <v>56</v>
      </c>
      <c r="D263" t="s">
        <v>404</v>
      </c>
      <c r="E263" t="s">
        <v>424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406</v>
      </c>
      <c r="AC263" t="s">
        <v>424</v>
      </c>
      <c r="AD263" t="s">
        <v>406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362</v>
      </c>
      <c r="C264" t="s">
        <v>56</v>
      </c>
      <c r="D264" t="s">
        <v>404</v>
      </c>
      <c r="E264" t="s">
        <v>431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406</v>
      </c>
      <c r="AC264" t="s">
        <v>424</v>
      </c>
      <c r="AD264" t="s">
        <v>406</v>
      </c>
      <c r="AE264" t="s">
        <v>564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362</v>
      </c>
      <c r="C265" t="s">
        <v>56</v>
      </c>
      <c r="D265" t="s">
        <v>425</v>
      </c>
      <c r="E265" t="s">
        <v>425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406</v>
      </c>
      <c r="AC265" t="s">
        <v>564</v>
      </c>
      <c r="AD265" t="s">
        <v>406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362</v>
      </c>
      <c r="C266" t="s">
        <v>56</v>
      </c>
      <c r="D266" t="s">
        <v>405</v>
      </c>
      <c r="E266" t="s">
        <v>425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406</v>
      </c>
      <c r="AC266" t="s">
        <v>564</v>
      </c>
      <c r="AD266" t="s">
        <v>406</v>
      </c>
      <c r="AE266" t="s">
        <v>564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362</v>
      </c>
      <c r="C267" t="s">
        <v>56</v>
      </c>
      <c r="D267" t="s">
        <v>405</v>
      </c>
      <c r="E267" t="s">
        <v>405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406</v>
      </c>
      <c r="AC267" t="s">
        <v>431</v>
      </c>
      <c r="AD267" t="s">
        <v>406</v>
      </c>
      <c r="AE267" t="s">
        <v>564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362</v>
      </c>
      <c r="C268" t="s">
        <v>56</v>
      </c>
      <c r="D268" t="s">
        <v>554</v>
      </c>
      <c r="E268" t="s">
        <v>554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406</v>
      </c>
      <c r="AC268" t="s">
        <v>406</v>
      </c>
      <c r="AD268" t="s">
        <v>406</v>
      </c>
      <c r="AE268" t="s">
        <v>564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362</v>
      </c>
      <c r="C269" t="s">
        <v>56</v>
      </c>
      <c r="D269" t="s">
        <v>424</v>
      </c>
      <c r="E269" t="s">
        <v>424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406</v>
      </c>
      <c r="AC269" t="s">
        <v>427</v>
      </c>
      <c r="AD269" t="s">
        <v>406</v>
      </c>
      <c r="AE269" t="s">
        <v>564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362</v>
      </c>
      <c r="C270" t="s">
        <v>56</v>
      </c>
      <c r="D270" t="s">
        <v>431</v>
      </c>
      <c r="E270" t="s">
        <v>431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427</v>
      </c>
      <c r="AC270" t="s">
        <v>564</v>
      </c>
      <c r="AD270" t="s">
        <v>427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362</v>
      </c>
      <c r="C271" t="s">
        <v>56</v>
      </c>
      <c r="D271" t="s">
        <v>406</v>
      </c>
      <c r="E271" t="s">
        <v>406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427</v>
      </c>
      <c r="AC271" t="s">
        <v>564</v>
      </c>
      <c r="AD271" t="s">
        <v>427</v>
      </c>
      <c r="AE271" t="s">
        <v>564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362</v>
      </c>
      <c r="C272" t="s">
        <v>56</v>
      </c>
      <c r="D272" t="s">
        <v>406</v>
      </c>
      <c r="E272" t="s">
        <v>427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564</v>
      </c>
      <c r="AE272" t="s">
        <v>564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362</v>
      </c>
      <c r="C273" t="s">
        <v>56</v>
      </c>
      <c r="D273" t="s">
        <v>427</v>
      </c>
      <c r="E273" t="s">
        <v>427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423</v>
      </c>
      <c r="AC273" t="s">
        <v>423</v>
      </c>
      <c r="AD273" t="s">
        <v>423</v>
      </c>
      <c r="AE273" t="s">
        <v>564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362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423</v>
      </c>
      <c r="AC274" t="s">
        <v>425</v>
      </c>
      <c r="AD274" t="s">
        <v>423</v>
      </c>
      <c r="AE274" t="s">
        <v>564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362</v>
      </c>
      <c r="C275" t="s">
        <v>58</v>
      </c>
      <c r="D275" t="s">
        <v>553</v>
      </c>
      <c r="E275" t="s">
        <v>553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423</v>
      </c>
      <c r="AC275" t="s">
        <v>424</v>
      </c>
      <c r="AD275" t="s">
        <v>423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362</v>
      </c>
      <c r="C276" t="s">
        <v>58</v>
      </c>
      <c r="D276" t="s">
        <v>423</v>
      </c>
      <c r="E276" t="s">
        <v>423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423</v>
      </c>
      <c r="AC276" t="s">
        <v>424</v>
      </c>
      <c r="AD276" t="s">
        <v>423</v>
      </c>
      <c r="AE276" t="s">
        <v>564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362</v>
      </c>
      <c r="C277" t="s">
        <v>58</v>
      </c>
      <c r="D277" t="s">
        <v>423</v>
      </c>
      <c r="E277" t="s">
        <v>404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423</v>
      </c>
      <c r="AC277" t="s">
        <v>424</v>
      </c>
      <c r="AD277" t="s">
        <v>404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362</v>
      </c>
      <c r="C278" t="s">
        <v>58</v>
      </c>
      <c r="D278" t="s">
        <v>403</v>
      </c>
      <c r="E278" t="s">
        <v>423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423</v>
      </c>
      <c r="AC278" t="s">
        <v>564</v>
      </c>
      <c r="AD278" t="s">
        <v>423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362</v>
      </c>
      <c r="C279" t="s">
        <v>58</v>
      </c>
      <c r="D279" t="s">
        <v>403</v>
      </c>
      <c r="E279" t="s">
        <v>403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423</v>
      </c>
      <c r="AC279" t="s">
        <v>564</v>
      </c>
      <c r="AD279" t="s">
        <v>423</v>
      </c>
      <c r="AE279" t="s">
        <v>564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362</v>
      </c>
      <c r="C280" t="s">
        <v>58</v>
      </c>
      <c r="D280" t="s">
        <v>403</v>
      </c>
      <c r="E280" t="s">
        <v>405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423</v>
      </c>
      <c r="AC280" t="s">
        <v>431</v>
      </c>
      <c r="AD280" t="s">
        <v>423</v>
      </c>
      <c r="AE280" t="s">
        <v>564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362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403</v>
      </c>
      <c r="AC281" t="s">
        <v>575</v>
      </c>
      <c r="AD281" t="s">
        <v>403</v>
      </c>
      <c r="AE281" t="s">
        <v>564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362</v>
      </c>
      <c r="C282" t="s">
        <v>58</v>
      </c>
      <c r="D282" t="s">
        <v>137</v>
      </c>
      <c r="E282" t="s">
        <v>404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403</v>
      </c>
      <c r="AC282" t="s">
        <v>423</v>
      </c>
      <c r="AD282" t="s">
        <v>405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362</v>
      </c>
      <c r="C283" t="s">
        <v>58</v>
      </c>
      <c r="D283" t="s">
        <v>137</v>
      </c>
      <c r="E283" t="s">
        <v>405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403</v>
      </c>
      <c r="AC283" t="s">
        <v>403</v>
      </c>
      <c r="AD283" t="s">
        <v>423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362</v>
      </c>
      <c r="C284" t="s">
        <v>58</v>
      </c>
      <c r="D284" t="s">
        <v>137</v>
      </c>
      <c r="E284" t="s">
        <v>424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403</v>
      </c>
      <c r="AC284" t="s">
        <v>403</v>
      </c>
      <c r="AD284" t="s">
        <v>403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362</v>
      </c>
      <c r="C285" t="s">
        <v>58</v>
      </c>
      <c r="D285" t="s">
        <v>404</v>
      </c>
      <c r="E285" t="s">
        <v>423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403</v>
      </c>
      <c r="AC285" t="s">
        <v>403</v>
      </c>
      <c r="AD285" t="s">
        <v>403</v>
      </c>
      <c r="AE285" t="s">
        <v>564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362</v>
      </c>
      <c r="C286" t="s">
        <v>58</v>
      </c>
      <c r="D286" t="s">
        <v>404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403</v>
      </c>
      <c r="AC286" t="s">
        <v>137</v>
      </c>
      <c r="AD286" t="s">
        <v>403</v>
      </c>
      <c r="AE286" t="s">
        <v>564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362</v>
      </c>
      <c r="C287" t="s">
        <v>58</v>
      </c>
      <c r="D287" t="s">
        <v>404</v>
      </c>
      <c r="E287" t="s">
        <v>404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403</v>
      </c>
      <c r="AC287" t="s">
        <v>577</v>
      </c>
      <c r="AD287" t="s">
        <v>403</v>
      </c>
      <c r="AE287" t="s">
        <v>564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362</v>
      </c>
      <c r="C288" t="s">
        <v>58</v>
      </c>
      <c r="D288" t="s">
        <v>404</v>
      </c>
      <c r="E288" t="s">
        <v>425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403</v>
      </c>
      <c r="AC288" t="s">
        <v>425</v>
      </c>
      <c r="AD288" t="s">
        <v>423</v>
      </c>
      <c r="AE288" t="s">
        <v>564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362</v>
      </c>
      <c r="C289" t="s">
        <v>58</v>
      </c>
      <c r="D289" t="s">
        <v>404</v>
      </c>
      <c r="E289" t="s">
        <v>424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403</v>
      </c>
      <c r="AC289" t="s">
        <v>425</v>
      </c>
      <c r="AD289" t="s">
        <v>403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362</v>
      </c>
      <c r="C290" t="s">
        <v>58</v>
      </c>
      <c r="D290" t="s">
        <v>425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403</v>
      </c>
      <c r="AC290" t="s">
        <v>425</v>
      </c>
      <c r="AD290" t="s">
        <v>403</v>
      </c>
      <c r="AE290" t="s">
        <v>564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362</v>
      </c>
      <c r="C291" t="s">
        <v>58</v>
      </c>
      <c r="D291" t="s">
        <v>425</v>
      </c>
      <c r="E291" t="s">
        <v>404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403</v>
      </c>
      <c r="AC291" t="s">
        <v>405</v>
      </c>
      <c r="AD291" t="s">
        <v>403</v>
      </c>
      <c r="AE291" t="s">
        <v>564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362</v>
      </c>
      <c r="C292" t="s">
        <v>58</v>
      </c>
      <c r="D292" t="s">
        <v>425</v>
      </c>
      <c r="E292" t="s">
        <v>425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403</v>
      </c>
      <c r="AC292" t="s">
        <v>576</v>
      </c>
      <c r="AD292" t="s">
        <v>403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362</v>
      </c>
      <c r="C293" t="s">
        <v>58</v>
      </c>
      <c r="D293" t="s">
        <v>405</v>
      </c>
      <c r="E293" t="s">
        <v>405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403</v>
      </c>
      <c r="AC293" t="s">
        <v>576</v>
      </c>
      <c r="AD293" t="s">
        <v>403</v>
      </c>
      <c r="AE293" t="s">
        <v>564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362</v>
      </c>
      <c r="C294" t="s">
        <v>58</v>
      </c>
      <c r="D294" t="s">
        <v>554</v>
      </c>
      <c r="E294" t="s">
        <v>554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403</v>
      </c>
      <c r="AC294" t="s">
        <v>426</v>
      </c>
      <c r="AD294" t="s">
        <v>403</v>
      </c>
      <c r="AE294" t="s">
        <v>564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362</v>
      </c>
      <c r="C295" t="s">
        <v>58</v>
      </c>
      <c r="D295" t="s">
        <v>424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403</v>
      </c>
      <c r="AC295" t="s">
        <v>424</v>
      </c>
      <c r="AD295" t="s">
        <v>403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362</v>
      </c>
      <c r="C296" t="s">
        <v>58</v>
      </c>
      <c r="D296" t="s">
        <v>424</v>
      </c>
      <c r="E296" t="s">
        <v>424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403</v>
      </c>
      <c r="AC296" t="s">
        <v>424</v>
      </c>
      <c r="AD296" t="s">
        <v>403</v>
      </c>
      <c r="AE296" t="s">
        <v>564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362</v>
      </c>
      <c r="C297" t="s">
        <v>58</v>
      </c>
      <c r="D297" t="s">
        <v>431</v>
      </c>
      <c r="E297" t="s">
        <v>431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403</v>
      </c>
      <c r="AC297" t="s">
        <v>424</v>
      </c>
      <c r="AD297" t="s">
        <v>137</v>
      </c>
      <c r="AE297" t="s">
        <v>564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362</v>
      </c>
      <c r="C298" t="s">
        <v>58</v>
      </c>
      <c r="D298" t="s">
        <v>406</v>
      </c>
      <c r="E298" t="s">
        <v>406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403</v>
      </c>
      <c r="AC298" t="s">
        <v>424</v>
      </c>
      <c r="AD298" t="s">
        <v>405</v>
      </c>
      <c r="AE298" t="s">
        <v>564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362</v>
      </c>
      <c r="C299" t="s">
        <v>58</v>
      </c>
      <c r="D299" t="s">
        <v>427</v>
      </c>
      <c r="E299" t="s">
        <v>427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403</v>
      </c>
      <c r="AC299" t="s">
        <v>564</v>
      </c>
      <c r="AD299" t="s">
        <v>403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362</v>
      </c>
      <c r="C300" t="s">
        <v>60</v>
      </c>
      <c r="D300" t="s">
        <v>403</v>
      </c>
      <c r="E300" t="s">
        <v>403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403</v>
      </c>
      <c r="AC300" t="s">
        <v>564</v>
      </c>
      <c r="AD300" t="s">
        <v>403</v>
      </c>
      <c r="AE300" t="s">
        <v>564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362</v>
      </c>
      <c r="C301" t="s">
        <v>60</v>
      </c>
      <c r="D301" t="s">
        <v>403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403</v>
      </c>
      <c r="AC301" t="s">
        <v>431</v>
      </c>
      <c r="AD301" t="s">
        <v>403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362</v>
      </c>
      <c r="C302" t="s">
        <v>60</v>
      </c>
      <c r="D302" t="s">
        <v>137</v>
      </c>
      <c r="E302" t="s">
        <v>403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403</v>
      </c>
      <c r="AC302" t="s">
        <v>431</v>
      </c>
      <c r="AD302" t="s">
        <v>403</v>
      </c>
      <c r="AE302" t="s">
        <v>564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362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403</v>
      </c>
      <c r="AC303" t="s">
        <v>427</v>
      </c>
      <c r="AD303" t="s">
        <v>403</v>
      </c>
      <c r="AE303" t="s">
        <v>564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362</v>
      </c>
      <c r="C304" t="s">
        <v>60</v>
      </c>
      <c r="D304" t="s">
        <v>137</v>
      </c>
      <c r="E304" t="s">
        <v>404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575</v>
      </c>
      <c r="AD304" t="s">
        <v>137</v>
      </c>
      <c r="AE304" t="s">
        <v>564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362</v>
      </c>
      <c r="C305" t="s">
        <v>60</v>
      </c>
      <c r="D305" t="s">
        <v>137</v>
      </c>
      <c r="E305" t="s">
        <v>424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423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362</v>
      </c>
      <c r="C306" t="s">
        <v>60</v>
      </c>
      <c r="D306" t="s">
        <v>404</v>
      </c>
      <c r="E306" t="s">
        <v>553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423</v>
      </c>
      <c r="AD306" t="s">
        <v>137</v>
      </c>
      <c r="AE306" t="s">
        <v>564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362</v>
      </c>
      <c r="C307" t="s">
        <v>60</v>
      </c>
      <c r="D307" t="s">
        <v>404</v>
      </c>
      <c r="E307" t="s">
        <v>423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403</v>
      </c>
      <c r="AD307" t="s">
        <v>403</v>
      </c>
      <c r="AE307" t="s">
        <v>564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362</v>
      </c>
      <c r="C308" t="s">
        <v>60</v>
      </c>
      <c r="D308" t="s">
        <v>404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403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362</v>
      </c>
      <c r="C309" t="s">
        <v>60</v>
      </c>
      <c r="D309" t="s">
        <v>404</v>
      </c>
      <c r="E309" t="s">
        <v>404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403</v>
      </c>
      <c r="AD309" t="s">
        <v>137</v>
      </c>
      <c r="AE309" t="s">
        <v>564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362</v>
      </c>
      <c r="C310" t="s">
        <v>60</v>
      </c>
      <c r="D310" t="s">
        <v>404</v>
      </c>
      <c r="E310" t="s">
        <v>425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564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362</v>
      </c>
      <c r="C311" t="s">
        <v>60</v>
      </c>
      <c r="D311" t="s">
        <v>404</v>
      </c>
      <c r="E311" t="s">
        <v>424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577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362</v>
      </c>
      <c r="C312" t="s">
        <v>60</v>
      </c>
      <c r="D312" t="s">
        <v>425</v>
      </c>
      <c r="E312" t="s">
        <v>425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577</v>
      </c>
      <c r="AD312" t="s">
        <v>137</v>
      </c>
      <c r="AE312" t="s">
        <v>564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362</v>
      </c>
      <c r="C313" t="s">
        <v>60</v>
      </c>
      <c r="D313" t="s">
        <v>405</v>
      </c>
      <c r="E313" t="s">
        <v>405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577</v>
      </c>
      <c r="AD313" t="s">
        <v>404</v>
      </c>
      <c r="AE313" t="s">
        <v>564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362</v>
      </c>
      <c r="C314" t="s">
        <v>60</v>
      </c>
      <c r="D314" t="s">
        <v>554</v>
      </c>
      <c r="E314" t="s">
        <v>554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425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362</v>
      </c>
      <c r="C315" t="s">
        <v>60</v>
      </c>
      <c r="D315" t="s">
        <v>429</v>
      </c>
      <c r="E315" t="s">
        <v>429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425</v>
      </c>
      <c r="AD315" t="s">
        <v>137</v>
      </c>
      <c r="AE315" t="s">
        <v>564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362</v>
      </c>
      <c r="C316" t="s">
        <v>60</v>
      </c>
      <c r="D316" t="s">
        <v>424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405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362</v>
      </c>
      <c r="C317" t="s">
        <v>60</v>
      </c>
      <c r="D317" t="s">
        <v>424</v>
      </c>
      <c r="E317" t="s">
        <v>424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405</v>
      </c>
      <c r="AD317" t="s">
        <v>137</v>
      </c>
      <c r="AE317" t="s">
        <v>564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362</v>
      </c>
      <c r="C318" t="s">
        <v>60</v>
      </c>
      <c r="D318" t="s">
        <v>431</v>
      </c>
      <c r="E318" t="s">
        <v>431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405</v>
      </c>
      <c r="AD318" t="s">
        <v>405</v>
      </c>
      <c r="AE318" t="s">
        <v>564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362</v>
      </c>
      <c r="C319" t="s">
        <v>60</v>
      </c>
      <c r="D319" t="s">
        <v>406</v>
      </c>
      <c r="E319" t="s">
        <v>406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576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362</v>
      </c>
      <c r="C320" t="s">
        <v>62</v>
      </c>
      <c r="D320" t="s">
        <v>423</v>
      </c>
      <c r="E320" t="s">
        <v>423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576</v>
      </c>
      <c r="AD320" t="s">
        <v>137</v>
      </c>
      <c r="AE320" t="s">
        <v>564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362</v>
      </c>
      <c r="C321" t="s">
        <v>62</v>
      </c>
      <c r="D321" t="s">
        <v>403</v>
      </c>
      <c r="E321" t="s">
        <v>403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426</v>
      </c>
      <c r="AD321" t="s">
        <v>137</v>
      </c>
      <c r="AE321" t="s">
        <v>564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362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429</v>
      </c>
      <c r="AD322" t="s">
        <v>137</v>
      </c>
      <c r="AE322" t="s">
        <v>564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362</v>
      </c>
      <c r="C323" t="s">
        <v>62</v>
      </c>
      <c r="D323" t="s">
        <v>137</v>
      </c>
      <c r="E323" t="s">
        <v>424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424</v>
      </c>
      <c r="AD323" t="s">
        <v>423</v>
      </c>
      <c r="AE323" t="s">
        <v>564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362</v>
      </c>
      <c r="C324" t="s">
        <v>62</v>
      </c>
      <c r="D324" t="s">
        <v>404</v>
      </c>
      <c r="E324" t="s">
        <v>553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424</v>
      </c>
      <c r="AD324" t="s">
        <v>403</v>
      </c>
      <c r="AE324" t="s">
        <v>564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362</v>
      </c>
      <c r="C325" t="s">
        <v>62</v>
      </c>
      <c r="D325" t="s">
        <v>404</v>
      </c>
      <c r="E325" t="s">
        <v>423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424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362</v>
      </c>
      <c r="C326" t="s">
        <v>62</v>
      </c>
      <c r="D326" t="s">
        <v>404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424</v>
      </c>
      <c r="AD326" t="s">
        <v>137</v>
      </c>
      <c r="AE326" t="s">
        <v>564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362</v>
      </c>
      <c r="C327" t="s">
        <v>62</v>
      </c>
      <c r="D327" t="s">
        <v>404</v>
      </c>
      <c r="E327" t="s">
        <v>404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424</v>
      </c>
      <c r="AD327" t="s">
        <v>404</v>
      </c>
      <c r="AE327" t="s">
        <v>564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362</v>
      </c>
      <c r="C328" t="s">
        <v>62</v>
      </c>
      <c r="D328" t="s">
        <v>404</v>
      </c>
      <c r="E328" t="s">
        <v>425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424</v>
      </c>
      <c r="AD328" t="s">
        <v>405</v>
      </c>
      <c r="AE328" t="s">
        <v>564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362</v>
      </c>
      <c r="C329" t="s">
        <v>62</v>
      </c>
      <c r="D329" t="s">
        <v>404</v>
      </c>
      <c r="E329" t="s">
        <v>424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424</v>
      </c>
      <c r="AD329" t="s">
        <v>424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362</v>
      </c>
      <c r="C330" t="s">
        <v>62</v>
      </c>
      <c r="D330" t="s">
        <v>425</v>
      </c>
      <c r="E330" t="s">
        <v>404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424</v>
      </c>
      <c r="AD330" t="s">
        <v>424</v>
      </c>
      <c r="AE330" t="s">
        <v>564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362</v>
      </c>
      <c r="C331" t="s">
        <v>62</v>
      </c>
      <c r="D331" t="s">
        <v>425</v>
      </c>
      <c r="E331" t="s">
        <v>425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564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362</v>
      </c>
      <c r="C332" t="s">
        <v>62</v>
      </c>
      <c r="D332" t="s">
        <v>405</v>
      </c>
      <c r="E332" t="s">
        <v>405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564</v>
      </c>
      <c r="AD332" t="s">
        <v>137</v>
      </c>
      <c r="AE332" t="s">
        <v>564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362</v>
      </c>
      <c r="C333" t="s">
        <v>62</v>
      </c>
      <c r="D333" t="s">
        <v>554</v>
      </c>
      <c r="E333" t="s">
        <v>554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431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362</v>
      </c>
      <c r="C334" t="s">
        <v>62</v>
      </c>
      <c r="D334" t="s">
        <v>429</v>
      </c>
      <c r="E334" t="s">
        <v>429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431</v>
      </c>
      <c r="AD334" t="s">
        <v>137</v>
      </c>
      <c r="AE334" t="s">
        <v>564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362</v>
      </c>
      <c r="C335" t="s">
        <v>62</v>
      </c>
      <c r="D335" t="s">
        <v>424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427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362</v>
      </c>
      <c r="C336" t="s">
        <v>62</v>
      </c>
      <c r="D336" t="s">
        <v>424</v>
      </c>
      <c r="E336" t="s">
        <v>404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427</v>
      </c>
      <c r="AD336" t="s">
        <v>137</v>
      </c>
      <c r="AE336" t="s">
        <v>564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362</v>
      </c>
      <c r="C337" t="s">
        <v>62</v>
      </c>
      <c r="D337" t="s">
        <v>424</v>
      </c>
      <c r="E337" t="s">
        <v>424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481</v>
      </c>
      <c r="AC337" t="s">
        <v>576</v>
      </c>
      <c r="AD337" t="s">
        <v>481</v>
      </c>
      <c r="AE337" t="s">
        <v>564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362</v>
      </c>
      <c r="C338" t="s">
        <v>62</v>
      </c>
      <c r="D338" t="s">
        <v>431</v>
      </c>
      <c r="E338" t="s">
        <v>431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481</v>
      </c>
      <c r="AC338" t="s">
        <v>424</v>
      </c>
      <c r="AD338" t="s">
        <v>481</v>
      </c>
      <c r="AE338" t="s">
        <v>564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362</v>
      </c>
      <c r="C339" t="s">
        <v>64</v>
      </c>
      <c r="D339" t="s">
        <v>423</v>
      </c>
      <c r="E339" t="s">
        <v>404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404</v>
      </c>
      <c r="AC339" t="s">
        <v>575</v>
      </c>
      <c r="AD339" t="s">
        <v>404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362</v>
      </c>
      <c r="C340" t="s">
        <v>64</v>
      </c>
      <c r="D340" t="s">
        <v>403</v>
      </c>
      <c r="E340" t="s">
        <v>403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404</v>
      </c>
      <c r="AC340" t="s">
        <v>575</v>
      </c>
      <c r="AD340" t="s">
        <v>404</v>
      </c>
      <c r="AE340" t="s">
        <v>564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362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404</v>
      </c>
      <c r="AC341" t="s">
        <v>423</v>
      </c>
      <c r="AD341" t="s">
        <v>423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362</v>
      </c>
      <c r="C342" t="s">
        <v>64</v>
      </c>
      <c r="D342" t="s">
        <v>137</v>
      </c>
      <c r="E342" t="s">
        <v>404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404</v>
      </c>
      <c r="AC342" t="s">
        <v>423</v>
      </c>
      <c r="AD342" t="s">
        <v>404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362</v>
      </c>
      <c r="C343" t="s">
        <v>64</v>
      </c>
      <c r="D343" t="s">
        <v>137</v>
      </c>
      <c r="E343" t="s">
        <v>425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404</v>
      </c>
      <c r="AC343" t="s">
        <v>423</v>
      </c>
      <c r="AD343" t="s">
        <v>404</v>
      </c>
      <c r="AE343" t="s">
        <v>564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362</v>
      </c>
      <c r="C344" t="s">
        <v>64</v>
      </c>
      <c r="D344" t="s">
        <v>137</v>
      </c>
      <c r="E344" t="s">
        <v>424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404</v>
      </c>
      <c r="AC344" t="s">
        <v>403</v>
      </c>
      <c r="AD344" t="s">
        <v>404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362</v>
      </c>
      <c r="C345" t="s">
        <v>64</v>
      </c>
      <c r="D345" t="s">
        <v>404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404</v>
      </c>
      <c r="AC345" t="s">
        <v>403</v>
      </c>
      <c r="AD345" t="s">
        <v>404</v>
      </c>
      <c r="AE345" t="s">
        <v>564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362</v>
      </c>
      <c r="C346" t="s">
        <v>64</v>
      </c>
      <c r="D346" t="s">
        <v>404</v>
      </c>
      <c r="E346" t="s">
        <v>404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404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362</v>
      </c>
      <c r="C347" t="s">
        <v>64</v>
      </c>
      <c r="D347" t="s">
        <v>425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404</v>
      </c>
      <c r="AC347" t="s">
        <v>137</v>
      </c>
      <c r="AD347" t="s">
        <v>404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362</v>
      </c>
      <c r="C348" t="s">
        <v>64</v>
      </c>
      <c r="D348" t="s">
        <v>425</v>
      </c>
      <c r="E348" t="s">
        <v>425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404</v>
      </c>
      <c r="AC348" t="s">
        <v>137</v>
      </c>
      <c r="AD348" t="s">
        <v>404</v>
      </c>
      <c r="AE348" t="s">
        <v>564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362</v>
      </c>
      <c r="C349" t="s">
        <v>64</v>
      </c>
      <c r="D349" t="s">
        <v>405</v>
      </c>
      <c r="E349" t="s">
        <v>405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404</v>
      </c>
      <c r="AC349" t="s">
        <v>577</v>
      </c>
      <c r="AD349" t="s">
        <v>423</v>
      </c>
      <c r="AE349" t="s">
        <v>564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362</v>
      </c>
      <c r="C350" t="s">
        <v>64</v>
      </c>
      <c r="D350" t="s">
        <v>554</v>
      </c>
      <c r="E350" t="s">
        <v>554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404</v>
      </c>
      <c r="AC350" t="s">
        <v>577</v>
      </c>
      <c r="AD350" t="s">
        <v>403</v>
      </c>
      <c r="AE350" t="s">
        <v>564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362</v>
      </c>
      <c r="C351" t="s">
        <v>64</v>
      </c>
      <c r="D351" t="s">
        <v>426</v>
      </c>
      <c r="E351" t="s">
        <v>426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404</v>
      </c>
      <c r="AC351" t="s">
        <v>577</v>
      </c>
      <c r="AD351" t="s">
        <v>137</v>
      </c>
      <c r="AE351" t="s">
        <v>564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362</v>
      </c>
      <c r="C352" t="s">
        <v>64</v>
      </c>
      <c r="D352" t="s">
        <v>429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404</v>
      </c>
      <c r="AC352" t="s">
        <v>577</v>
      </c>
      <c r="AD352" t="s">
        <v>404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362</v>
      </c>
      <c r="C353" t="s">
        <v>64</v>
      </c>
      <c r="D353" t="s">
        <v>429</v>
      </c>
      <c r="E353" t="s">
        <v>429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404</v>
      </c>
      <c r="AC353" t="s">
        <v>577</v>
      </c>
      <c r="AD353" t="s">
        <v>404</v>
      </c>
      <c r="AE353" t="s">
        <v>564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362</v>
      </c>
      <c r="C354" t="s">
        <v>64</v>
      </c>
      <c r="D354" t="s">
        <v>424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404</v>
      </c>
      <c r="AC354" t="s">
        <v>577</v>
      </c>
      <c r="AD354" t="s">
        <v>425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362</v>
      </c>
      <c r="C355" t="s">
        <v>64</v>
      </c>
      <c r="D355" t="s">
        <v>424</v>
      </c>
      <c r="E355" t="s">
        <v>404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404</v>
      </c>
      <c r="AC355" t="s">
        <v>577</v>
      </c>
      <c r="AD355" t="s">
        <v>425</v>
      </c>
      <c r="AE355" t="s">
        <v>564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362</v>
      </c>
      <c r="C356" t="s">
        <v>64</v>
      </c>
      <c r="D356" t="s">
        <v>424</v>
      </c>
      <c r="E356" t="s">
        <v>424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404</v>
      </c>
      <c r="AC356" t="s">
        <v>577</v>
      </c>
      <c r="AD356" t="s">
        <v>424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362</v>
      </c>
      <c r="C357" t="s">
        <v>64</v>
      </c>
      <c r="D357" t="s">
        <v>431</v>
      </c>
      <c r="E357" t="s">
        <v>431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404</v>
      </c>
      <c r="AC357" t="s">
        <v>425</v>
      </c>
      <c r="AD357" t="s">
        <v>137</v>
      </c>
      <c r="AE357" t="s">
        <v>564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363</v>
      </c>
      <c r="C358" t="s">
        <v>48</v>
      </c>
      <c r="D358" t="s">
        <v>403</v>
      </c>
      <c r="E358" t="s">
        <v>403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404</v>
      </c>
      <c r="AC358" t="s">
        <v>425</v>
      </c>
      <c r="AD358" t="s">
        <v>404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363</v>
      </c>
      <c r="C359" t="s">
        <v>48</v>
      </c>
      <c r="D359" t="s">
        <v>137</v>
      </c>
      <c r="E359" t="s">
        <v>403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404</v>
      </c>
      <c r="AC359" t="s">
        <v>425</v>
      </c>
      <c r="AD359" t="s">
        <v>404</v>
      </c>
      <c r="AE359" t="s">
        <v>564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363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404</v>
      </c>
      <c r="AC360" t="s">
        <v>425</v>
      </c>
      <c r="AD360" t="s">
        <v>425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363</v>
      </c>
      <c r="C361" t="s">
        <v>48</v>
      </c>
      <c r="D361" t="s">
        <v>137</v>
      </c>
      <c r="E361" t="s">
        <v>404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404</v>
      </c>
      <c r="AC361" t="s">
        <v>425</v>
      </c>
      <c r="AD361" t="s">
        <v>405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363</v>
      </c>
      <c r="C362" t="s">
        <v>48</v>
      </c>
      <c r="D362" t="s">
        <v>137</v>
      </c>
      <c r="E362" t="s">
        <v>405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404</v>
      </c>
      <c r="AC362" t="s">
        <v>405</v>
      </c>
      <c r="AD362" t="s">
        <v>404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363</v>
      </c>
      <c r="C363" t="s">
        <v>48</v>
      </c>
      <c r="D363" t="s">
        <v>428</v>
      </c>
      <c r="E363" t="s">
        <v>428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404</v>
      </c>
      <c r="AC363" t="s">
        <v>405</v>
      </c>
      <c r="AD363" t="s">
        <v>404</v>
      </c>
      <c r="AE363" t="s">
        <v>564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363</v>
      </c>
      <c r="C364" t="s">
        <v>48</v>
      </c>
      <c r="D364" t="s">
        <v>404</v>
      </c>
      <c r="E364" t="s">
        <v>423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404</v>
      </c>
      <c r="AC364" t="s">
        <v>576</v>
      </c>
      <c r="AD364" t="s">
        <v>137</v>
      </c>
      <c r="AE364" t="s">
        <v>564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363</v>
      </c>
      <c r="C365" t="s">
        <v>48</v>
      </c>
      <c r="D365" t="s">
        <v>404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404</v>
      </c>
      <c r="AC365" t="s">
        <v>576</v>
      </c>
      <c r="AD365" t="s">
        <v>404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363</v>
      </c>
      <c r="C366" t="s">
        <v>48</v>
      </c>
      <c r="D366" t="s">
        <v>404</v>
      </c>
      <c r="E366" t="s">
        <v>404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404</v>
      </c>
      <c r="AC366" t="s">
        <v>576</v>
      </c>
      <c r="AD366" t="s">
        <v>404</v>
      </c>
      <c r="AE366" t="s">
        <v>564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363</v>
      </c>
      <c r="C367" t="s">
        <v>48</v>
      </c>
      <c r="D367" t="s">
        <v>405</v>
      </c>
      <c r="E367" t="s">
        <v>405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404</v>
      </c>
      <c r="AC367" t="s">
        <v>576</v>
      </c>
      <c r="AD367" t="s">
        <v>425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363</v>
      </c>
      <c r="C368" t="s">
        <v>48</v>
      </c>
      <c r="D368" t="s">
        <v>431</v>
      </c>
      <c r="E368" t="s">
        <v>431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404</v>
      </c>
      <c r="AC368" t="s">
        <v>426</v>
      </c>
      <c r="AD368" t="s">
        <v>404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363</v>
      </c>
      <c r="C369" t="s">
        <v>48</v>
      </c>
      <c r="D369" t="s">
        <v>406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404</v>
      </c>
      <c r="AC369" t="s">
        <v>426</v>
      </c>
      <c r="AD369" t="s">
        <v>404</v>
      </c>
      <c r="AE369" t="s">
        <v>564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363</v>
      </c>
      <c r="C370" t="s">
        <v>48</v>
      </c>
      <c r="D370" t="s">
        <v>406</v>
      </c>
      <c r="E370" t="s">
        <v>406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404</v>
      </c>
      <c r="AC370" t="s">
        <v>429</v>
      </c>
      <c r="AD370" t="s">
        <v>404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363</v>
      </c>
      <c r="C371" t="s">
        <v>48</v>
      </c>
      <c r="D371" t="s">
        <v>427</v>
      </c>
      <c r="E371" t="s">
        <v>427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404</v>
      </c>
      <c r="AC371" t="s">
        <v>429</v>
      </c>
      <c r="AD371" t="s">
        <v>404</v>
      </c>
      <c r="AE371" t="s">
        <v>564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363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404</v>
      </c>
      <c r="AC372" t="s">
        <v>424</v>
      </c>
      <c r="AD372" t="s">
        <v>403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363</v>
      </c>
      <c r="C373" t="s">
        <v>50</v>
      </c>
      <c r="D373" t="s">
        <v>423</v>
      </c>
      <c r="E373" t="s">
        <v>423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404</v>
      </c>
      <c r="AC373" t="s">
        <v>424</v>
      </c>
      <c r="AD373" t="s">
        <v>137</v>
      </c>
      <c r="AE373" t="s">
        <v>564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363</v>
      </c>
      <c r="C374" t="s">
        <v>50</v>
      </c>
      <c r="D374" t="s">
        <v>403</v>
      </c>
      <c r="E374" t="s">
        <v>403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404</v>
      </c>
      <c r="AC374" t="s">
        <v>424</v>
      </c>
      <c r="AD374" t="s">
        <v>404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363</v>
      </c>
      <c r="C375" t="s">
        <v>50</v>
      </c>
      <c r="D375" t="s">
        <v>137</v>
      </c>
      <c r="E375" t="s">
        <v>423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404</v>
      </c>
      <c r="AC375" t="s">
        <v>424</v>
      </c>
      <c r="AD375" t="s">
        <v>404</v>
      </c>
      <c r="AE375" t="s">
        <v>564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363</v>
      </c>
      <c r="C376" t="s">
        <v>50</v>
      </c>
      <c r="D376" t="s">
        <v>137</v>
      </c>
      <c r="E376" t="s">
        <v>403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404</v>
      </c>
      <c r="AC376" t="s">
        <v>424</v>
      </c>
      <c r="AD376" t="s">
        <v>425</v>
      </c>
      <c r="AE376" t="s">
        <v>564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363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404</v>
      </c>
      <c r="AC377" t="s">
        <v>424</v>
      </c>
      <c r="AD377" t="s">
        <v>405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363</v>
      </c>
      <c r="C378" t="s">
        <v>50</v>
      </c>
      <c r="D378" t="s">
        <v>404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404</v>
      </c>
      <c r="AC378" t="s">
        <v>424</v>
      </c>
      <c r="AD378" t="s">
        <v>424</v>
      </c>
      <c r="AE378" t="s">
        <v>564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363</v>
      </c>
      <c r="C379" t="s">
        <v>50</v>
      </c>
      <c r="D379" t="s">
        <v>404</v>
      </c>
      <c r="E379" t="s">
        <v>404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404</v>
      </c>
      <c r="AC379" t="s">
        <v>564</v>
      </c>
      <c r="AD379" t="s">
        <v>404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363</v>
      </c>
      <c r="C380" t="s">
        <v>50</v>
      </c>
      <c r="D380" t="s">
        <v>405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404</v>
      </c>
      <c r="AC380" t="s">
        <v>564</v>
      </c>
      <c r="AD380" t="s">
        <v>404</v>
      </c>
      <c r="AE380" t="s">
        <v>564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363</v>
      </c>
      <c r="C381" t="s">
        <v>50</v>
      </c>
      <c r="D381" t="s">
        <v>405</v>
      </c>
      <c r="E381" t="s">
        <v>405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404</v>
      </c>
      <c r="AC381" t="s">
        <v>564</v>
      </c>
      <c r="AD381" t="s">
        <v>425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363</v>
      </c>
      <c r="C382" t="s">
        <v>50</v>
      </c>
      <c r="D382" t="s">
        <v>431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404</v>
      </c>
      <c r="AC382" t="s">
        <v>564</v>
      </c>
      <c r="AD382" t="s">
        <v>405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363</v>
      </c>
      <c r="C383" t="s">
        <v>50</v>
      </c>
      <c r="D383" t="s">
        <v>431</v>
      </c>
      <c r="E383" t="s">
        <v>431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404</v>
      </c>
      <c r="AC383" t="s">
        <v>479</v>
      </c>
      <c r="AD383" t="s">
        <v>404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363</v>
      </c>
      <c r="C384" t="s">
        <v>50</v>
      </c>
      <c r="D384" t="s">
        <v>406</v>
      </c>
      <c r="E384" t="s">
        <v>406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404</v>
      </c>
      <c r="AC384" t="s">
        <v>479</v>
      </c>
      <c r="AD384" t="s">
        <v>404</v>
      </c>
      <c r="AE384" t="s">
        <v>564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363</v>
      </c>
      <c r="C385" t="s">
        <v>50</v>
      </c>
      <c r="D385" t="s">
        <v>427</v>
      </c>
      <c r="E385" t="s">
        <v>427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404</v>
      </c>
      <c r="AC385" t="s">
        <v>431</v>
      </c>
      <c r="AD385" t="s">
        <v>137</v>
      </c>
      <c r="AE385" t="s">
        <v>564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363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404</v>
      </c>
      <c r="AC386" t="s">
        <v>431</v>
      </c>
      <c r="AD386" t="s">
        <v>404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363</v>
      </c>
      <c r="C387" t="s">
        <v>52</v>
      </c>
      <c r="D387" t="s">
        <v>423</v>
      </c>
      <c r="E387" t="s">
        <v>423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404</v>
      </c>
      <c r="AC387" t="s">
        <v>431</v>
      </c>
      <c r="AD387" t="s">
        <v>404</v>
      </c>
      <c r="AE387" t="s">
        <v>564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363</v>
      </c>
      <c r="C388" t="s">
        <v>52</v>
      </c>
      <c r="D388" t="s">
        <v>403</v>
      </c>
      <c r="E388" t="s">
        <v>403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404</v>
      </c>
      <c r="AC388" t="s">
        <v>406</v>
      </c>
      <c r="AD388" t="s">
        <v>137</v>
      </c>
      <c r="AE388" t="s">
        <v>564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363</v>
      </c>
      <c r="C389" t="s">
        <v>52</v>
      </c>
      <c r="D389" t="s">
        <v>403</v>
      </c>
      <c r="E389" t="s">
        <v>405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404</v>
      </c>
      <c r="AC389" t="s">
        <v>406</v>
      </c>
      <c r="AD389" t="s">
        <v>404</v>
      </c>
      <c r="AE389" t="s">
        <v>564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363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404</v>
      </c>
      <c r="AC390" t="s">
        <v>427</v>
      </c>
      <c r="AD390" t="s">
        <v>404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363</v>
      </c>
      <c r="C391" t="s">
        <v>52</v>
      </c>
      <c r="D391" t="s">
        <v>404</v>
      </c>
      <c r="E391" t="s">
        <v>423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404</v>
      </c>
      <c r="AC391" t="s">
        <v>427</v>
      </c>
      <c r="AD391" t="s">
        <v>404</v>
      </c>
      <c r="AE391" t="s">
        <v>564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363</v>
      </c>
      <c r="C392" t="s">
        <v>52</v>
      </c>
      <c r="D392" t="s">
        <v>404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404</v>
      </c>
      <c r="AC392" t="s">
        <v>427</v>
      </c>
      <c r="AD392" t="s">
        <v>427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363</v>
      </c>
      <c r="C393" t="s">
        <v>52</v>
      </c>
      <c r="D393" t="s">
        <v>404</v>
      </c>
      <c r="E393" t="s">
        <v>404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404</v>
      </c>
      <c r="AC393" t="s">
        <v>427</v>
      </c>
      <c r="AD393" t="s">
        <v>427</v>
      </c>
      <c r="AE393" t="s">
        <v>564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363</v>
      </c>
      <c r="C394" t="s">
        <v>52</v>
      </c>
      <c r="D394" t="s">
        <v>404</v>
      </c>
      <c r="E394" t="s">
        <v>425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425</v>
      </c>
      <c r="AC394" t="s">
        <v>427</v>
      </c>
      <c r="AD394" t="s">
        <v>425</v>
      </c>
      <c r="AE394" t="s">
        <v>564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363</v>
      </c>
      <c r="C395" t="s">
        <v>52</v>
      </c>
      <c r="D395" t="s">
        <v>404</v>
      </c>
      <c r="E395" t="s">
        <v>424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405</v>
      </c>
      <c r="AC395" t="s">
        <v>575</v>
      </c>
      <c r="AD395" t="s">
        <v>405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363</v>
      </c>
      <c r="C396" t="s">
        <v>52</v>
      </c>
      <c r="D396" t="s">
        <v>405</v>
      </c>
      <c r="E396" t="s">
        <v>405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405</v>
      </c>
      <c r="AC396" t="s">
        <v>575</v>
      </c>
      <c r="AD396" t="s">
        <v>405</v>
      </c>
      <c r="AE396" t="s">
        <v>564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363</v>
      </c>
      <c r="C397" t="s">
        <v>52</v>
      </c>
      <c r="D397" t="s">
        <v>424</v>
      </c>
      <c r="E397" t="s">
        <v>424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405</v>
      </c>
      <c r="AC397" t="s">
        <v>137</v>
      </c>
      <c r="AD397" t="s">
        <v>405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363</v>
      </c>
      <c r="C398" t="s">
        <v>52</v>
      </c>
      <c r="D398" t="s">
        <v>431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405</v>
      </c>
      <c r="AC398" t="s">
        <v>137</v>
      </c>
      <c r="AD398" t="s">
        <v>405</v>
      </c>
      <c r="AE398" t="s">
        <v>564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363</v>
      </c>
      <c r="C399" t="s">
        <v>52</v>
      </c>
      <c r="D399" t="s">
        <v>406</v>
      </c>
      <c r="E399" t="s">
        <v>406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405</v>
      </c>
      <c r="AC399" t="s">
        <v>577</v>
      </c>
      <c r="AD399" t="s">
        <v>405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363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405</v>
      </c>
      <c r="AC400" t="s">
        <v>577</v>
      </c>
      <c r="AD400" t="s">
        <v>405</v>
      </c>
      <c r="AE400" t="s">
        <v>564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363</v>
      </c>
      <c r="C401" t="s">
        <v>54</v>
      </c>
      <c r="D401" t="s">
        <v>423</v>
      </c>
      <c r="E401" t="s">
        <v>423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405</v>
      </c>
      <c r="AC401" t="s">
        <v>425</v>
      </c>
      <c r="AD401" t="s">
        <v>405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363</v>
      </c>
      <c r="C402" t="s">
        <v>54</v>
      </c>
      <c r="D402" t="s">
        <v>423</v>
      </c>
      <c r="E402" t="s">
        <v>404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405</v>
      </c>
      <c r="AC402" t="s">
        <v>425</v>
      </c>
      <c r="AD402" t="s">
        <v>405</v>
      </c>
      <c r="AE402" t="s">
        <v>564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363</v>
      </c>
      <c r="C403" t="s">
        <v>54</v>
      </c>
      <c r="D403" t="s">
        <v>403</v>
      </c>
      <c r="E403" t="s">
        <v>403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405</v>
      </c>
      <c r="AC403" t="s">
        <v>405</v>
      </c>
      <c r="AD403" t="s">
        <v>137</v>
      </c>
      <c r="AE403" t="s">
        <v>564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363</v>
      </c>
      <c r="C404" t="s">
        <v>54</v>
      </c>
      <c r="D404" t="s">
        <v>403</v>
      </c>
      <c r="E404" t="s">
        <v>404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405</v>
      </c>
      <c r="AC404" t="s">
        <v>405</v>
      </c>
      <c r="AD404" t="s">
        <v>405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363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405</v>
      </c>
      <c r="AC405" t="s">
        <v>405</v>
      </c>
      <c r="AD405" t="s">
        <v>405</v>
      </c>
      <c r="AE405" t="s">
        <v>564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363</v>
      </c>
      <c r="C406" t="s">
        <v>54</v>
      </c>
      <c r="D406" t="s">
        <v>404</v>
      </c>
      <c r="E406" t="s">
        <v>423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405</v>
      </c>
      <c r="AC406" t="s">
        <v>576</v>
      </c>
      <c r="AD406" t="s">
        <v>137</v>
      </c>
      <c r="AE406" t="s">
        <v>564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363</v>
      </c>
      <c r="C407" t="s">
        <v>54</v>
      </c>
      <c r="D407" t="s">
        <v>404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405</v>
      </c>
      <c r="AC407" t="s">
        <v>576</v>
      </c>
      <c r="AD407" t="s">
        <v>405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363</v>
      </c>
      <c r="C408" t="s">
        <v>54</v>
      </c>
      <c r="D408" t="s">
        <v>404</v>
      </c>
      <c r="E408" t="s">
        <v>404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405</v>
      </c>
      <c r="AC408" t="s">
        <v>576</v>
      </c>
      <c r="AD408" t="s">
        <v>405</v>
      </c>
      <c r="AE408" t="s">
        <v>564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363</v>
      </c>
      <c r="C409" t="s">
        <v>54</v>
      </c>
      <c r="D409" t="s">
        <v>404</v>
      </c>
      <c r="E409" t="s">
        <v>425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405</v>
      </c>
      <c r="AC409" t="s">
        <v>426</v>
      </c>
      <c r="AD409" t="s">
        <v>405</v>
      </c>
      <c r="AE409" t="s">
        <v>564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363</v>
      </c>
      <c r="C410" t="s">
        <v>54</v>
      </c>
      <c r="D410" t="s">
        <v>404</v>
      </c>
      <c r="E410" t="s">
        <v>424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405</v>
      </c>
      <c r="AC410" t="s">
        <v>429</v>
      </c>
      <c r="AD410" t="s">
        <v>405</v>
      </c>
      <c r="AE410" t="s">
        <v>564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363</v>
      </c>
      <c r="C411" t="s">
        <v>54</v>
      </c>
      <c r="D411" t="s">
        <v>405</v>
      </c>
      <c r="E411" t="s">
        <v>423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405</v>
      </c>
      <c r="AC411" t="s">
        <v>424</v>
      </c>
      <c r="AD411" t="s">
        <v>137</v>
      </c>
      <c r="AE411" t="s">
        <v>564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363</v>
      </c>
      <c r="C412" t="s">
        <v>54</v>
      </c>
      <c r="D412" t="s">
        <v>405</v>
      </c>
      <c r="E412" t="s">
        <v>403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405</v>
      </c>
      <c r="AC412" t="s">
        <v>424</v>
      </c>
      <c r="AD412" t="s">
        <v>405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363</v>
      </c>
      <c r="C413" t="s">
        <v>54</v>
      </c>
      <c r="D413" t="s">
        <v>405</v>
      </c>
      <c r="E413" t="s">
        <v>405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405</v>
      </c>
      <c r="AC413" t="s">
        <v>424</v>
      </c>
      <c r="AD413" t="s">
        <v>405</v>
      </c>
      <c r="AE413" t="s">
        <v>564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363</v>
      </c>
      <c r="C414" t="s">
        <v>54</v>
      </c>
      <c r="D414" t="s">
        <v>424</v>
      </c>
      <c r="E414" t="s">
        <v>404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405</v>
      </c>
      <c r="AC414" t="s">
        <v>564</v>
      </c>
      <c r="AD414" t="s">
        <v>403</v>
      </c>
      <c r="AE414" t="s">
        <v>564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363</v>
      </c>
      <c r="C415" t="s">
        <v>54</v>
      </c>
      <c r="D415" t="s">
        <v>424</v>
      </c>
      <c r="E415" t="s">
        <v>424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405</v>
      </c>
      <c r="AC415" t="s">
        <v>564</v>
      </c>
      <c r="AD415" t="s">
        <v>405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363</v>
      </c>
      <c r="C416" t="s">
        <v>54</v>
      </c>
      <c r="D416" t="s">
        <v>479</v>
      </c>
      <c r="E416" t="s">
        <v>479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405</v>
      </c>
      <c r="AC416" t="s">
        <v>564</v>
      </c>
      <c r="AD416" t="s">
        <v>405</v>
      </c>
      <c r="AE416" t="s">
        <v>564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363</v>
      </c>
      <c r="C417" t="s">
        <v>54</v>
      </c>
      <c r="D417" t="s">
        <v>431</v>
      </c>
      <c r="E417" t="s">
        <v>431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405</v>
      </c>
      <c r="AC417" t="s">
        <v>479</v>
      </c>
      <c r="AD417" t="s">
        <v>405</v>
      </c>
      <c r="AE417" t="s">
        <v>564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363</v>
      </c>
      <c r="C418" t="s">
        <v>54</v>
      </c>
      <c r="D418" t="s">
        <v>406</v>
      </c>
      <c r="E418" t="s">
        <v>406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405</v>
      </c>
      <c r="AC418" t="s">
        <v>431</v>
      </c>
      <c r="AD418" t="s">
        <v>137</v>
      </c>
      <c r="AE418" t="s">
        <v>564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363</v>
      </c>
      <c r="C419" t="s">
        <v>54</v>
      </c>
      <c r="D419" t="s">
        <v>406</v>
      </c>
      <c r="E419" t="s">
        <v>427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405</v>
      </c>
      <c r="AC419" t="s">
        <v>431</v>
      </c>
      <c r="AD419" t="s">
        <v>405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363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405</v>
      </c>
      <c r="AC420" t="s">
        <v>431</v>
      </c>
      <c r="AD420" t="s">
        <v>405</v>
      </c>
      <c r="AE420" t="s">
        <v>564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363</v>
      </c>
      <c r="C421" t="s">
        <v>56</v>
      </c>
      <c r="D421" t="s">
        <v>553</v>
      </c>
      <c r="E421" t="s">
        <v>553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405</v>
      </c>
      <c r="AC421" t="s">
        <v>427</v>
      </c>
      <c r="AD421" t="s">
        <v>405</v>
      </c>
      <c r="AE421" t="s">
        <v>564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363</v>
      </c>
      <c r="C422" t="s">
        <v>56</v>
      </c>
      <c r="D422" t="s">
        <v>423</v>
      </c>
      <c r="E422" t="s">
        <v>423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424</v>
      </c>
      <c r="AC422" t="s">
        <v>137</v>
      </c>
      <c r="AD422" t="s">
        <v>424</v>
      </c>
      <c r="AE422" t="s">
        <v>564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363</v>
      </c>
      <c r="C423" t="s">
        <v>56</v>
      </c>
      <c r="D423" t="s">
        <v>423</v>
      </c>
      <c r="E423" t="s">
        <v>403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424</v>
      </c>
      <c r="AC423" t="s">
        <v>424</v>
      </c>
      <c r="AD423" t="s">
        <v>137</v>
      </c>
      <c r="AE423" t="s">
        <v>564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363</v>
      </c>
      <c r="C424" t="s">
        <v>56</v>
      </c>
      <c r="D424" t="s">
        <v>423</v>
      </c>
      <c r="E424" t="s">
        <v>404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424</v>
      </c>
      <c r="AC424" t="s">
        <v>424</v>
      </c>
      <c r="AD424" t="s">
        <v>424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363</v>
      </c>
      <c r="C425" t="s">
        <v>56</v>
      </c>
      <c r="D425" t="s">
        <v>423</v>
      </c>
      <c r="E425" t="s">
        <v>405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424</v>
      </c>
      <c r="AC425" t="s">
        <v>424</v>
      </c>
      <c r="AD425" t="s">
        <v>424</v>
      </c>
      <c r="AE425" t="s">
        <v>564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363</v>
      </c>
      <c r="C426" t="s">
        <v>56</v>
      </c>
      <c r="D426" t="s">
        <v>403</v>
      </c>
      <c r="E426" t="s">
        <v>423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424</v>
      </c>
      <c r="AC426" t="s">
        <v>564</v>
      </c>
      <c r="AD426" t="s">
        <v>424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363</v>
      </c>
      <c r="C427" t="s">
        <v>56</v>
      </c>
      <c r="D427" t="s">
        <v>403</v>
      </c>
      <c r="E427" t="s">
        <v>403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424</v>
      </c>
      <c r="AC427" t="s">
        <v>564</v>
      </c>
      <c r="AD427" t="s">
        <v>424</v>
      </c>
      <c r="AE427" t="s">
        <v>564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363</v>
      </c>
      <c r="C428" t="s">
        <v>56</v>
      </c>
      <c r="D428" t="s">
        <v>403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424</v>
      </c>
      <c r="AC428" t="s">
        <v>431</v>
      </c>
      <c r="AD428" t="s">
        <v>403</v>
      </c>
      <c r="AE428" t="s">
        <v>564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363</v>
      </c>
      <c r="C429" t="s">
        <v>56</v>
      </c>
      <c r="D429" t="s">
        <v>403</v>
      </c>
      <c r="E429" t="s">
        <v>405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431</v>
      </c>
      <c r="AC429" t="s">
        <v>423</v>
      </c>
      <c r="AD429" t="s">
        <v>431</v>
      </c>
      <c r="AE429" t="s">
        <v>564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363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431</v>
      </c>
      <c r="AC430" t="s">
        <v>137</v>
      </c>
      <c r="AD430" t="s">
        <v>137</v>
      </c>
      <c r="AE430" t="s">
        <v>564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363</v>
      </c>
      <c r="C431" t="s">
        <v>56</v>
      </c>
      <c r="D431" t="s">
        <v>137</v>
      </c>
      <c r="E431" t="s">
        <v>404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431</v>
      </c>
      <c r="AC431" t="s">
        <v>577</v>
      </c>
      <c r="AD431" t="s">
        <v>431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363</v>
      </c>
      <c r="C432" t="s">
        <v>56</v>
      </c>
      <c r="D432" t="s">
        <v>404</v>
      </c>
      <c r="E432" t="s">
        <v>423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431</v>
      </c>
      <c r="AC432" t="s">
        <v>577</v>
      </c>
      <c r="AD432" t="s">
        <v>431</v>
      </c>
      <c r="AE432" t="s">
        <v>564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363</v>
      </c>
      <c r="C433" t="s">
        <v>56</v>
      </c>
      <c r="D433" t="s">
        <v>404</v>
      </c>
      <c r="E433" t="s">
        <v>403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431</v>
      </c>
      <c r="AC433" t="s">
        <v>424</v>
      </c>
      <c r="AD433" t="s">
        <v>431</v>
      </c>
      <c r="AE433" t="s">
        <v>564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363</v>
      </c>
      <c r="C434" t="s">
        <v>56</v>
      </c>
      <c r="D434" t="s">
        <v>404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431</v>
      </c>
      <c r="AC434" t="s">
        <v>564</v>
      </c>
      <c r="AD434" t="s">
        <v>431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363</v>
      </c>
      <c r="C435" t="s">
        <v>56</v>
      </c>
      <c r="D435" t="s">
        <v>404</v>
      </c>
      <c r="E435" t="s">
        <v>404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431</v>
      </c>
      <c r="AC435" t="s">
        <v>564</v>
      </c>
      <c r="AD435" t="s">
        <v>431</v>
      </c>
      <c r="AE435" t="s">
        <v>564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363</v>
      </c>
      <c r="C436" t="s">
        <v>56</v>
      </c>
      <c r="D436" t="s">
        <v>404</v>
      </c>
      <c r="E436" t="s">
        <v>425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431</v>
      </c>
      <c r="AC436" t="s">
        <v>431</v>
      </c>
      <c r="AD436" t="s">
        <v>137</v>
      </c>
      <c r="AE436" t="s">
        <v>564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363</v>
      </c>
      <c r="C437" t="s">
        <v>56</v>
      </c>
      <c r="D437" t="s">
        <v>404</v>
      </c>
      <c r="E437" t="s">
        <v>405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406</v>
      </c>
      <c r="AC437" t="s">
        <v>423</v>
      </c>
      <c r="AD437" t="s">
        <v>406</v>
      </c>
      <c r="AE437" t="s">
        <v>564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363</v>
      </c>
      <c r="C438" t="s">
        <v>56</v>
      </c>
      <c r="D438" t="s">
        <v>404</v>
      </c>
      <c r="E438" t="s">
        <v>424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406</v>
      </c>
      <c r="AC438" t="s">
        <v>137</v>
      </c>
      <c r="AD438" t="s">
        <v>406</v>
      </c>
      <c r="AE438" t="s">
        <v>564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363</v>
      </c>
      <c r="C439" t="s">
        <v>56</v>
      </c>
      <c r="D439" t="s">
        <v>425</v>
      </c>
      <c r="E439" t="s">
        <v>404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406</v>
      </c>
      <c r="AC439" t="s">
        <v>577</v>
      </c>
      <c r="AD439" t="s">
        <v>406</v>
      </c>
      <c r="AE439" t="s">
        <v>564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363</v>
      </c>
      <c r="C440" t="s">
        <v>56</v>
      </c>
      <c r="D440" t="s">
        <v>405</v>
      </c>
      <c r="E440" t="s">
        <v>403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406</v>
      </c>
      <c r="AC440" t="s">
        <v>425</v>
      </c>
      <c r="AD440" t="s">
        <v>406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363</v>
      </c>
      <c r="C441" t="s">
        <v>56</v>
      </c>
      <c r="D441" t="s">
        <v>405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406</v>
      </c>
      <c r="AC441" t="s">
        <v>425</v>
      </c>
      <c r="AD441" t="s">
        <v>406</v>
      </c>
      <c r="AE441" t="s">
        <v>564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363</v>
      </c>
      <c r="C442" t="s">
        <v>56</v>
      </c>
      <c r="D442" t="s">
        <v>405</v>
      </c>
      <c r="E442" t="s">
        <v>404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406</v>
      </c>
      <c r="AC442" t="s">
        <v>405</v>
      </c>
      <c r="AD442" t="s">
        <v>406</v>
      </c>
      <c r="AE442" t="s">
        <v>564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363</v>
      </c>
      <c r="C443" t="s">
        <v>56</v>
      </c>
      <c r="D443" t="s">
        <v>405</v>
      </c>
      <c r="E443" t="s">
        <v>425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406</v>
      </c>
      <c r="AC443" t="s">
        <v>576</v>
      </c>
      <c r="AD443" t="s">
        <v>406</v>
      </c>
      <c r="AE443" t="s">
        <v>564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363</v>
      </c>
      <c r="C444" t="s">
        <v>56</v>
      </c>
      <c r="D444" t="s">
        <v>405</v>
      </c>
      <c r="E444" t="s">
        <v>405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406</v>
      </c>
      <c r="AC444" t="s">
        <v>426</v>
      </c>
      <c r="AD444" t="s">
        <v>406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363</v>
      </c>
      <c r="C445" t="s">
        <v>56</v>
      </c>
      <c r="D445" t="s">
        <v>405</v>
      </c>
      <c r="E445" t="s">
        <v>426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406</v>
      </c>
      <c r="AC445" t="s">
        <v>424</v>
      </c>
      <c r="AD445" t="s">
        <v>406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363</v>
      </c>
      <c r="C446" t="s">
        <v>56</v>
      </c>
      <c r="D446" t="s">
        <v>405</v>
      </c>
      <c r="E446" t="s">
        <v>424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406</v>
      </c>
      <c r="AC446" t="s">
        <v>424</v>
      </c>
      <c r="AD446" t="s">
        <v>406</v>
      </c>
      <c r="AE446" t="s">
        <v>564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363</v>
      </c>
      <c r="C447" t="s">
        <v>56</v>
      </c>
      <c r="D447" t="s">
        <v>424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406</v>
      </c>
      <c r="AC447" t="s">
        <v>564</v>
      </c>
      <c r="AD447" t="s">
        <v>406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363</v>
      </c>
      <c r="C448" t="s">
        <v>56</v>
      </c>
      <c r="D448" t="s">
        <v>424</v>
      </c>
      <c r="E448" t="s">
        <v>404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406</v>
      </c>
      <c r="AC448" t="s">
        <v>564</v>
      </c>
      <c r="AD448" t="s">
        <v>406</v>
      </c>
      <c r="AE448" t="s">
        <v>564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363</v>
      </c>
      <c r="C449" t="s">
        <v>56</v>
      </c>
      <c r="D449" t="s">
        <v>424</v>
      </c>
      <c r="E449" t="s">
        <v>424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406</v>
      </c>
      <c r="AC449" t="s">
        <v>431</v>
      </c>
      <c r="AD449" t="s">
        <v>406</v>
      </c>
      <c r="AE449" t="s">
        <v>564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363</v>
      </c>
      <c r="C450" t="s">
        <v>56</v>
      </c>
      <c r="D450" t="s">
        <v>431</v>
      </c>
      <c r="E450" t="s">
        <v>431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406</v>
      </c>
      <c r="AC450" t="s">
        <v>406</v>
      </c>
      <c r="AD450" t="s">
        <v>406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363</v>
      </c>
      <c r="C451" t="s">
        <v>56</v>
      </c>
      <c r="D451" t="s">
        <v>406</v>
      </c>
      <c r="E451" t="s">
        <v>406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406</v>
      </c>
      <c r="AC451" t="s">
        <v>427</v>
      </c>
      <c r="AD451" t="s">
        <v>406</v>
      </c>
      <c r="AE451" t="s">
        <v>564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363</v>
      </c>
      <c r="C452" t="s">
        <v>56</v>
      </c>
      <c r="D452" t="s">
        <v>427</v>
      </c>
      <c r="E452" t="s">
        <v>427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427</v>
      </c>
      <c r="AC452" t="s">
        <v>564</v>
      </c>
      <c r="AD452" t="s">
        <v>427</v>
      </c>
      <c r="AE452" t="s">
        <v>564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363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564</v>
      </c>
      <c r="AE453" t="s">
        <v>564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363</v>
      </c>
      <c r="C454" t="s">
        <v>58</v>
      </c>
      <c r="D454" t="s">
        <v>423</v>
      </c>
      <c r="E454" t="s">
        <v>423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423</v>
      </c>
      <c r="AC454" t="s">
        <v>423</v>
      </c>
      <c r="AD454" t="s">
        <v>423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363</v>
      </c>
      <c r="C455" t="s">
        <v>58</v>
      </c>
      <c r="D455" t="s">
        <v>423</v>
      </c>
      <c r="E455" t="s">
        <v>404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423</v>
      </c>
      <c r="AC455" t="s">
        <v>423</v>
      </c>
      <c r="AD455" t="s">
        <v>423</v>
      </c>
      <c r="AE455" t="s">
        <v>564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363</v>
      </c>
      <c r="C456" t="s">
        <v>58</v>
      </c>
      <c r="D456" t="s">
        <v>403</v>
      </c>
      <c r="E456" t="s">
        <v>403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423</v>
      </c>
      <c r="AC456" t="s">
        <v>423</v>
      </c>
      <c r="AD456" t="s">
        <v>403</v>
      </c>
      <c r="AE456" t="s">
        <v>564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363</v>
      </c>
      <c r="C457" t="s">
        <v>58</v>
      </c>
      <c r="D457" t="s">
        <v>403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423</v>
      </c>
      <c r="AC457" t="s">
        <v>137</v>
      </c>
      <c r="AD457" t="s">
        <v>423</v>
      </c>
      <c r="AE457" t="s">
        <v>564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363</v>
      </c>
      <c r="C458" t="s">
        <v>58</v>
      </c>
      <c r="D458" t="s">
        <v>403</v>
      </c>
      <c r="E458" t="s">
        <v>405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423</v>
      </c>
      <c r="AC458" t="s">
        <v>425</v>
      </c>
      <c r="AD458" t="s">
        <v>423</v>
      </c>
      <c r="AE458" t="s">
        <v>564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363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423</v>
      </c>
      <c r="AC459" t="s">
        <v>425</v>
      </c>
      <c r="AD459" t="s">
        <v>404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363</v>
      </c>
      <c r="C460" t="s">
        <v>58</v>
      </c>
      <c r="D460" t="s">
        <v>137</v>
      </c>
      <c r="E460" t="s">
        <v>404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423</v>
      </c>
      <c r="AC460" t="s">
        <v>576</v>
      </c>
      <c r="AD460" t="s">
        <v>423</v>
      </c>
      <c r="AE460" t="s">
        <v>564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363</v>
      </c>
      <c r="C461" t="s">
        <v>58</v>
      </c>
      <c r="D461" t="s">
        <v>137</v>
      </c>
      <c r="E461" t="s">
        <v>424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423</v>
      </c>
      <c r="AC461" t="s">
        <v>576</v>
      </c>
      <c r="AD461" t="s">
        <v>403</v>
      </c>
      <c r="AE461" t="s">
        <v>564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363</v>
      </c>
      <c r="C462" t="s">
        <v>58</v>
      </c>
      <c r="D462" t="s">
        <v>404</v>
      </c>
      <c r="E462" t="s">
        <v>423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423</v>
      </c>
      <c r="AC462" t="s">
        <v>426</v>
      </c>
      <c r="AD462" t="s">
        <v>423</v>
      </c>
      <c r="AE462" t="s">
        <v>564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363</v>
      </c>
      <c r="C463" t="s">
        <v>58</v>
      </c>
      <c r="D463" t="s">
        <v>404</v>
      </c>
      <c r="E463" t="s">
        <v>403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423</v>
      </c>
      <c r="AC463" t="s">
        <v>424</v>
      </c>
      <c r="AD463" t="s">
        <v>423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363</v>
      </c>
      <c r="C464" t="s">
        <v>58</v>
      </c>
      <c r="D464" t="s">
        <v>404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423</v>
      </c>
      <c r="AC464" t="s">
        <v>424</v>
      </c>
      <c r="AD464" t="s">
        <v>423</v>
      </c>
      <c r="AE464" t="s">
        <v>564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363</v>
      </c>
      <c r="C465" t="s">
        <v>58</v>
      </c>
      <c r="D465" t="s">
        <v>404</v>
      </c>
      <c r="E465" t="s">
        <v>404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423</v>
      </c>
      <c r="AC465" t="s">
        <v>424</v>
      </c>
      <c r="AD465" t="s">
        <v>403</v>
      </c>
      <c r="AE465" t="s">
        <v>564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363</v>
      </c>
      <c r="C466" t="s">
        <v>58</v>
      </c>
      <c r="D466" t="s">
        <v>404</v>
      </c>
      <c r="E466" t="s">
        <v>425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423</v>
      </c>
      <c r="AC466" t="s">
        <v>424</v>
      </c>
      <c r="AD466" t="s">
        <v>404</v>
      </c>
      <c r="AE466" t="s">
        <v>564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363</v>
      </c>
      <c r="C467" t="s">
        <v>58</v>
      </c>
      <c r="D467" t="s">
        <v>404</v>
      </c>
      <c r="E467" t="s">
        <v>424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423</v>
      </c>
      <c r="AC467" t="s">
        <v>431</v>
      </c>
      <c r="AD467" t="s">
        <v>423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363</v>
      </c>
      <c r="C468" t="s">
        <v>58</v>
      </c>
      <c r="D468" t="s">
        <v>425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423</v>
      </c>
      <c r="AC468" t="s">
        <v>431</v>
      </c>
      <c r="AD468" t="s">
        <v>423</v>
      </c>
      <c r="AE468" t="s">
        <v>564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363</v>
      </c>
      <c r="C469" t="s">
        <v>58</v>
      </c>
      <c r="D469" t="s">
        <v>425</v>
      </c>
      <c r="E469" t="s">
        <v>425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423</v>
      </c>
      <c r="AC469" t="s">
        <v>431</v>
      </c>
      <c r="AD469" t="s">
        <v>403</v>
      </c>
      <c r="AE469" t="s">
        <v>564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363</v>
      </c>
      <c r="C470" t="s">
        <v>58</v>
      </c>
      <c r="D470" t="s">
        <v>405</v>
      </c>
      <c r="E470" t="s">
        <v>403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403</v>
      </c>
      <c r="AC470" t="s">
        <v>423</v>
      </c>
      <c r="AD470" t="s">
        <v>423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363</v>
      </c>
      <c r="C471" t="s">
        <v>58</v>
      </c>
      <c r="D471" t="s">
        <v>405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403</v>
      </c>
      <c r="AC471" t="s">
        <v>423</v>
      </c>
      <c r="AD471" t="s">
        <v>403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363</v>
      </c>
      <c r="C472" t="s">
        <v>58</v>
      </c>
      <c r="D472" t="s">
        <v>405</v>
      </c>
      <c r="E472" t="s">
        <v>404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403</v>
      </c>
      <c r="AC472" t="s">
        <v>423</v>
      </c>
      <c r="AD472" t="s">
        <v>403</v>
      </c>
      <c r="AE472" t="s">
        <v>564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363</v>
      </c>
      <c r="C473" t="s">
        <v>58</v>
      </c>
      <c r="D473" t="s">
        <v>405</v>
      </c>
      <c r="E473" t="s">
        <v>405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403</v>
      </c>
      <c r="AC473" t="s">
        <v>403</v>
      </c>
      <c r="AD473" t="s">
        <v>423</v>
      </c>
      <c r="AE473" t="s">
        <v>564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363</v>
      </c>
      <c r="C474" t="s">
        <v>58</v>
      </c>
      <c r="D474" t="s">
        <v>405</v>
      </c>
      <c r="E474" t="s">
        <v>424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403</v>
      </c>
      <c r="AC474" t="s">
        <v>403</v>
      </c>
      <c r="AD474" t="s">
        <v>403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363</v>
      </c>
      <c r="C475" t="s">
        <v>58</v>
      </c>
      <c r="D475" t="s">
        <v>554</v>
      </c>
      <c r="E475" t="s">
        <v>554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403</v>
      </c>
      <c r="AC475" t="s">
        <v>403</v>
      </c>
      <c r="AD475" t="s">
        <v>403</v>
      </c>
      <c r="AE475" t="s">
        <v>564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363</v>
      </c>
      <c r="C476" t="s">
        <v>58</v>
      </c>
      <c r="D476" t="s">
        <v>424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403</v>
      </c>
      <c r="AC476" t="s">
        <v>137</v>
      </c>
      <c r="AD476" t="s">
        <v>403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363</v>
      </c>
      <c r="C477" t="s">
        <v>58</v>
      </c>
      <c r="D477" t="s">
        <v>424</v>
      </c>
      <c r="E477" t="s">
        <v>404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403</v>
      </c>
      <c r="AC477" t="s">
        <v>137</v>
      </c>
      <c r="AD477" t="s">
        <v>403</v>
      </c>
      <c r="AE477" t="s">
        <v>564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363</v>
      </c>
      <c r="C478" t="s">
        <v>58</v>
      </c>
      <c r="D478" t="s">
        <v>424</v>
      </c>
      <c r="E478" t="s">
        <v>424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403</v>
      </c>
      <c r="AC478" t="s">
        <v>577</v>
      </c>
      <c r="AD478" t="s">
        <v>403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363</v>
      </c>
      <c r="C479" t="s">
        <v>58</v>
      </c>
      <c r="D479" t="s">
        <v>479</v>
      </c>
      <c r="E479" t="s">
        <v>424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403</v>
      </c>
      <c r="AC479" t="s">
        <v>577</v>
      </c>
      <c r="AD479" t="s">
        <v>403</v>
      </c>
      <c r="AE479" t="s">
        <v>564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363</v>
      </c>
      <c r="C480" t="s">
        <v>58</v>
      </c>
      <c r="D480" t="s">
        <v>431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403</v>
      </c>
      <c r="AC480" t="s">
        <v>425</v>
      </c>
      <c r="AD480" t="s">
        <v>403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363</v>
      </c>
      <c r="C481" t="s">
        <v>58</v>
      </c>
      <c r="D481" t="s">
        <v>431</v>
      </c>
      <c r="E481" t="s">
        <v>404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403</v>
      </c>
      <c r="AC481" t="s">
        <v>425</v>
      </c>
      <c r="AD481" t="s">
        <v>403</v>
      </c>
      <c r="AE481" t="s">
        <v>564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363</v>
      </c>
      <c r="C482" t="s">
        <v>58</v>
      </c>
      <c r="D482" t="s">
        <v>431</v>
      </c>
      <c r="E482" t="s">
        <v>431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403</v>
      </c>
      <c r="AC482" t="s">
        <v>576</v>
      </c>
      <c r="AD482" t="s">
        <v>403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363</v>
      </c>
      <c r="C483" t="s">
        <v>58</v>
      </c>
      <c r="D483" t="s">
        <v>406</v>
      </c>
      <c r="E483" t="s">
        <v>406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403</v>
      </c>
      <c r="AC483" t="s">
        <v>576</v>
      </c>
      <c r="AD483" t="s">
        <v>403</v>
      </c>
      <c r="AE483" t="s">
        <v>564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363</v>
      </c>
      <c r="C484" t="s">
        <v>58</v>
      </c>
      <c r="D484" t="s">
        <v>406</v>
      </c>
      <c r="E484" t="s">
        <v>427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403</v>
      </c>
      <c r="AC484" t="s">
        <v>426</v>
      </c>
      <c r="AD484" t="s">
        <v>403</v>
      </c>
      <c r="AE484" t="s">
        <v>564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363</v>
      </c>
      <c r="C485" t="s">
        <v>58</v>
      </c>
      <c r="D485" t="s">
        <v>427</v>
      </c>
      <c r="E485" t="s">
        <v>427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403</v>
      </c>
      <c r="AC485" t="s">
        <v>429</v>
      </c>
      <c r="AD485" t="s">
        <v>403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363</v>
      </c>
      <c r="C486" t="s">
        <v>60</v>
      </c>
      <c r="D486" t="s">
        <v>423</v>
      </c>
      <c r="E486" t="s">
        <v>423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403</v>
      </c>
      <c r="AC486" t="s">
        <v>429</v>
      </c>
      <c r="AD486" t="s">
        <v>403</v>
      </c>
      <c r="AE486" t="s">
        <v>564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363</v>
      </c>
      <c r="C487" t="s">
        <v>60</v>
      </c>
      <c r="D487" t="s">
        <v>403</v>
      </c>
      <c r="E487" t="s">
        <v>423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403</v>
      </c>
      <c r="AC487" t="s">
        <v>424</v>
      </c>
      <c r="AD487" t="s">
        <v>423</v>
      </c>
      <c r="AE487" t="s">
        <v>564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363</v>
      </c>
      <c r="C488" t="s">
        <v>60</v>
      </c>
      <c r="D488" t="s">
        <v>403</v>
      </c>
      <c r="E488" t="s">
        <v>403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403</v>
      </c>
      <c r="AC488" t="s">
        <v>424</v>
      </c>
      <c r="AD488" t="s">
        <v>403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363</v>
      </c>
      <c r="C489" t="s">
        <v>60</v>
      </c>
      <c r="D489" t="s">
        <v>403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403</v>
      </c>
      <c r="AC489" t="s">
        <v>424</v>
      </c>
      <c r="AD489" t="s">
        <v>403</v>
      </c>
      <c r="AE489" t="s">
        <v>564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363</v>
      </c>
      <c r="C490" t="s">
        <v>60</v>
      </c>
      <c r="D490" t="s">
        <v>403</v>
      </c>
      <c r="E490" t="s">
        <v>404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403</v>
      </c>
      <c r="AC490" t="s">
        <v>424</v>
      </c>
      <c r="AD490" t="s">
        <v>137</v>
      </c>
      <c r="AE490" t="s">
        <v>564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363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403</v>
      </c>
      <c r="AC491" t="s">
        <v>424</v>
      </c>
      <c r="AD491" t="s">
        <v>405</v>
      </c>
      <c r="AE491" t="s">
        <v>564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363</v>
      </c>
      <c r="C492" t="s">
        <v>60</v>
      </c>
      <c r="D492" t="s">
        <v>137</v>
      </c>
      <c r="E492" t="s">
        <v>404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403</v>
      </c>
      <c r="AC492" t="s">
        <v>564</v>
      </c>
      <c r="AD492" t="s">
        <v>403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363</v>
      </c>
      <c r="C493" t="s">
        <v>60</v>
      </c>
      <c r="D493" t="s">
        <v>137</v>
      </c>
      <c r="E493" t="s">
        <v>405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403</v>
      </c>
      <c r="AC493" t="s">
        <v>564</v>
      </c>
      <c r="AD493" t="s">
        <v>403</v>
      </c>
      <c r="AE493" t="s">
        <v>564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363</v>
      </c>
      <c r="C494" t="s">
        <v>60</v>
      </c>
      <c r="D494" t="s">
        <v>137</v>
      </c>
      <c r="E494" t="s">
        <v>424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403</v>
      </c>
      <c r="AC494" t="s">
        <v>479</v>
      </c>
      <c r="AD494" t="s">
        <v>403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363</v>
      </c>
      <c r="C495" t="s">
        <v>60</v>
      </c>
      <c r="D495" t="s">
        <v>137</v>
      </c>
      <c r="E495" t="s">
        <v>431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403</v>
      </c>
      <c r="AC495" t="s">
        <v>431</v>
      </c>
      <c r="AD495" t="s">
        <v>423</v>
      </c>
      <c r="AE495" t="s">
        <v>564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363</v>
      </c>
      <c r="C496" t="s">
        <v>60</v>
      </c>
      <c r="D496" t="s">
        <v>404</v>
      </c>
      <c r="E496" t="s">
        <v>403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403</v>
      </c>
      <c r="AC496" t="s">
        <v>431</v>
      </c>
      <c r="AD496" t="s">
        <v>403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363</v>
      </c>
      <c r="C497" t="s">
        <v>60</v>
      </c>
      <c r="D497" t="s">
        <v>404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403</v>
      </c>
      <c r="AC497" t="s">
        <v>431</v>
      </c>
      <c r="AD497" t="s">
        <v>403</v>
      </c>
      <c r="AE497" t="s">
        <v>564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363</v>
      </c>
      <c r="C498" t="s">
        <v>60</v>
      </c>
      <c r="D498" t="s">
        <v>404</v>
      </c>
      <c r="E498" t="s">
        <v>404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403</v>
      </c>
      <c r="AC498" t="s">
        <v>431</v>
      </c>
      <c r="AD498" t="s">
        <v>137</v>
      </c>
      <c r="AE498" t="s">
        <v>564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363</v>
      </c>
      <c r="C499" t="s">
        <v>60</v>
      </c>
      <c r="D499" t="s">
        <v>404</v>
      </c>
      <c r="E499" t="s">
        <v>405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403</v>
      </c>
      <c r="AC499" t="s">
        <v>431</v>
      </c>
      <c r="AD499" t="s">
        <v>404</v>
      </c>
      <c r="AE499" t="s">
        <v>564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363</v>
      </c>
      <c r="C500" t="s">
        <v>60</v>
      </c>
      <c r="D500" t="s">
        <v>404</v>
      </c>
      <c r="E500" t="s">
        <v>424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403</v>
      </c>
      <c r="AC500" t="s">
        <v>406</v>
      </c>
      <c r="AD500" t="s">
        <v>403</v>
      </c>
      <c r="AE500" t="s">
        <v>564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363</v>
      </c>
      <c r="C501" t="s">
        <v>60</v>
      </c>
      <c r="D501" t="s">
        <v>425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403</v>
      </c>
      <c r="AC501" t="s">
        <v>427</v>
      </c>
      <c r="AD501" t="s">
        <v>403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363</v>
      </c>
      <c r="C502" t="s">
        <v>60</v>
      </c>
      <c r="D502" t="s">
        <v>425</v>
      </c>
      <c r="E502" t="s">
        <v>404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403</v>
      </c>
      <c r="AC502" t="s">
        <v>427</v>
      </c>
      <c r="AD502" t="s">
        <v>403</v>
      </c>
      <c r="AE502" t="s">
        <v>564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363</v>
      </c>
      <c r="C503" t="s">
        <v>60</v>
      </c>
      <c r="D503" t="s">
        <v>425</v>
      </c>
      <c r="E503" t="s">
        <v>425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575</v>
      </c>
      <c r="AD503" t="s">
        <v>137</v>
      </c>
      <c r="AE503" t="s">
        <v>564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363</v>
      </c>
      <c r="C504" t="s">
        <v>60</v>
      </c>
      <c r="D504" t="s">
        <v>405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423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363</v>
      </c>
      <c r="C505" t="s">
        <v>60</v>
      </c>
      <c r="D505" t="s">
        <v>405</v>
      </c>
      <c r="E505" t="s">
        <v>405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423</v>
      </c>
      <c r="AD505" t="s">
        <v>137</v>
      </c>
      <c r="AE505" t="s">
        <v>564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363</v>
      </c>
      <c r="C506" t="s">
        <v>60</v>
      </c>
      <c r="D506" t="s">
        <v>554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423</v>
      </c>
      <c r="AD506" t="s">
        <v>404</v>
      </c>
      <c r="AE506" t="s">
        <v>564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363</v>
      </c>
      <c r="C507" t="s">
        <v>60</v>
      </c>
      <c r="D507" t="s">
        <v>554</v>
      </c>
      <c r="E507" t="s">
        <v>554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403</v>
      </c>
      <c r="AD507" t="s">
        <v>403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363</v>
      </c>
      <c r="C508" t="s">
        <v>60</v>
      </c>
      <c r="D508" t="s">
        <v>429</v>
      </c>
      <c r="E508" t="s">
        <v>429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403</v>
      </c>
      <c r="AD508" t="s">
        <v>403</v>
      </c>
      <c r="AE508" t="s">
        <v>564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363</v>
      </c>
      <c r="C509" t="s">
        <v>60</v>
      </c>
      <c r="D509" t="s">
        <v>424</v>
      </c>
      <c r="E509" t="s">
        <v>423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403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363</v>
      </c>
      <c r="C510" t="s">
        <v>60</v>
      </c>
      <c r="D510" t="s">
        <v>424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403</v>
      </c>
      <c r="AD510" t="s">
        <v>137</v>
      </c>
      <c r="AE510" t="s">
        <v>564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363</v>
      </c>
      <c r="C511" t="s">
        <v>60</v>
      </c>
      <c r="D511" t="s">
        <v>424</v>
      </c>
      <c r="E511" t="s">
        <v>424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363</v>
      </c>
      <c r="C512" t="s">
        <v>60</v>
      </c>
      <c r="D512" t="s">
        <v>431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564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363</v>
      </c>
      <c r="C513" t="s">
        <v>60</v>
      </c>
      <c r="D513" t="s">
        <v>431</v>
      </c>
      <c r="E513" t="s">
        <v>404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577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363</v>
      </c>
      <c r="C514" t="s">
        <v>60</v>
      </c>
      <c r="D514" t="s">
        <v>431</v>
      </c>
      <c r="E514" t="s">
        <v>431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577</v>
      </c>
      <c r="AD514" t="s">
        <v>137</v>
      </c>
      <c r="AE514" t="s">
        <v>564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363</v>
      </c>
      <c r="C515" t="s">
        <v>60</v>
      </c>
      <c r="D515" t="s">
        <v>406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577</v>
      </c>
      <c r="AD515" t="s">
        <v>404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363</v>
      </c>
      <c r="C516" t="s">
        <v>60</v>
      </c>
      <c r="D516" t="s">
        <v>406</v>
      </c>
      <c r="E516" t="s">
        <v>406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425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363</v>
      </c>
      <c r="C517" t="s">
        <v>60</v>
      </c>
      <c r="D517" t="s">
        <v>406</v>
      </c>
      <c r="E517" t="s">
        <v>427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425</v>
      </c>
      <c r="AD517" t="s">
        <v>137</v>
      </c>
      <c r="AE517" t="s">
        <v>564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363</v>
      </c>
      <c r="C518" t="s">
        <v>60</v>
      </c>
      <c r="D518" t="s">
        <v>427</v>
      </c>
      <c r="E518" t="s">
        <v>427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405</v>
      </c>
      <c r="AD518" t="s">
        <v>137</v>
      </c>
      <c r="AE518" t="s">
        <v>564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363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576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363</v>
      </c>
      <c r="C520" t="s">
        <v>62</v>
      </c>
      <c r="D520" t="s">
        <v>423</v>
      </c>
      <c r="E520" t="s">
        <v>423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576</v>
      </c>
      <c r="AD520" t="s">
        <v>137</v>
      </c>
      <c r="AE520" t="s">
        <v>564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363</v>
      </c>
      <c r="C521" t="s">
        <v>62</v>
      </c>
      <c r="D521" t="s">
        <v>403</v>
      </c>
      <c r="E521" t="s">
        <v>423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426</v>
      </c>
      <c r="AD521" t="s">
        <v>137</v>
      </c>
      <c r="AE521" t="s">
        <v>564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363</v>
      </c>
      <c r="C522" t="s">
        <v>62</v>
      </c>
      <c r="D522" t="s">
        <v>403</v>
      </c>
      <c r="E522" t="s">
        <v>403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429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363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429</v>
      </c>
      <c r="AD523" t="s">
        <v>137</v>
      </c>
      <c r="AE523" t="s">
        <v>564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363</v>
      </c>
      <c r="C524" t="s">
        <v>62</v>
      </c>
      <c r="D524" t="s">
        <v>137</v>
      </c>
      <c r="E524" t="s">
        <v>404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424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363</v>
      </c>
      <c r="C525" t="s">
        <v>62</v>
      </c>
      <c r="D525" t="s">
        <v>137</v>
      </c>
      <c r="E525" t="s">
        <v>424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424</v>
      </c>
      <c r="AD525" t="s">
        <v>137</v>
      </c>
      <c r="AE525" t="s">
        <v>564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363</v>
      </c>
      <c r="C526" t="s">
        <v>62</v>
      </c>
      <c r="D526" t="s">
        <v>404</v>
      </c>
      <c r="E526" t="s">
        <v>423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424</v>
      </c>
      <c r="AD526" t="s">
        <v>404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363</v>
      </c>
      <c r="C527" t="s">
        <v>62</v>
      </c>
      <c r="D527" t="s">
        <v>404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424</v>
      </c>
      <c r="AD527" t="s">
        <v>404</v>
      </c>
      <c r="AE527" t="s">
        <v>564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363</v>
      </c>
      <c r="C528" t="s">
        <v>62</v>
      </c>
      <c r="D528" t="s">
        <v>404</v>
      </c>
      <c r="E528" t="s">
        <v>404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424</v>
      </c>
      <c r="AD528" t="s">
        <v>405</v>
      </c>
      <c r="AE528" t="s">
        <v>564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363</v>
      </c>
      <c r="C529" t="s">
        <v>62</v>
      </c>
      <c r="D529" t="s">
        <v>404</v>
      </c>
      <c r="E529" t="s">
        <v>425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424</v>
      </c>
      <c r="AD529" t="s">
        <v>424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363</v>
      </c>
      <c r="C530" t="s">
        <v>62</v>
      </c>
      <c r="D530" t="s">
        <v>404</v>
      </c>
      <c r="E530" t="s">
        <v>405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424</v>
      </c>
      <c r="AD530" t="s">
        <v>406</v>
      </c>
      <c r="AE530" t="s">
        <v>564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363</v>
      </c>
      <c r="C531" t="s">
        <v>62</v>
      </c>
      <c r="D531" t="s">
        <v>404</v>
      </c>
      <c r="E531" t="s">
        <v>424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564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363</v>
      </c>
      <c r="C532" t="s">
        <v>62</v>
      </c>
      <c r="D532" t="s">
        <v>425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564</v>
      </c>
      <c r="AD532" t="s">
        <v>137</v>
      </c>
      <c r="AE532" t="s">
        <v>564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363</v>
      </c>
      <c r="C533" t="s">
        <v>62</v>
      </c>
      <c r="D533" t="s">
        <v>425</v>
      </c>
      <c r="E533" t="s">
        <v>425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431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363</v>
      </c>
      <c r="C534" t="s">
        <v>62</v>
      </c>
      <c r="D534" t="s">
        <v>405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431</v>
      </c>
      <c r="AD534" t="s">
        <v>137</v>
      </c>
      <c r="AE534" t="s">
        <v>564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363</v>
      </c>
      <c r="C535" t="s">
        <v>62</v>
      </c>
      <c r="D535" t="s">
        <v>405</v>
      </c>
      <c r="E535" t="s">
        <v>404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406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363</v>
      </c>
      <c r="C536" t="s">
        <v>62</v>
      </c>
      <c r="D536" t="s">
        <v>405</v>
      </c>
      <c r="E536" t="s">
        <v>405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406</v>
      </c>
      <c r="AD536" t="s">
        <v>137</v>
      </c>
      <c r="AE536" t="s">
        <v>564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363</v>
      </c>
      <c r="C537" t="s">
        <v>62</v>
      </c>
      <c r="D537" t="s">
        <v>554</v>
      </c>
      <c r="E537" t="s">
        <v>554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406</v>
      </c>
      <c r="AD537" t="s">
        <v>406</v>
      </c>
      <c r="AE537" t="s">
        <v>564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363</v>
      </c>
      <c r="C538" t="s">
        <v>62</v>
      </c>
      <c r="D538" t="s">
        <v>424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427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363</v>
      </c>
      <c r="C539" t="s">
        <v>62</v>
      </c>
      <c r="D539" t="s">
        <v>424</v>
      </c>
      <c r="E539" t="s">
        <v>424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427</v>
      </c>
      <c r="AD539" t="s">
        <v>137</v>
      </c>
      <c r="AE539" t="s">
        <v>564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363</v>
      </c>
      <c r="C540" t="s">
        <v>62</v>
      </c>
      <c r="D540" t="s">
        <v>431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481</v>
      </c>
      <c r="AC540" t="s">
        <v>424</v>
      </c>
      <c r="AD540" t="s">
        <v>481</v>
      </c>
      <c r="AE540" t="s">
        <v>564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363</v>
      </c>
      <c r="C541" t="s">
        <v>62</v>
      </c>
      <c r="D541" t="s">
        <v>431</v>
      </c>
      <c r="E541" t="s">
        <v>431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428</v>
      </c>
      <c r="AC541" t="s">
        <v>564</v>
      </c>
      <c r="AD541" t="s">
        <v>428</v>
      </c>
      <c r="AE541" t="s">
        <v>564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363</v>
      </c>
      <c r="C542" t="s">
        <v>62</v>
      </c>
      <c r="D542" t="s">
        <v>406</v>
      </c>
      <c r="E542" t="s">
        <v>406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404</v>
      </c>
      <c r="AC542" t="s">
        <v>575</v>
      </c>
      <c r="AD542" t="s">
        <v>404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363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404</v>
      </c>
      <c r="AC543" t="s">
        <v>575</v>
      </c>
      <c r="AD543" t="s">
        <v>404</v>
      </c>
      <c r="AE543" t="s">
        <v>564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363</v>
      </c>
      <c r="C544" t="s">
        <v>64</v>
      </c>
      <c r="D544" t="s">
        <v>553</v>
      </c>
      <c r="E544" t="s">
        <v>553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404</v>
      </c>
      <c r="AC544" t="s">
        <v>423</v>
      </c>
      <c r="AD544" t="s">
        <v>137</v>
      </c>
      <c r="AE544" t="s">
        <v>564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363</v>
      </c>
      <c r="C545" t="s">
        <v>64</v>
      </c>
      <c r="D545" t="s">
        <v>423</v>
      </c>
      <c r="E545" t="s">
        <v>423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404</v>
      </c>
      <c r="AC545" t="s">
        <v>423</v>
      </c>
      <c r="AD545" t="s">
        <v>404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363</v>
      </c>
      <c r="C546" t="s">
        <v>64</v>
      </c>
      <c r="D546" t="s">
        <v>423</v>
      </c>
      <c r="E546" t="s">
        <v>403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404</v>
      </c>
      <c r="AC546" t="s">
        <v>423</v>
      </c>
      <c r="AD546" t="s">
        <v>404</v>
      </c>
      <c r="AE546" t="s">
        <v>564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363</v>
      </c>
      <c r="C547" t="s">
        <v>64</v>
      </c>
      <c r="D547" t="s">
        <v>423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404</v>
      </c>
      <c r="AC547" t="s">
        <v>423</v>
      </c>
      <c r="AD547" t="s">
        <v>425</v>
      </c>
      <c r="AE547" t="s">
        <v>564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363</v>
      </c>
      <c r="C548" t="s">
        <v>64</v>
      </c>
      <c r="D548" t="s">
        <v>423</v>
      </c>
      <c r="E548" t="s">
        <v>404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404</v>
      </c>
      <c r="AC548" t="s">
        <v>423</v>
      </c>
      <c r="AD548" t="s">
        <v>405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363</v>
      </c>
      <c r="C549" t="s">
        <v>64</v>
      </c>
      <c r="D549" t="s">
        <v>403</v>
      </c>
      <c r="E549" t="s">
        <v>403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404</v>
      </c>
      <c r="AC549" t="s">
        <v>403</v>
      </c>
      <c r="AD549" t="s">
        <v>137</v>
      </c>
      <c r="AE549" t="s">
        <v>564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363</v>
      </c>
      <c r="C550" t="s">
        <v>64</v>
      </c>
      <c r="D550" t="s">
        <v>403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404</v>
      </c>
      <c r="AC550" t="s">
        <v>403</v>
      </c>
      <c r="AD550" t="s">
        <v>404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363</v>
      </c>
      <c r="C551" t="s">
        <v>64</v>
      </c>
      <c r="D551" t="s">
        <v>137</v>
      </c>
      <c r="E551" t="s">
        <v>423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404</v>
      </c>
      <c r="AC551" t="s">
        <v>403</v>
      </c>
      <c r="AD551" t="s">
        <v>404</v>
      </c>
      <c r="AE551" t="s">
        <v>564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363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404</v>
      </c>
      <c r="AC552" t="s">
        <v>403</v>
      </c>
      <c r="AD552" t="s">
        <v>405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363</v>
      </c>
      <c r="C553" t="s">
        <v>64</v>
      </c>
      <c r="D553" t="s">
        <v>137</v>
      </c>
      <c r="E553" t="s">
        <v>404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404</v>
      </c>
      <c r="AC553" t="s">
        <v>137</v>
      </c>
      <c r="AD553" t="s">
        <v>404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363</v>
      </c>
      <c r="C554" t="s">
        <v>64</v>
      </c>
      <c r="D554" t="s">
        <v>137</v>
      </c>
      <c r="E554" t="s">
        <v>425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404</v>
      </c>
      <c r="AC554" t="s">
        <v>137</v>
      </c>
      <c r="AD554" t="s">
        <v>404</v>
      </c>
      <c r="AE554" t="s">
        <v>564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363</v>
      </c>
      <c r="C555" t="s">
        <v>64</v>
      </c>
      <c r="D555" t="s">
        <v>137</v>
      </c>
      <c r="E555" t="s">
        <v>554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404</v>
      </c>
      <c r="AC555" t="s">
        <v>577</v>
      </c>
      <c r="AD555" t="s">
        <v>423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363</v>
      </c>
      <c r="C556" t="s">
        <v>64</v>
      </c>
      <c r="D556" t="s">
        <v>137</v>
      </c>
      <c r="E556" t="s">
        <v>424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404</v>
      </c>
      <c r="AC556" t="s">
        <v>577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363</v>
      </c>
      <c r="C557" t="s">
        <v>64</v>
      </c>
      <c r="D557" t="s">
        <v>137</v>
      </c>
      <c r="E557" t="s">
        <v>431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404</v>
      </c>
      <c r="AC557" t="s">
        <v>577</v>
      </c>
      <c r="AD557" t="s">
        <v>137</v>
      </c>
      <c r="AE557" t="s">
        <v>564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363</v>
      </c>
      <c r="C558" t="s">
        <v>64</v>
      </c>
      <c r="D558" t="s">
        <v>404</v>
      </c>
      <c r="E558" t="s">
        <v>423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404</v>
      </c>
      <c r="AC558" t="s">
        <v>577</v>
      </c>
      <c r="AD558" t="s">
        <v>404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363</v>
      </c>
      <c r="C559" t="s">
        <v>64</v>
      </c>
      <c r="D559" t="s">
        <v>404</v>
      </c>
      <c r="E559" t="s">
        <v>403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404</v>
      </c>
      <c r="AC559" t="s">
        <v>577</v>
      </c>
      <c r="AD559" t="s">
        <v>404</v>
      </c>
      <c r="AE559" t="s">
        <v>564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363</v>
      </c>
      <c r="C560" t="s">
        <v>64</v>
      </c>
      <c r="D560" t="s">
        <v>404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404</v>
      </c>
      <c r="AC560" t="s">
        <v>577</v>
      </c>
      <c r="AD560" t="s">
        <v>425</v>
      </c>
      <c r="AE560" t="s">
        <v>564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363</v>
      </c>
      <c r="C561" t="s">
        <v>64</v>
      </c>
      <c r="D561" t="s">
        <v>404</v>
      </c>
      <c r="E561" t="s">
        <v>404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404</v>
      </c>
      <c r="AC561" t="s">
        <v>577</v>
      </c>
      <c r="AD561" t="s">
        <v>424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363</v>
      </c>
      <c r="C562" t="s">
        <v>64</v>
      </c>
      <c r="D562" t="s">
        <v>404</v>
      </c>
      <c r="E562" t="s">
        <v>425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404</v>
      </c>
      <c r="AC562" t="s">
        <v>425</v>
      </c>
      <c r="AD562" t="s">
        <v>137</v>
      </c>
      <c r="AE562" t="s">
        <v>564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363</v>
      </c>
      <c r="C563" t="s">
        <v>64</v>
      </c>
      <c r="D563" t="s">
        <v>404</v>
      </c>
      <c r="E563" t="s">
        <v>405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404</v>
      </c>
      <c r="AC563" t="s">
        <v>425</v>
      </c>
      <c r="AD563" t="s">
        <v>404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363</v>
      </c>
      <c r="C564" t="s">
        <v>64</v>
      </c>
      <c r="D564" t="s">
        <v>404</v>
      </c>
      <c r="E564" t="s">
        <v>424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404</v>
      </c>
      <c r="AC564" t="s">
        <v>425</v>
      </c>
      <c r="AD564" t="s">
        <v>404</v>
      </c>
      <c r="AE564" t="s">
        <v>564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363</v>
      </c>
      <c r="C565" t="s">
        <v>64</v>
      </c>
      <c r="D565" t="s">
        <v>425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404</v>
      </c>
      <c r="AC565" t="s">
        <v>425</v>
      </c>
      <c r="AD565" t="s">
        <v>425</v>
      </c>
      <c r="AE565" t="s">
        <v>564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363</v>
      </c>
      <c r="C566" t="s">
        <v>64</v>
      </c>
      <c r="D566" t="s">
        <v>425</v>
      </c>
      <c r="E566" t="s">
        <v>425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404</v>
      </c>
      <c r="AC566" t="s">
        <v>425</v>
      </c>
      <c r="AD566" t="s">
        <v>431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363</v>
      </c>
      <c r="C567" t="s">
        <v>64</v>
      </c>
      <c r="D567" t="s">
        <v>405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404</v>
      </c>
      <c r="AC567" t="s">
        <v>405</v>
      </c>
      <c r="AD567" t="s">
        <v>404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363</v>
      </c>
      <c r="C568" t="s">
        <v>64</v>
      </c>
      <c r="D568" t="s">
        <v>405</v>
      </c>
      <c r="E568" t="s">
        <v>405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404</v>
      </c>
      <c r="AC568" t="s">
        <v>405</v>
      </c>
      <c r="AD568" t="s">
        <v>404</v>
      </c>
      <c r="AE568" t="s">
        <v>564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363</v>
      </c>
      <c r="C569" t="s">
        <v>64</v>
      </c>
      <c r="D569" t="s">
        <v>554</v>
      </c>
      <c r="E569" t="s">
        <v>423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404</v>
      </c>
      <c r="AC569" t="s">
        <v>576</v>
      </c>
      <c r="AD569" t="s">
        <v>137</v>
      </c>
      <c r="AE569" t="s">
        <v>564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363</v>
      </c>
      <c r="C570" t="s">
        <v>64</v>
      </c>
      <c r="D570" t="s">
        <v>554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404</v>
      </c>
      <c r="AC570" t="s">
        <v>576</v>
      </c>
      <c r="AD570" t="s">
        <v>404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363</v>
      </c>
      <c r="C571" t="s">
        <v>64</v>
      </c>
      <c r="D571" t="s">
        <v>554</v>
      </c>
      <c r="E571" t="s">
        <v>554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404</v>
      </c>
      <c r="AC571" t="s">
        <v>576</v>
      </c>
      <c r="AD571" t="s">
        <v>404</v>
      </c>
      <c r="AE571" t="s">
        <v>564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363</v>
      </c>
      <c r="C572" t="s">
        <v>64</v>
      </c>
      <c r="D572" t="s">
        <v>426</v>
      </c>
      <c r="E572" t="s">
        <v>426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404</v>
      </c>
      <c r="AC572" t="s">
        <v>426</v>
      </c>
      <c r="AD572" t="s">
        <v>423</v>
      </c>
      <c r="AE572" t="s">
        <v>564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363</v>
      </c>
      <c r="C573" t="s">
        <v>64</v>
      </c>
      <c r="D573" t="s">
        <v>429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404</v>
      </c>
      <c r="AC573" t="s">
        <v>426</v>
      </c>
      <c r="AD573" t="s">
        <v>404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363</v>
      </c>
      <c r="C574" t="s">
        <v>64</v>
      </c>
      <c r="D574" t="s">
        <v>429</v>
      </c>
      <c r="E574" t="s">
        <v>429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404</v>
      </c>
      <c r="AC574" t="s">
        <v>426</v>
      </c>
      <c r="AD574" t="s">
        <v>404</v>
      </c>
      <c r="AE574" t="s">
        <v>564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363</v>
      </c>
      <c r="C575" t="s">
        <v>64</v>
      </c>
      <c r="D575" t="s">
        <v>424</v>
      </c>
      <c r="E575" t="s">
        <v>403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404</v>
      </c>
      <c r="AC575" t="s">
        <v>429</v>
      </c>
      <c r="AD575" t="s">
        <v>137</v>
      </c>
      <c r="AE575" t="s">
        <v>564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363</v>
      </c>
      <c r="C576" t="s">
        <v>64</v>
      </c>
      <c r="D576" t="s">
        <v>424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404</v>
      </c>
      <c r="AC576" t="s">
        <v>429</v>
      </c>
      <c r="AD576" t="s">
        <v>404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363</v>
      </c>
      <c r="C577" t="s">
        <v>64</v>
      </c>
      <c r="D577" t="s">
        <v>424</v>
      </c>
      <c r="E577" t="s">
        <v>404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404</v>
      </c>
      <c r="AC577" t="s">
        <v>429</v>
      </c>
      <c r="AD577" t="s">
        <v>404</v>
      </c>
      <c r="AE577" t="s">
        <v>564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363</v>
      </c>
      <c r="C578" t="s">
        <v>64</v>
      </c>
      <c r="D578" t="s">
        <v>424</v>
      </c>
      <c r="E578" t="s">
        <v>424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404</v>
      </c>
      <c r="AC578" t="s">
        <v>429</v>
      </c>
      <c r="AD578" t="s">
        <v>429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363</v>
      </c>
      <c r="C579" t="s">
        <v>64</v>
      </c>
      <c r="D579" t="s">
        <v>431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404</v>
      </c>
      <c r="AC579" t="s">
        <v>424</v>
      </c>
      <c r="AD579" t="s">
        <v>423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363</v>
      </c>
      <c r="C580" t="s">
        <v>64</v>
      </c>
      <c r="D580" t="s">
        <v>431</v>
      </c>
      <c r="E580" t="s">
        <v>424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404</v>
      </c>
      <c r="AC580" t="s">
        <v>424</v>
      </c>
      <c r="AD580" t="s">
        <v>423</v>
      </c>
      <c r="AE580" t="s">
        <v>564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363</v>
      </c>
      <c r="C581" t="s">
        <v>64</v>
      </c>
      <c r="D581" t="s">
        <v>431</v>
      </c>
      <c r="E581" t="s">
        <v>431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404</v>
      </c>
      <c r="AC581" t="s">
        <v>424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363</v>
      </c>
      <c r="C582" t="s">
        <v>64</v>
      </c>
      <c r="D582" t="s">
        <v>406</v>
      </c>
      <c r="E582" t="s">
        <v>404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404</v>
      </c>
      <c r="AC582" t="s">
        <v>424</v>
      </c>
      <c r="AD582" t="s">
        <v>137</v>
      </c>
      <c r="AE582" t="s">
        <v>564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363</v>
      </c>
      <c r="C583" t="s">
        <v>64</v>
      </c>
      <c r="D583" t="s">
        <v>406</v>
      </c>
      <c r="E583" t="s">
        <v>406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404</v>
      </c>
      <c r="AC583" t="s">
        <v>424</v>
      </c>
      <c r="AD583" t="s">
        <v>404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364</v>
      </c>
      <c r="C584" t="s">
        <v>48</v>
      </c>
      <c r="D584" t="s">
        <v>403</v>
      </c>
      <c r="E584" t="s">
        <v>403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404</v>
      </c>
      <c r="AC584" t="s">
        <v>424</v>
      </c>
      <c r="AD584" t="s">
        <v>404</v>
      </c>
      <c r="AE584" t="s">
        <v>564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364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404</v>
      </c>
      <c r="AC585" t="s">
        <v>424</v>
      </c>
      <c r="AD585" t="s">
        <v>405</v>
      </c>
      <c r="AE585" t="s">
        <v>564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364</v>
      </c>
      <c r="C586" t="s">
        <v>48</v>
      </c>
      <c r="D586" t="s">
        <v>404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404</v>
      </c>
      <c r="AC586" t="s">
        <v>424</v>
      </c>
      <c r="AD586" t="s">
        <v>576</v>
      </c>
      <c r="AE586" t="s">
        <v>564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364</v>
      </c>
      <c r="C587" t="s">
        <v>48</v>
      </c>
      <c r="D587" t="s">
        <v>404</v>
      </c>
      <c r="E587" t="s">
        <v>404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404</v>
      </c>
      <c r="AC587" t="s">
        <v>424</v>
      </c>
      <c r="AD587" t="s">
        <v>424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364</v>
      </c>
      <c r="C588" t="s">
        <v>48</v>
      </c>
      <c r="D588" t="s">
        <v>424</v>
      </c>
      <c r="E588" t="s">
        <v>424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404</v>
      </c>
      <c r="AC588" t="s">
        <v>424</v>
      </c>
      <c r="AD588" t="s">
        <v>424</v>
      </c>
      <c r="AE588" t="s">
        <v>564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364</v>
      </c>
      <c r="C589" t="s">
        <v>48</v>
      </c>
      <c r="D589" t="s">
        <v>431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404</v>
      </c>
      <c r="AC589" t="s">
        <v>564</v>
      </c>
      <c r="AD589" t="s">
        <v>137</v>
      </c>
      <c r="AE589" t="s">
        <v>564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364</v>
      </c>
      <c r="C590" t="s">
        <v>50</v>
      </c>
      <c r="D590" t="s">
        <v>403</v>
      </c>
      <c r="E590" t="s">
        <v>403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404</v>
      </c>
      <c r="AC590" t="s">
        <v>564</v>
      </c>
      <c r="AD590" t="s">
        <v>404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364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404</v>
      </c>
      <c r="AC591" t="s">
        <v>564</v>
      </c>
      <c r="AD591" t="s">
        <v>404</v>
      </c>
      <c r="AE591" t="s">
        <v>564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364</v>
      </c>
      <c r="C592" t="s">
        <v>50</v>
      </c>
      <c r="D592" t="s">
        <v>404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404</v>
      </c>
      <c r="AC592" t="s">
        <v>479</v>
      </c>
      <c r="AD592" t="s">
        <v>423</v>
      </c>
      <c r="AE592" t="s">
        <v>564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364</v>
      </c>
      <c r="C593" t="s">
        <v>50</v>
      </c>
      <c r="D593" t="s">
        <v>404</v>
      </c>
      <c r="E593" t="s">
        <v>404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404</v>
      </c>
      <c r="AC593" t="s">
        <v>479</v>
      </c>
      <c r="AD593" t="s">
        <v>404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364</v>
      </c>
      <c r="C594" t="s">
        <v>50</v>
      </c>
      <c r="D594" t="s">
        <v>406</v>
      </c>
      <c r="E594" t="s">
        <v>406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404</v>
      </c>
      <c r="AC594" t="s">
        <v>479</v>
      </c>
      <c r="AD594" t="s">
        <v>404</v>
      </c>
      <c r="AE594" t="s">
        <v>564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364</v>
      </c>
      <c r="C595" t="s">
        <v>52</v>
      </c>
      <c r="D595" t="s">
        <v>403</v>
      </c>
      <c r="E595" t="s">
        <v>403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404</v>
      </c>
      <c r="AC595" t="s">
        <v>431</v>
      </c>
      <c r="AD595" t="s">
        <v>137</v>
      </c>
      <c r="AE595" t="s">
        <v>564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364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404</v>
      </c>
      <c r="AC596" t="s">
        <v>431</v>
      </c>
      <c r="AD596" t="s">
        <v>404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364</v>
      </c>
      <c r="C597" t="s">
        <v>52</v>
      </c>
      <c r="D597" t="s">
        <v>404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404</v>
      </c>
      <c r="AC597" t="s">
        <v>431</v>
      </c>
      <c r="AD597" t="s">
        <v>404</v>
      </c>
      <c r="AE597" t="s">
        <v>564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364</v>
      </c>
      <c r="C598" t="s">
        <v>52</v>
      </c>
      <c r="D598" t="s">
        <v>404</v>
      </c>
      <c r="E598" t="s">
        <v>404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404</v>
      </c>
      <c r="AC598" t="s">
        <v>431</v>
      </c>
      <c r="AD598" t="s">
        <v>425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364</v>
      </c>
      <c r="C599" t="s">
        <v>52</v>
      </c>
      <c r="D599" t="s">
        <v>404</v>
      </c>
      <c r="E599" t="s">
        <v>425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404</v>
      </c>
      <c r="AC599" t="s">
        <v>431</v>
      </c>
      <c r="AD599" t="s">
        <v>425</v>
      </c>
      <c r="AE599" t="s">
        <v>564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364</v>
      </c>
      <c r="C600" t="s">
        <v>52</v>
      </c>
      <c r="D600" t="s">
        <v>404</v>
      </c>
      <c r="E600" t="s">
        <v>424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404</v>
      </c>
      <c r="AC600" t="s">
        <v>431</v>
      </c>
      <c r="AD600" t="s">
        <v>405</v>
      </c>
      <c r="AE600" t="s">
        <v>564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364</v>
      </c>
      <c r="C601" t="s">
        <v>52</v>
      </c>
      <c r="D601" t="s">
        <v>404</v>
      </c>
      <c r="E601" t="s">
        <v>427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404</v>
      </c>
      <c r="AC601" t="s">
        <v>431</v>
      </c>
      <c r="AD601" t="s">
        <v>424</v>
      </c>
      <c r="AE601" t="s">
        <v>564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364</v>
      </c>
      <c r="C602" t="s">
        <v>52</v>
      </c>
      <c r="D602" t="s">
        <v>406</v>
      </c>
      <c r="E602" t="s">
        <v>406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404</v>
      </c>
      <c r="AC602" t="s">
        <v>406</v>
      </c>
      <c r="AD602" t="s">
        <v>137</v>
      </c>
      <c r="AE602" t="s">
        <v>564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364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404</v>
      </c>
      <c r="AC603" t="s">
        <v>406</v>
      </c>
      <c r="AD603" t="s">
        <v>404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364</v>
      </c>
      <c r="C604" t="s">
        <v>54</v>
      </c>
      <c r="D604" t="s">
        <v>403</v>
      </c>
      <c r="E604" t="s">
        <v>403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404</v>
      </c>
      <c r="AC604" t="s">
        <v>406</v>
      </c>
      <c r="AD604" t="s">
        <v>404</v>
      </c>
      <c r="AE604" t="s">
        <v>564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364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404</v>
      </c>
      <c r="AC605" t="s">
        <v>427</v>
      </c>
      <c r="AD605" t="s">
        <v>404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364</v>
      </c>
      <c r="C606" t="s">
        <v>54</v>
      </c>
      <c r="D606" t="s">
        <v>404</v>
      </c>
      <c r="E606" t="s">
        <v>423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404</v>
      </c>
      <c r="AC606" t="s">
        <v>427</v>
      </c>
      <c r="AD606" t="s">
        <v>404</v>
      </c>
      <c r="AE606" t="s">
        <v>564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364</v>
      </c>
      <c r="C607" t="s">
        <v>54</v>
      </c>
      <c r="D607" t="s">
        <v>404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404</v>
      </c>
      <c r="AC607" t="s">
        <v>427</v>
      </c>
      <c r="AD607" t="s">
        <v>427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364</v>
      </c>
      <c r="C608" t="s">
        <v>54</v>
      </c>
      <c r="D608" t="s">
        <v>404</v>
      </c>
      <c r="E608" t="s">
        <v>404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404</v>
      </c>
      <c r="AC608" t="s">
        <v>427</v>
      </c>
      <c r="AD608" t="s">
        <v>427</v>
      </c>
      <c r="AE608" t="s">
        <v>564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364</v>
      </c>
      <c r="C609" t="s">
        <v>54</v>
      </c>
      <c r="D609" t="s">
        <v>404</v>
      </c>
      <c r="E609" t="s">
        <v>425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425</v>
      </c>
      <c r="AC609" t="s">
        <v>137</v>
      </c>
      <c r="AD609" t="s">
        <v>425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364</v>
      </c>
      <c r="C610" t="s">
        <v>54</v>
      </c>
      <c r="D610" t="s">
        <v>404</v>
      </c>
      <c r="E610" t="s">
        <v>427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425</v>
      </c>
      <c r="AC610" t="s">
        <v>425</v>
      </c>
      <c r="AD610" t="s">
        <v>425</v>
      </c>
      <c r="AE610" t="s">
        <v>564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364</v>
      </c>
      <c r="C611" t="s">
        <v>54</v>
      </c>
      <c r="D611" t="s">
        <v>425</v>
      </c>
      <c r="E611" t="s">
        <v>404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425</v>
      </c>
      <c r="AC611" t="s">
        <v>424</v>
      </c>
      <c r="AD611" t="s">
        <v>404</v>
      </c>
      <c r="AE611" t="s">
        <v>564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364</v>
      </c>
      <c r="C612" t="s">
        <v>54</v>
      </c>
      <c r="D612" t="s">
        <v>425</v>
      </c>
      <c r="E612" t="s">
        <v>425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425</v>
      </c>
      <c r="AC612" t="s">
        <v>424</v>
      </c>
      <c r="AD612" t="s">
        <v>425</v>
      </c>
      <c r="AE612" t="s">
        <v>564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364</v>
      </c>
      <c r="C613" t="s">
        <v>54</v>
      </c>
      <c r="D613" t="s">
        <v>405</v>
      </c>
      <c r="E613" t="s">
        <v>405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405</v>
      </c>
      <c r="AC613" t="s">
        <v>575</v>
      </c>
      <c r="AD613" t="s">
        <v>405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364</v>
      </c>
      <c r="C614" t="s">
        <v>54</v>
      </c>
      <c r="D614" t="s">
        <v>406</v>
      </c>
      <c r="E614" t="s">
        <v>404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405</v>
      </c>
      <c r="AC614" t="s">
        <v>575</v>
      </c>
      <c r="AD614" t="s">
        <v>405</v>
      </c>
      <c r="AE614" t="s">
        <v>564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364</v>
      </c>
      <c r="C615" t="s">
        <v>54</v>
      </c>
      <c r="D615" t="s">
        <v>406</v>
      </c>
      <c r="E615" t="s">
        <v>479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405</v>
      </c>
      <c r="AC615" t="s">
        <v>423</v>
      </c>
      <c r="AD615" t="s">
        <v>405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364</v>
      </c>
      <c r="C616" t="s">
        <v>54</v>
      </c>
      <c r="D616" t="s">
        <v>406</v>
      </c>
      <c r="E616" t="s">
        <v>406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405</v>
      </c>
      <c r="AC616" t="s">
        <v>423</v>
      </c>
      <c r="AD616" t="s">
        <v>405</v>
      </c>
      <c r="AE616" t="s">
        <v>564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364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405</v>
      </c>
      <c r="AC617" t="s">
        <v>403</v>
      </c>
      <c r="AD617" t="s">
        <v>405</v>
      </c>
      <c r="AE617" t="s">
        <v>564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364</v>
      </c>
      <c r="C618" t="s">
        <v>56</v>
      </c>
      <c r="D618" t="s">
        <v>423</v>
      </c>
      <c r="E618" t="s">
        <v>423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405</v>
      </c>
      <c r="AC618" t="s">
        <v>137</v>
      </c>
      <c r="AD618" t="s">
        <v>405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364</v>
      </c>
      <c r="C619" t="s">
        <v>56</v>
      </c>
      <c r="D619" t="s">
        <v>423</v>
      </c>
      <c r="E619" t="s">
        <v>403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405</v>
      </c>
      <c r="AC619" t="s">
        <v>137</v>
      </c>
      <c r="AD619" t="s">
        <v>405</v>
      </c>
      <c r="AE619" t="s">
        <v>564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364</v>
      </c>
      <c r="C620" t="s">
        <v>56</v>
      </c>
      <c r="D620" t="s">
        <v>423</v>
      </c>
      <c r="E620" t="s">
        <v>404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405</v>
      </c>
      <c r="AC620" t="s">
        <v>577</v>
      </c>
      <c r="AD620" t="s">
        <v>405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364</v>
      </c>
      <c r="C621" t="s">
        <v>56</v>
      </c>
      <c r="D621" t="s">
        <v>403</v>
      </c>
      <c r="E621" t="s">
        <v>403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405</v>
      </c>
      <c r="AC621" t="s">
        <v>577</v>
      </c>
      <c r="AD621" t="s">
        <v>405</v>
      </c>
      <c r="AE621" t="s">
        <v>564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364</v>
      </c>
      <c r="C622" t="s">
        <v>56</v>
      </c>
      <c r="D622" t="s">
        <v>403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405</v>
      </c>
      <c r="AC622" t="s">
        <v>425</v>
      </c>
      <c r="AD622" t="s">
        <v>403</v>
      </c>
      <c r="AE622" t="s">
        <v>564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364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405</v>
      </c>
      <c r="AC623" t="s">
        <v>425</v>
      </c>
      <c r="AD623" t="s">
        <v>405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364</v>
      </c>
      <c r="C624" t="s">
        <v>56</v>
      </c>
      <c r="D624" t="s">
        <v>404</v>
      </c>
      <c r="E624" t="s">
        <v>423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405</v>
      </c>
      <c r="AC624" t="s">
        <v>425</v>
      </c>
      <c r="AD624" t="s">
        <v>405</v>
      </c>
      <c r="AE624" t="s">
        <v>564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364</v>
      </c>
      <c r="C625" t="s">
        <v>56</v>
      </c>
      <c r="D625" t="s">
        <v>404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405</v>
      </c>
      <c r="AC625" t="s">
        <v>405</v>
      </c>
      <c r="AD625" t="s">
        <v>423</v>
      </c>
      <c r="AE625" t="s">
        <v>564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364</v>
      </c>
      <c r="C626" t="s">
        <v>56</v>
      </c>
      <c r="D626" t="s">
        <v>404</v>
      </c>
      <c r="E626" t="s">
        <v>404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405</v>
      </c>
      <c r="AC626" t="s">
        <v>405</v>
      </c>
      <c r="AD626" t="s">
        <v>403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364</v>
      </c>
      <c r="C627" t="s">
        <v>56</v>
      </c>
      <c r="D627" t="s">
        <v>404</v>
      </c>
      <c r="E627" t="s">
        <v>425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405</v>
      </c>
      <c r="AC627" t="s">
        <v>405</v>
      </c>
      <c r="AD627" t="s">
        <v>405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364</v>
      </c>
      <c r="C628" t="s">
        <v>56</v>
      </c>
      <c r="D628" t="s">
        <v>404</v>
      </c>
      <c r="E628" t="s">
        <v>424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405</v>
      </c>
      <c r="AC628" t="s">
        <v>405</v>
      </c>
      <c r="AD628" t="s">
        <v>405</v>
      </c>
      <c r="AE628" t="s">
        <v>564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364</v>
      </c>
      <c r="C629" t="s">
        <v>56</v>
      </c>
      <c r="D629" t="s">
        <v>425</v>
      </c>
      <c r="E629" t="s">
        <v>404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405</v>
      </c>
      <c r="AC629" t="s">
        <v>405</v>
      </c>
      <c r="AD629" t="s">
        <v>424</v>
      </c>
      <c r="AE629" t="s">
        <v>564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364</v>
      </c>
      <c r="C630" t="s">
        <v>56</v>
      </c>
      <c r="D630" t="s">
        <v>405</v>
      </c>
      <c r="E630" t="s">
        <v>405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405</v>
      </c>
      <c r="AC630" t="s">
        <v>576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364</v>
      </c>
      <c r="C631" t="s">
        <v>56</v>
      </c>
      <c r="D631" t="s">
        <v>554</v>
      </c>
      <c r="E631" t="s">
        <v>554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405</v>
      </c>
      <c r="AC631" t="s">
        <v>576</v>
      </c>
      <c r="AD631" t="s">
        <v>137</v>
      </c>
      <c r="AE631" t="s">
        <v>564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364</v>
      </c>
      <c r="C632" t="s">
        <v>56</v>
      </c>
      <c r="D632" t="s">
        <v>424</v>
      </c>
      <c r="E632" t="s">
        <v>424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405</v>
      </c>
      <c r="AC632" t="s">
        <v>576</v>
      </c>
      <c r="AD632" t="s">
        <v>405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364</v>
      </c>
      <c r="C633" t="s">
        <v>56</v>
      </c>
      <c r="D633" t="s">
        <v>479</v>
      </c>
      <c r="E633" t="s">
        <v>479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405</v>
      </c>
      <c r="AC633" t="s">
        <v>576</v>
      </c>
      <c r="AD633" t="s">
        <v>405</v>
      </c>
      <c r="AE633" t="s">
        <v>564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364</v>
      </c>
      <c r="C634" t="s">
        <v>56</v>
      </c>
      <c r="D634" t="s">
        <v>431</v>
      </c>
      <c r="E634" t="s">
        <v>424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405</v>
      </c>
      <c r="AC634" t="s">
        <v>426</v>
      </c>
      <c r="AD634" t="s">
        <v>405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364</v>
      </c>
      <c r="C635" t="s">
        <v>56</v>
      </c>
      <c r="D635" t="s">
        <v>431</v>
      </c>
      <c r="E635" t="s">
        <v>431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405</v>
      </c>
      <c r="AC635" t="s">
        <v>426</v>
      </c>
      <c r="AD635" t="s">
        <v>405</v>
      </c>
      <c r="AE635" t="s">
        <v>564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364</v>
      </c>
      <c r="C636" t="s">
        <v>56</v>
      </c>
      <c r="D636" t="s">
        <v>406</v>
      </c>
      <c r="E636" t="s">
        <v>406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405</v>
      </c>
      <c r="AC636" t="s">
        <v>424</v>
      </c>
      <c r="AD636" t="s">
        <v>403</v>
      </c>
      <c r="AE636" t="s">
        <v>564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364</v>
      </c>
      <c r="C637" t="s">
        <v>56</v>
      </c>
      <c r="D637" t="s">
        <v>427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405</v>
      </c>
      <c r="AC637" t="s">
        <v>424</v>
      </c>
      <c r="AD637" t="s">
        <v>137</v>
      </c>
      <c r="AE637" t="s">
        <v>564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364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405</v>
      </c>
      <c r="AC638" t="s">
        <v>424</v>
      </c>
      <c r="AD638" t="s">
        <v>405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364</v>
      </c>
      <c r="C639" t="s">
        <v>58</v>
      </c>
      <c r="D639" t="s">
        <v>423</v>
      </c>
      <c r="E639" t="s">
        <v>423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405</v>
      </c>
      <c r="AC639" t="s">
        <v>424</v>
      </c>
      <c r="AD639" t="s">
        <v>405</v>
      </c>
      <c r="AE639" t="s">
        <v>564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364</v>
      </c>
      <c r="C640" t="s">
        <v>58</v>
      </c>
      <c r="D640" t="s">
        <v>423</v>
      </c>
      <c r="E640" t="s">
        <v>404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405</v>
      </c>
      <c r="AC640" t="s">
        <v>564</v>
      </c>
      <c r="AD640" t="s">
        <v>405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364</v>
      </c>
      <c r="C641" t="s">
        <v>58</v>
      </c>
      <c r="D641" t="s">
        <v>403</v>
      </c>
      <c r="E641" t="s">
        <v>423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405</v>
      </c>
      <c r="AC641" t="s">
        <v>564</v>
      </c>
      <c r="AD641" t="s">
        <v>405</v>
      </c>
      <c r="AE641" t="s">
        <v>564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364</v>
      </c>
      <c r="C642" t="s">
        <v>58</v>
      </c>
      <c r="D642" t="s">
        <v>403</v>
      </c>
      <c r="E642" t="s">
        <v>403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405</v>
      </c>
      <c r="AC642" t="s">
        <v>479</v>
      </c>
      <c r="AD642" t="s">
        <v>405</v>
      </c>
      <c r="AE642" t="s">
        <v>564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364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405</v>
      </c>
      <c r="AC643" t="s">
        <v>431</v>
      </c>
      <c r="AD643" t="s">
        <v>405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364</v>
      </c>
      <c r="C644" t="s">
        <v>58</v>
      </c>
      <c r="D644" t="s">
        <v>137</v>
      </c>
      <c r="E644" t="s">
        <v>404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405</v>
      </c>
      <c r="AC644" t="s">
        <v>431</v>
      </c>
      <c r="AD644" t="s">
        <v>405</v>
      </c>
      <c r="AE644" t="s">
        <v>564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364</v>
      </c>
      <c r="C645" t="s">
        <v>58</v>
      </c>
      <c r="D645" t="s">
        <v>404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405</v>
      </c>
      <c r="AC645" t="s">
        <v>427</v>
      </c>
      <c r="AD645" t="s">
        <v>405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364</v>
      </c>
      <c r="C646" t="s">
        <v>58</v>
      </c>
      <c r="D646" t="s">
        <v>404</v>
      </c>
      <c r="E646" t="s">
        <v>404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405</v>
      </c>
      <c r="AC646" t="s">
        <v>427</v>
      </c>
      <c r="AD646" t="s">
        <v>405</v>
      </c>
      <c r="AE646" t="s">
        <v>564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364</v>
      </c>
      <c r="C647" t="s">
        <v>58</v>
      </c>
      <c r="D647" t="s">
        <v>404</v>
      </c>
      <c r="E647" t="s">
        <v>425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576</v>
      </c>
      <c r="AC647" t="s">
        <v>137</v>
      </c>
      <c r="AD647" t="s">
        <v>576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364</v>
      </c>
      <c r="C648" t="s">
        <v>58</v>
      </c>
      <c r="D648" t="s">
        <v>404</v>
      </c>
      <c r="E648" t="s">
        <v>554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576</v>
      </c>
      <c r="AC648" t="s">
        <v>564</v>
      </c>
      <c r="AD648" t="s">
        <v>576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364</v>
      </c>
      <c r="C649" t="s">
        <v>58</v>
      </c>
      <c r="D649" t="s">
        <v>404</v>
      </c>
      <c r="E649" t="s">
        <v>424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424</v>
      </c>
      <c r="AC649" t="s">
        <v>137</v>
      </c>
      <c r="AD649" t="s">
        <v>137</v>
      </c>
      <c r="AE649" t="s">
        <v>564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364</v>
      </c>
      <c r="C650" t="s">
        <v>58</v>
      </c>
      <c r="D650" t="s">
        <v>425</v>
      </c>
      <c r="E650" t="s">
        <v>425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424</v>
      </c>
      <c r="AC650" t="s">
        <v>137</v>
      </c>
      <c r="AD650" t="s">
        <v>424</v>
      </c>
      <c r="AE650" t="s">
        <v>564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364</v>
      </c>
      <c r="C651" t="s">
        <v>58</v>
      </c>
      <c r="D651" t="s">
        <v>405</v>
      </c>
      <c r="E651" t="s">
        <v>405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424</v>
      </c>
      <c r="AC651" t="s">
        <v>577</v>
      </c>
      <c r="AD651" t="s">
        <v>424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364</v>
      </c>
      <c r="C652" t="s">
        <v>58</v>
      </c>
      <c r="D652" t="s">
        <v>554</v>
      </c>
      <c r="E652" t="s">
        <v>554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424</v>
      </c>
      <c r="AC652" t="s">
        <v>425</v>
      </c>
      <c r="AD652" t="s">
        <v>404</v>
      </c>
      <c r="AE652" t="s">
        <v>564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364</v>
      </c>
      <c r="C653" t="s">
        <v>58</v>
      </c>
      <c r="D653" t="s">
        <v>429</v>
      </c>
      <c r="E653" t="s">
        <v>429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424</v>
      </c>
      <c r="AC653" t="s">
        <v>424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364</v>
      </c>
      <c r="C654" t="s">
        <v>58</v>
      </c>
      <c r="D654" t="s">
        <v>424</v>
      </c>
      <c r="E654" t="s">
        <v>424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424</v>
      </c>
      <c r="AC654" t="s">
        <v>424</v>
      </c>
      <c r="AD654" t="s">
        <v>137</v>
      </c>
      <c r="AE654" t="s">
        <v>564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364</v>
      </c>
      <c r="C655" t="s">
        <v>58</v>
      </c>
      <c r="D655" t="s">
        <v>431</v>
      </c>
      <c r="E655" t="s">
        <v>431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424</v>
      </c>
      <c r="AC655" t="s">
        <v>424</v>
      </c>
      <c r="AD655" t="s">
        <v>424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364</v>
      </c>
      <c r="C656" t="s">
        <v>58</v>
      </c>
      <c r="D656" t="s">
        <v>406</v>
      </c>
      <c r="E656" t="s">
        <v>406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424</v>
      </c>
      <c r="AC656" t="s">
        <v>424</v>
      </c>
      <c r="AD656" t="s">
        <v>424</v>
      </c>
      <c r="AE656" t="s">
        <v>564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364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424</v>
      </c>
      <c r="AC657" t="s">
        <v>564</v>
      </c>
      <c r="AD657" t="s">
        <v>137</v>
      </c>
      <c r="AE657" t="s">
        <v>564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364</v>
      </c>
      <c r="C658" t="s">
        <v>60</v>
      </c>
      <c r="D658" t="s">
        <v>423</v>
      </c>
      <c r="E658" t="s">
        <v>423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424</v>
      </c>
      <c r="AC658" t="s">
        <v>564</v>
      </c>
      <c r="AD658" t="s">
        <v>424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364</v>
      </c>
      <c r="C659" t="s">
        <v>60</v>
      </c>
      <c r="D659" t="s">
        <v>423</v>
      </c>
      <c r="E659" t="s">
        <v>404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424</v>
      </c>
      <c r="AC659" t="s">
        <v>564</v>
      </c>
      <c r="AD659" t="s">
        <v>424</v>
      </c>
      <c r="AE659" t="s">
        <v>564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364</v>
      </c>
      <c r="C660" t="s">
        <v>60</v>
      </c>
      <c r="D660" t="s">
        <v>403</v>
      </c>
      <c r="E660" t="s">
        <v>403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424</v>
      </c>
      <c r="AC660" t="s">
        <v>431</v>
      </c>
      <c r="AD660" t="s">
        <v>137</v>
      </c>
      <c r="AE660" t="s">
        <v>564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364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479</v>
      </c>
      <c r="AC661" t="s">
        <v>403</v>
      </c>
      <c r="AD661" t="s">
        <v>479</v>
      </c>
      <c r="AE661" t="s">
        <v>564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364</v>
      </c>
      <c r="C662" t="s">
        <v>60</v>
      </c>
      <c r="D662" t="s">
        <v>137</v>
      </c>
      <c r="E662" t="s">
        <v>425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479</v>
      </c>
      <c r="AC662" t="s">
        <v>577</v>
      </c>
      <c r="AD662" t="s">
        <v>479</v>
      </c>
      <c r="AE662" t="s">
        <v>564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364</v>
      </c>
      <c r="C663" t="s">
        <v>60</v>
      </c>
      <c r="D663" t="s">
        <v>137</v>
      </c>
      <c r="E663" t="s">
        <v>424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479</v>
      </c>
      <c r="AC663" t="s">
        <v>424</v>
      </c>
      <c r="AD663" t="s">
        <v>479</v>
      </c>
      <c r="AE663" t="s">
        <v>564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364</v>
      </c>
      <c r="C664" t="s">
        <v>60</v>
      </c>
      <c r="D664" t="s">
        <v>404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479</v>
      </c>
      <c r="AC664" t="s">
        <v>431</v>
      </c>
      <c r="AD664" t="s">
        <v>479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364</v>
      </c>
      <c r="C665" t="s">
        <v>60</v>
      </c>
      <c r="D665" t="s">
        <v>404</v>
      </c>
      <c r="E665" t="s">
        <v>404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431</v>
      </c>
      <c r="AC665" t="s">
        <v>137</v>
      </c>
      <c r="AD665" t="s">
        <v>137</v>
      </c>
      <c r="AE665" t="s">
        <v>564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364</v>
      </c>
      <c r="C666" t="s">
        <v>60</v>
      </c>
      <c r="D666" t="s">
        <v>404</v>
      </c>
      <c r="E666" t="s">
        <v>425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431</v>
      </c>
      <c r="AC666" t="s">
        <v>425</v>
      </c>
      <c r="AD666" t="s">
        <v>431</v>
      </c>
      <c r="AE666" t="s">
        <v>564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364</v>
      </c>
      <c r="C667" t="s">
        <v>60</v>
      </c>
      <c r="D667" t="s">
        <v>404</v>
      </c>
      <c r="E667" t="s">
        <v>424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431</v>
      </c>
      <c r="AC667" t="s">
        <v>424</v>
      </c>
      <c r="AD667" t="s">
        <v>431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364</v>
      </c>
      <c r="C668" t="s">
        <v>60</v>
      </c>
      <c r="D668" t="s">
        <v>425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431</v>
      </c>
      <c r="AC668" t="s">
        <v>424</v>
      </c>
      <c r="AD668" t="s">
        <v>431</v>
      </c>
      <c r="AE668" t="s">
        <v>564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364</v>
      </c>
      <c r="C669" t="s">
        <v>60</v>
      </c>
      <c r="D669" t="s">
        <v>425</v>
      </c>
      <c r="E669" t="s">
        <v>425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431</v>
      </c>
      <c r="AC669" t="s">
        <v>564</v>
      </c>
      <c r="AD669" t="s">
        <v>137</v>
      </c>
      <c r="AE669" t="s">
        <v>564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364</v>
      </c>
      <c r="C670" t="s">
        <v>60</v>
      </c>
      <c r="D670" t="s">
        <v>554</v>
      </c>
      <c r="E670" t="s">
        <v>554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431</v>
      </c>
      <c r="AC670" t="s">
        <v>564</v>
      </c>
      <c r="AD670" t="s">
        <v>431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364</v>
      </c>
      <c r="C671" t="s">
        <v>60</v>
      </c>
      <c r="D671" t="s">
        <v>429</v>
      </c>
      <c r="E671" t="s">
        <v>429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431</v>
      </c>
      <c r="AC671" t="s">
        <v>564</v>
      </c>
      <c r="AD671" t="s">
        <v>431</v>
      </c>
      <c r="AE671" t="s">
        <v>564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364</v>
      </c>
      <c r="C672" t="s">
        <v>60</v>
      </c>
      <c r="D672" t="s">
        <v>424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431</v>
      </c>
      <c r="AC672" t="s">
        <v>431</v>
      </c>
      <c r="AD672" t="s">
        <v>431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364</v>
      </c>
      <c r="C673" t="s">
        <v>60</v>
      </c>
      <c r="D673" t="s">
        <v>424</v>
      </c>
      <c r="E673" t="s">
        <v>424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431</v>
      </c>
      <c r="AC673" t="s">
        <v>431</v>
      </c>
      <c r="AD673" t="s">
        <v>431</v>
      </c>
      <c r="AE673" t="s">
        <v>564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364</v>
      </c>
      <c r="C674" t="s">
        <v>60</v>
      </c>
      <c r="D674" t="s">
        <v>431</v>
      </c>
      <c r="E674" t="s">
        <v>431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431</v>
      </c>
      <c r="AC674" t="s">
        <v>427</v>
      </c>
      <c r="AD674" t="s">
        <v>431</v>
      </c>
      <c r="AE674" t="s">
        <v>564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364</v>
      </c>
      <c r="C675" t="s">
        <v>60</v>
      </c>
      <c r="D675" t="s">
        <v>406</v>
      </c>
      <c r="E675" t="s">
        <v>406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406</v>
      </c>
      <c r="AC675" t="s">
        <v>423</v>
      </c>
      <c r="AD675" t="s">
        <v>406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364</v>
      </c>
      <c r="C676" t="s">
        <v>62</v>
      </c>
      <c r="D676" t="s">
        <v>553</v>
      </c>
      <c r="E676" t="s">
        <v>553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406</v>
      </c>
      <c r="AC676" t="s">
        <v>423</v>
      </c>
      <c r="AD676" t="s">
        <v>406</v>
      </c>
      <c r="AE676" t="s">
        <v>564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364</v>
      </c>
      <c r="C677" t="s">
        <v>62</v>
      </c>
      <c r="D677" t="s">
        <v>423</v>
      </c>
      <c r="E677" t="s">
        <v>404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406</v>
      </c>
      <c r="AC677" t="s">
        <v>137</v>
      </c>
      <c r="AD677" t="s">
        <v>406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364</v>
      </c>
      <c r="C678" t="s">
        <v>62</v>
      </c>
      <c r="D678" t="s">
        <v>403</v>
      </c>
      <c r="E678" t="s">
        <v>403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406</v>
      </c>
      <c r="AC678" t="s">
        <v>137</v>
      </c>
      <c r="AD678" t="s">
        <v>406</v>
      </c>
      <c r="AE678" t="s">
        <v>564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364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406</v>
      </c>
      <c r="AC679" t="s">
        <v>577</v>
      </c>
      <c r="AD679" t="s">
        <v>406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364</v>
      </c>
      <c r="C680" t="s">
        <v>62</v>
      </c>
      <c r="D680" t="s">
        <v>137</v>
      </c>
      <c r="E680" t="s">
        <v>425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406</v>
      </c>
      <c r="AC680" t="s">
        <v>577</v>
      </c>
      <c r="AD680" t="s">
        <v>406</v>
      </c>
      <c r="AE680" t="s">
        <v>564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364</v>
      </c>
      <c r="C681" t="s">
        <v>62</v>
      </c>
      <c r="D681" t="s">
        <v>137</v>
      </c>
      <c r="E681" t="s">
        <v>424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406</v>
      </c>
      <c r="AC681" t="s">
        <v>425</v>
      </c>
      <c r="AD681" t="s">
        <v>406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364</v>
      </c>
      <c r="C682" t="s">
        <v>62</v>
      </c>
      <c r="D682" t="s">
        <v>404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406</v>
      </c>
      <c r="AC682" t="s">
        <v>425</v>
      </c>
      <c r="AD682" t="s">
        <v>406</v>
      </c>
      <c r="AE682" t="s">
        <v>564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364</v>
      </c>
      <c r="C683" t="s">
        <v>62</v>
      </c>
      <c r="D683" t="s">
        <v>404</v>
      </c>
      <c r="E683" t="s">
        <v>404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406</v>
      </c>
      <c r="AC683" t="s">
        <v>405</v>
      </c>
      <c r="AD683" t="s">
        <v>406</v>
      </c>
      <c r="AE683" t="s">
        <v>564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364</v>
      </c>
      <c r="C684" t="s">
        <v>62</v>
      </c>
      <c r="D684" t="s">
        <v>404</v>
      </c>
      <c r="E684" t="s">
        <v>425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406</v>
      </c>
      <c r="AC684" t="s">
        <v>576</v>
      </c>
      <c r="AD684" t="s">
        <v>406</v>
      </c>
      <c r="AE684" t="s">
        <v>564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364</v>
      </c>
      <c r="C685" t="s">
        <v>62</v>
      </c>
      <c r="D685" t="s">
        <v>425</v>
      </c>
      <c r="E685" t="s">
        <v>425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406</v>
      </c>
      <c r="AC685" t="s">
        <v>426</v>
      </c>
      <c r="AD685" t="s">
        <v>406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364</v>
      </c>
      <c r="C686" t="s">
        <v>62</v>
      </c>
      <c r="D686" t="s">
        <v>554</v>
      </c>
      <c r="E686" t="s">
        <v>554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406</v>
      </c>
      <c r="AC686" t="s">
        <v>426</v>
      </c>
      <c r="AD686" t="s">
        <v>406</v>
      </c>
      <c r="AE686" t="s">
        <v>564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364</v>
      </c>
      <c r="C687" t="s">
        <v>62</v>
      </c>
      <c r="D687" t="s">
        <v>429</v>
      </c>
      <c r="E687" t="s">
        <v>429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406</v>
      </c>
      <c r="AC687" t="s">
        <v>429</v>
      </c>
      <c r="AD687" t="s">
        <v>406</v>
      </c>
      <c r="AE687" t="s">
        <v>564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364</v>
      </c>
      <c r="C688" t="s">
        <v>62</v>
      </c>
      <c r="D688" t="s">
        <v>424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406</v>
      </c>
      <c r="AC688" t="s">
        <v>424</v>
      </c>
      <c r="AD688" t="s">
        <v>137</v>
      </c>
      <c r="AE688" t="s">
        <v>564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364</v>
      </c>
      <c r="C689" t="s">
        <v>62</v>
      </c>
      <c r="D689" t="s">
        <v>424</v>
      </c>
      <c r="E689" t="s">
        <v>424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406</v>
      </c>
      <c r="AC689" t="s">
        <v>424</v>
      </c>
      <c r="AD689" t="s">
        <v>404</v>
      </c>
      <c r="AE689" t="s">
        <v>564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364</v>
      </c>
      <c r="C690" t="s">
        <v>62</v>
      </c>
      <c r="D690" t="s">
        <v>431</v>
      </c>
      <c r="E690" t="s">
        <v>431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406</v>
      </c>
      <c r="AC690" t="s">
        <v>424</v>
      </c>
      <c r="AD690" t="s">
        <v>406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364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406</v>
      </c>
      <c r="AC691" t="s">
        <v>424</v>
      </c>
      <c r="AD691" t="s">
        <v>406</v>
      </c>
      <c r="AE691" t="s">
        <v>564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364</v>
      </c>
      <c r="C692" t="s">
        <v>64</v>
      </c>
      <c r="D692" t="s">
        <v>423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406</v>
      </c>
      <c r="AC692" t="s">
        <v>564</v>
      </c>
      <c r="AD692" t="s">
        <v>406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364</v>
      </c>
      <c r="C693" t="s">
        <v>64</v>
      </c>
      <c r="D693" t="s">
        <v>403</v>
      </c>
      <c r="E693" t="s">
        <v>403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406</v>
      </c>
      <c r="AC693" t="s">
        <v>564</v>
      </c>
      <c r="AD693" t="s">
        <v>406</v>
      </c>
      <c r="AE693" t="s">
        <v>564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364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406</v>
      </c>
      <c r="AC694" t="s">
        <v>431</v>
      </c>
      <c r="AD694" t="s">
        <v>479</v>
      </c>
      <c r="AE694" t="s">
        <v>564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364</v>
      </c>
      <c r="C695" t="s">
        <v>64</v>
      </c>
      <c r="D695" t="s">
        <v>137</v>
      </c>
      <c r="E695" t="s">
        <v>404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406</v>
      </c>
      <c r="AC695" t="s">
        <v>431</v>
      </c>
      <c r="AD695" t="s">
        <v>406</v>
      </c>
      <c r="AE695" t="s">
        <v>564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364</v>
      </c>
      <c r="C696" t="s">
        <v>64</v>
      </c>
      <c r="D696" t="s">
        <v>137</v>
      </c>
      <c r="E696" t="s">
        <v>425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406</v>
      </c>
      <c r="AC696" t="s">
        <v>431</v>
      </c>
      <c r="AD696" t="s">
        <v>427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364</v>
      </c>
      <c r="C697" t="s">
        <v>64</v>
      </c>
      <c r="D697" t="s">
        <v>137</v>
      </c>
      <c r="E697" t="s">
        <v>429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406</v>
      </c>
      <c r="AC697" t="s">
        <v>406</v>
      </c>
      <c r="AD697" t="s">
        <v>406</v>
      </c>
      <c r="AE697" t="s">
        <v>564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364</v>
      </c>
      <c r="C698" t="s">
        <v>64</v>
      </c>
      <c r="D698" t="s">
        <v>137</v>
      </c>
      <c r="E698" t="s">
        <v>424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406</v>
      </c>
      <c r="AC698" t="s">
        <v>406</v>
      </c>
      <c r="AD698" t="s">
        <v>427</v>
      </c>
      <c r="AE698" t="s">
        <v>564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364</v>
      </c>
      <c r="C699" t="s">
        <v>64</v>
      </c>
      <c r="D699" t="s">
        <v>137</v>
      </c>
      <c r="E699" t="s">
        <v>431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406</v>
      </c>
      <c r="AC699" t="s">
        <v>427</v>
      </c>
      <c r="AD699" t="s">
        <v>137</v>
      </c>
      <c r="AE699" t="s">
        <v>564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364</v>
      </c>
      <c r="C700" t="s">
        <v>64</v>
      </c>
      <c r="D700" t="s">
        <v>404</v>
      </c>
      <c r="E700" t="s">
        <v>423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406</v>
      </c>
      <c r="AC700" t="s">
        <v>427</v>
      </c>
      <c r="AD700" t="s">
        <v>406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364</v>
      </c>
      <c r="C701" t="s">
        <v>64</v>
      </c>
      <c r="D701" t="s">
        <v>404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406</v>
      </c>
      <c r="AC701" t="s">
        <v>427</v>
      </c>
      <c r="AD701" t="s">
        <v>406</v>
      </c>
      <c r="AE701" t="s">
        <v>564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364</v>
      </c>
      <c r="C702" t="s">
        <v>64</v>
      </c>
      <c r="D702" t="s">
        <v>404</v>
      </c>
      <c r="E702" t="s">
        <v>404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427</v>
      </c>
      <c r="AC702" t="s">
        <v>431</v>
      </c>
      <c r="AD702" t="s">
        <v>427</v>
      </c>
      <c r="AE702" t="s">
        <v>564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364</v>
      </c>
      <c r="C703" t="s">
        <v>64</v>
      </c>
      <c r="D703" t="s">
        <v>404</v>
      </c>
      <c r="E703" t="s">
        <v>425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427</v>
      </c>
      <c r="AC703" t="s">
        <v>427</v>
      </c>
      <c r="AD703" t="s">
        <v>427</v>
      </c>
      <c r="AE703" t="s">
        <v>564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364</v>
      </c>
      <c r="C704" t="s">
        <v>64</v>
      </c>
      <c r="D704" t="s">
        <v>404</v>
      </c>
      <c r="E704" t="s">
        <v>424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564</v>
      </c>
      <c r="AE704" t="s">
        <v>564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364</v>
      </c>
      <c r="C705" t="s">
        <v>64</v>
      </c>
      <c r="D705" t="s">
        <v>425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575</v>
      </c>
      <c r="AC705" t="s">
        <v>575</v>
      </c>
      <c r="AD705" t="s">
        <v>575</v>
      </c>
      <c r="AE705" t="s">
        <v>564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364</v>
      </c>
      <c r="C706" t="s">
        <v>64</v>
      </c>
      <c r="D706" t="s">
        <v>425</v>
      </c>
      <c r="E706" t="s">
        <v>404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575</v>
      </c>
      <c r="AC706" t="s">
        <v>577</v>
      </c>
      <c r="AD706" t="s">
        <v>575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364</v>
      </c>
      <c r="C707" t="s">
        <v>64</v>
      </c>
      <c r="D707" t="s">
        <v>425</v>
      </c>
      <c r="E707" t="s">
        <v>425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575</v>
      </c>
      <c r="AC707" t="s">
        <v>405</v>
      </c>
      <c r="AD707" t="s">
        <v>405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364</v>
      </c>
      <c r="C708" t="s">
        <v>64</v>
      </c>
      <c r="D708" t="s">
        <v>554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575</v>
      </c>
      <c r="AC708" t="s">
        <v>424</v>
      </c>
      <c r="AD708" t="s">
        <v>575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364</v>
      </c>
      <c r="C709" t="s">
        <v>64</v>
      </c>
      <c r="D709" t="s">
        <v>554</v>
      </c>
      <c r="E709" t="s">
        <v>554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423</v>
      </c>
      <c r="AC709" t="s">
        <v>423</v>
      </c>
      <c r="AD709" t="s">
        <v>423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364</v>
      </c>
      <c r="C710" t="s">
        <v>64</v>
      </c>
      <c r="D710" t="s">
        <v>429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423</v>
      </c>
      <c r="AC710" t="s">
        <v>423</v>
      </c>
      <c r="AD710" t="s">
        <v>423</v>
      </c>
      <c r="AE710" t="s">
        <v>564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364</v>
      </c>
      <c r="C711" t="s">
        <v>64</v>
      </c>
      <c r="D711" t="s">
        <v>429</v>
      </c>
      <c r="E711" t="s">
        <v>429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423</v>
      </c>
      <c r="AC711" t="s">
        <v>423</v>
      </c>
      <c r="AD711" t="s">
        <v>137</v>
      </c>
      <c r="AE711" t="s">
        <v>564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364</v>
      </c>
      <c r="C712" t="s">
        <v>64</v>
      </c>
      <c r="D712" t="s">
        <v>424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423</v>
      </c>
      <c r="AC712" t="s">
        <v>403</v>
      </c>
      <c r="AD712" t="s">
        <v>423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364</v>
      </c>
      <c r="C713" t="s">
        <v>64</v>
      </c>
      <c r="D713" t="s">
        <v>424</v>
      </c>
      <c r="E713" t="s">
        <v>404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423</v>
      </c>
      <c r="AC713" t="s">
        <v>137</v>
      </c>
      <c r="AD713" t="s">
        <v>423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364</v>
      </c>
      <c r="C714" t="s">
        <v>64</v>
      </c>
      <c r="D714" t="s">
        <v>424</v>
      </c>
      <c r="E714" t="s">
        <v>424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423</v>
      </c>
      <c r="AC714" t="s">
        <v>137</v>
      </c>
      <c r="AD714" t="s">
        <v>423</v>
      </c>
      <c r="AE714" t="s">
        <v>564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364</v>
      </c>
      <c r="C715" t="s">
        <v>64</v>
      </c>
      <c r="D715" t="s">
        <v>431</v>
      </c>
      <c r="E715" t="s">
        <v>431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423</v>
      </c>
      <c r="AC715" t="s">
        <v>137</v>
      </c>
      <c r="AD715" t="s">
        <v>403</v>
      </c>
      <c r="AE715" t="s">
        <v>564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365</v>
      </c>
      <c r="C716" t="s">
        <v>48</v>
      </c>
      <c r="D716" t="s">
        <v>403</v>
      </c>
      <c r="E716" t="s">
        <v>403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423</v>
      </c>
      <c r="AC716" t="s">
        <v>577</v>
      </c>
      <c r="AD716" t="s">
        <v>423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365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423</v>
      </c>
      <c r="AC717" t="s">
        <v>577</v>
      </c>
      <c r="AD717" t="s">
        <v>423</v>
      </c>
      <c r="AE717" t="s">
        <v>564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365</v>
      </c>
      <c r="C718" t="s">
        <v>48</v>
      </c>
      <c r="D718" t="s">
        <v>137</v>
      </c>
      <c r="E718" t="s">
        <v>405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423</v>
      </c>
      <c r="AC718" t="s">
        <v>425</v>
      </c>
      <c r="AD718" t="s">
        <v>423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365</v>
      </c>
      <c r="C719" t="s">
        <v>48</v>
      </c>
      <c r="D719" t="s">
        <v>404</v>
      </c>
      <c r="E719" t="s">
        <v>404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423</v>
      </c>
      <c r="AC719" t="s">
        <v>425</v>
      </c>
      <c r="AD719" t="s">
        <v>423</v>
      </c>
      <c r="AE719" t="s">
        <v>564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365</v>
      </c>
      <c r="C720" t="s">
        <v>48</v>
      </c>
      <c r="D720" t="s">
        <v>405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423</v>
      </c>
      <c r="AC720" t="s">
        <v>425</v>
      </c>
      <c r="AD720" t="s">
        <v>403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365</v>
      </c>
      <c r="C721" t="s">
        <v>48</v>
      </c>
      <c r="D721" t="s">
        <v>405</v>
      </c>
      <c r="E721" t="s">
        <v>405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423</v>
      </c>
      <c r="AC721" t="s">
        <v>425</v>
      </c>
      <c r="AD721" t="s">
        <v>404</v>
      </c>
      <c r="AE721" t="s">
        <v>564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365</v>
      </c>
      <c r="C722" t="s">
        <v>48</v>
      </c>
      <c r="D722" t="s">
        <v>405</v>
      </c>
      <c r="E722" t="s">
        <v>424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423</v>
      </c>
      <c r="AC722" t="s">
        <v>405</v>
      </c>
      <c r="AD722" t="s">
        <v>405</v>
      </c>
      <c r="AE722" t="s">
        <v>564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365</v>
      </c>
      <c r="C723" t="s">
        <v>48</v>
      </c>
      <c r="D723" t="s">
        <v>431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423</v>
      </c>
      <c r="AC723" t="s">
        <v>576</v>
      </c>
      <c r="AD723" t="s">
        <v>423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365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423</v>
      </c>
      <c r="AC724" t="s">
        <v>576</v>
      </c>
      <c r="AD724" t="s">
        <v>423</v>
      </c>
      <c r="AE724" t="s">
        <v>564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365</v>
      </c>
      <c r="C725" t="s">
        <v>50</v>
      </c>
      <c r="D725" t="s">
        <v>423</v>
      </c>
      <c r="E725" t="s">
        <v>423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423</v>
      </c>
      <c r="AC725" t="s">
        <v>576</v>
      </c>
      <c r="AD725" t="s">
        <v>403</v>
      </c>
      <c r="AE725" t="s">
        <v>564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365</v>
      </c>
      <c r="C726" t="s">
        <v>50</v>
      </c>
      <c r="D726" t="s">
        <v>403</v>
      </c>
      <c r="E726" t="s">
        <v>403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423</v>
      </c>
      <c r="AC726" t="s">
        <v>426</v>
      </c>
      <c r="AD726" t="s">
        <v>423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365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423</v>
      </c>
      <c r="AC727" t="s">
        <v>429</v>
      </c>
      <c r="AD727" t="s">
        <v>423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365</v>
      </c>
      <c r="C728" t="s">
        <v>50</v>
      </c>
      <c r="D728" t="s">
        <v>137</v>
      </c>
      <c r="E728" t="s">
        <v>405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423</v>
      </c>
      <c r="AC728" t="s">
        <v>429</v>
      </c>
      <c r="AD728" t="s">
        <v>404</v>
      </c>
      <c r="AE728" t="s">
        <v>564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365</v>
      </c>
      <c r="C729" t="s">
        <v>50</v>
      </c>
      <c r="D729" t="s">
        <v>404</v>
      </c>
      <c r="E729" t="s">
        <v>404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423</v>
      </c>
      <c r="AC729" t="s">
        <v>424</v>
      </c>
      <c r="AD729" t="s">
        <v>423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365</v>
      </c>
      <c r="C730" t="s">
        <v>50</v>
      </c>
      <c r="D730" t="s">
        <v>405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423</v>
      </c>
      <c r="AC730" t="s">
        <v>424</v>
      </c>
      <c r="AD730" t="s">
        <v>423</v>
      </c>
      <c r="AE730" t="s">
        <v>564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365</v>
      </c>
      <c r="C731" t="s">
        <v>50</v>
      </c>
      <c r="D731" t="s">
        <v>405</v>
      </c>
      <c r="E731" t="s">
        <v>405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423</v>
      </c>
      <c r="AC731" t="s">
        <v>424</v>
      </c>
      <c r="AD731" t="s">
        <v>403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365</v>
      </c>
      <c r="C732" t="s">
        <v>50</v>
      </c>
      <c r="D732" t="s">
        <v>554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423</v>
      </c>
      <c r="AC732" t="s">
        <v>424</v>
      </c>
      <c r="AD732" t="s">
        <v>403</v>
      </c>
      <c r="AE732" t="s">
        <v>564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365</v>
      </c>
      <c r="C733" t="s">
        <v>50</v>
      </c>
      <c r="D733" t="s">
        <v>479</v>
      </c>
      <c r="E733" t="s">
        <v>479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365</v>
      </c>
      <c r="C734" t="s">
        <v>50</v>
      </c>
      <c r="D734" t="s">
        <v>406</v>
      </c>
      <c r="E734" t="s">
        <v>406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423</v>
      </c>
      <c r="AC734" t="s">
        <v>424</v>
      </c>
      <c r="AD734" t="s">
        <v>404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365</v>
      </c>
      <c r="C735" t="s">
        <v>52</v>
      </c>
      <c r="D735" t="s">
        <v>403</v>
      </c>
      <c r="E735" t="s">
        <v>403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423</v>
      </c>
      <c r="AC735" t="s">
        <v>424</v>
      </c>
      <c r="AD735" t="s">
        <v>404</v>
      </c>
      <c r="AE735" t="s">
        <v>564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365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423</v>
      </c>
      <c r="AC736" t="s">
        <v>564</v>
      </c>
      <c r="AD736" t="s">
        <v>423</v>
      </c>
      <c r="AE736" t="s">
        <v>564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365</v>
      </c>
      <c r="C737" t="s">
        <v>52</v>
      </c>
      <c r="D737" t="s">
        <v>137</v>
      </c>
      <c r="E737" t="s">
        <v>405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423</v>
      </c>
      <c r="AC737" t="s">
        <v>564</v>
      </c>
      <c r="AD737" t="s">
        <v>404</v>
      </c>
      <c r="AE737" t="s">
        <v>564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365</v>
      </c>
      <c r="C738" t="s">
        <v>52</v>
      </c>
      <c r="D738" t="s">
        <v>404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423</v>
      </c>
      <c r="AC738" t="s">
        <v>479</v>
      </c>
      <c r="AD738" t="s">
        <v>423</v>
      </c>
      <c r="AE738" t="s">
        <v>564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365</v>
      </c>
      <c r="C739" t="s">
        <v>52</v>
      </c>
      <c r="D739" t="s">
        <v>404</v>
      </c>
      <c r="E739" t="s">
        <v>404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423</v>
      </c>
      <c r="AC739" t="s">
        <v>479</v>
      </c>
      <c r="AD739" t="s">
        <v>404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365</v>
      </c>
      <c r="C740" t="s">
        <v>52</v>
      </c>
      <c r="D740" t="s">
        <v>405</v>
      </c>
      <c r="E740" t="s">
        <v>403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423</v>
      </c>
      <c r="AC740" t="s">
        <v>431</v>
      </c>
      <c r="AD740" t="s">
        <v>423</v>
      </c>
      <c r="AE740" t="s">
        <v>564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365</v>
      </c>
      <c r="C741" t="s">
        <v>52</v>
      </c>
      <c r="D741" t="s">
        <v>405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423</v>
      </c>
      <c r="AC741" t="s">
        <v>431</v>
      </c>
      <c r="AD741" t="s">
        <v>404</v>
      </c>
      <c r="AE741" t="s">
        <v>564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365</v>
      </c>
      <c r="C742" t="s">
        <v>52</v>
      </c>
      <c r="D742" t="s">
        <v>405</v>
      </c>
      <c r="E742" t="s">
        <v>405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423</v>
      </c>
      <c r="AC742" t="s">
        <v>427</v>
      </c>
      <c r="AD742" t="s">
        <v>423</v>
      </c>
      <c r="AE742" t="s">
        <v>564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365</v>
      </c>
      <c r="C743" t="s">
        <v>52</v>
      </c>
      <c r="D743" t="s">
        <v>406</v>
      </c>
      <c r="E743" t="s">
        <v>406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403</v>
      </c>
      <c r="AC743" t="s">
        <v>575</v>
      </c>
      <c r="AD743" t="s">
        <v>403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365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403</v>
      </c>
      <c r="AC744" t="s">
        <v>575</v>
      </c>
      <c r="AD744" t="s">
        <v>403</v>
      </c>
      <c r="AE744" t="s">
        <v>564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365</v>
      </c>
      <c r="C745" t="s">
        <v>54</v>
      </c>
      <c r="D745" t="s">
        <v>423</v>
      </c>
      <c r="E745" t="s">
        <v>423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403</v>
      </c>
      <c r="AC745" t="s">
        <v>423</v>
      </c>
      <c r="AD745" t="s">
        <v>403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365</v>
      </c>
      <c r="C746" t="s">
        <v>54</v>
      </c>
      <c r="D746" t="s">
        <v>403</v>
      </c>
      <c r="E746" t="s">
        <v>423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403</v>
      </c>
      <c r="AC746" t="s">
        <v>423</v>
      </c>
      <c r="AD746" t="s">
        <v>403</v>
      </c>
      <c r="AE746" t="s">
        <v>564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365</v>
      </c>
      <c r="C747" t="s">
        <v>54</v>
      </c>
      <c r="D747" t="s">
        <v>403</v>
      </c>
      <c r="E747" t="s">
        <v>403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403</v>
      </c>
      <c r="AC747" t="s">
        <v>403</v>
      </c>
      <c r="AD747" t="s">
        <v>423</v>
      </c>
      <c r="AE747" t="s">
        <v>564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365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403</v>
      </c>
      <c r="AC748" t="s">
        <v>403</v>
      </c>
      <c r="AD748" t="s">
        <v>403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365</v>
      </c>
      <c r="C749" t="s">
        <v>54</v>
      </c>
      <c r="D749" t="s">
        <v>137</v>
      </c>
      <c r="E749" t="s">
        <v>405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403</v>
      </c>
      <c r="AC749" t="s">
        <v>403</v>
      </c>
      <c r="AD749" t="s">
        <v>403</v>
      </c>
      <c r="AE749" t="s">
        <v>564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365</v>
      </c>
      <c r="C750" t="s">
        <v>54</v>
      </c>
      <c r="D750" t="s">
        <v>404</v>
      </c>
      <c r="E750" t="s">
        <v>423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403</v>
      </c>
      <c r="AC750" t="s">
        <v>403</v>
      </c>
      <c r="AD750" t="s">
        <v>137</v>
      </c>
      <c r="AE750" t="s">
        <v>564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365</v>
      </c>
      <c r="C751" t="s">
        <v>54</v>
      </c>
      <c r="D751" t="s">
        <v>404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403</v>
      </c>
      <c r="AC751" t="s">
        <v>403</v>
      </c>
      <c r="AD751" t="s">
        <v>425</v>
      </c>
      <c r="AE751" t="s">
        <v>564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365</v>
      </c>
      <c r="C752" t="s">
        <v>54</v>
      </c>
      <c r="D752" t="s">
        <v>404</v>
      </c>
      <c r="E752" t="s">
        <v>404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403</v>
      </c>
      <c r="AC752" t="s">
        <v>403</v>
      </c>
      <c r="AD752" t="s">
        <v>405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365</v>
      </c>
      <c r="C753" t="s">
        <v>54</v>
      </c>
      <c r="D753" t="s">
        <v>405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403</v>
      </c>
      <c r="AC753" t="s">
        <v>137</v>
      </c>
      <c r="AD753" t="s">
        <v>423</v>
      </c>
      <c r="AE753" t="s">
        <v>564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365</v>
      </c>
      <c r="C754" t="s">
        <v>54</v>
      </c>
      <c r="D754" t="s">
        <v>405</v>
      </c>
      <c r="E754" t="s">
        <v>405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403</v>
      </c>
      <c r="AC754" t="s">
        <v>137</v>
      </c>
      <c r="AD754" t="s">
        <v>403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365</v>
      </c>
      <c r="C755" t="s">
        <v>54</v>
      </c>
      <c r="D755" t="s">
        <v>405</v>
      </c>
      <c r="E755" t="s">
        <v>424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403</v>
      </c>
      <c r="AC755" t="s">
        <v>137</v>
      </c>
      <c r="AD755" t="s">
        <v>403</v>
      </c>
      <c r="AE755" t="s">
        <v>564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365</v>
      </c>
      <c r="C756" t="s">
        <v>54</v>
      </c>
      <c r="D756" t="s">
        <v>554</v>
      </c>
      <c r="E756" t="s">
        <v>554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403</v>
      </c>
      <c r="AC756" t="s">
        <v>137</v>
      </c>
      <c r="AD756" t="s">
        <v>137</v>
      </c>
      <c r="AE756" t="s">
        <v>564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365</v>
      </c>
      <c r="C757" t="s">
        <v>54</v>
      </c>
      <c r="D757" t="s">
        <v>424</v>
      </c>
      <c r="E757" t="s">
        <v>424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403</v>
      </c>
      <c r="AC757" t="s">
        <v>577</v>
      </c>
      <c r="AD757" t="s">
        <v>423</v>
      </c>
      <c r="AE757" t="s">
        <v>564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365</v>
      </c>
      <c r="C758" t="s">
        <v>54</v>
      </c>
      <c r="D758" t="s">
        <v>406</v>
      </c>
      <c r="E758" t="s">
        <v>406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403</v>
      </c>
      <c r="AC758" t="s">
        <v>577</v>
      </c>
      <c r="AD758" t="s">
        <v>403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365</v>
      </c>
      <c r="C759" t="s">
        <v>54</v>
      </c>
      <c r="D759" t="s">
        <v>406</v>
      </c>
      <c r="E759" t="s">
        <v>427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403</v>
      </c>
      <c r="AC759" t="s">
        <v>577</v>
      </c>
      <c r="AD759" t="s">
        <v>403</v>
      </c>
      <c r="AE759" t="s">
        <v>564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365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403</v>
      </c>
      <c r="AC760" t="s">
        <v>425</v>
      </c>
      <c r="AD760" t="s">
        <v>423</v>
      </c>
      <c r="AE760" t="s">
        <v>564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365</v>
      </c>
      <c r="C761" t="s">
        <v>56</v>
      </c>
      <c r="D761" t="s">
        <v>553</v>
      </c>
      <c r="E761" t="s">
        <v>405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403</v>
      </c>
      <c r="AC761" t="s">
        <v>425</v>
      </c>
      <c r="AD761" t="s">
        <v>403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365</v>
      </c>
      <c r="C762" t="s">
        <v>56</v>
      </c>
      <c r="D762" t="s">
        <v>403</v>
      </c>
      <c r="E762" t="s">
        <v>403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403</v>
      </c>
      <c r="AC762" t="s">
        <v>425</v>
      </c>
      <c r="AD762" t="s">
        <v>403</v>
      </c>
      <c r="AE762" t="s">
        <v>564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365</v>
      </c>
      <c r="C763" t="s">
        <v>56</v>
      </c>
      <c r="D763" t="s">
        <v>403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403</v>
      </c>
      <c r="AC763" t="s">
        <v>425</v>
      </c>
      <c r="AD763" t="s">
        <v>137</v>
      </c>
      <c r="AE763" t="s">
        <v>564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365</v>
      </c>
      <c r="C764" t="s">
        <v>56</v>
      </c>
      <c r="D764" t="s">
        <v>403</v>
      </c>
      <c r="E764" t="s">
        <v>405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403</v>
      </c>
      <c r="AC764" t="s">
        <v>425</v>
      </c>
      <c r="AD764" t="s">
        <v>405</v>
      </c>
      <c r="AE764" t="s">
        <v>564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365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403</v>
      </c>
      <c r="AC765" t="s">
        <v>405</v>
      </c>
      <c r="AD765" t="s">
        <v>403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365</v>
      </c>
      <c r="C766" t="s">
        <v>56</v>
      </c>
      <c r="D766" t="s">
        <v>404</v>
      </c>
      <c r="E766" t="s">
        <v>553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403</v>
      </c>
      <c r="AC766" t="s">
        <v>405</v>
      </c>
      <c r="AD766" t="s">
        <v>403</v>
      </c>
      <c r="AE766" t="s">
        <v>564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365</v>
      </c>
      <c r="C767" t="s">
        <v>56</v>
      </c>
      <c r="D767" t="s">
        <v>404</v>
      </c>
      <c r="E767" t="s">
        <v>403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403</v>
      </c>
      <c r="AC767" t="s">
        <v>405</v>
      </c>
      <c r="AD767" t="s">
        <v>405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365</v>
      </c>
      <c r="C768" t="s">
        <v>56</v>
      </c>
      <c r="D768" t="s">
        <v>404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403</v>
      </c>
      <c r="AC768" t="s">
        <v>576</v>
      </c>
      <c r="AD768" t="s">
        <v>423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365</v>
      </c>
      <c r="C769" t="s">
        <v>56</v>
      </c>
      <c r="D769" t="s">
        <v>404</v>
      </c>
      <c r="E769" t="s">
        <v>404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403</v>
      </c>
      <c r="AC769" t="s">
        <v>576</v>
      </c>
      <c r="AD769" t="s">
        <v>403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365</v>
      </c>
      <c r="C770" t="s">
        <v>56</v>
      </c>
      <c r="D770" t="s">
        <v>404</v>
      </c>
      <c r="E770" t="s">
        <v>405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403</v>
      </c>
      <c r="AC770" t="s">
        <v>576</v>
      </c>
      <c r="AD770" t="s">
        <v>403</v>
      </c>
      <c r="AE770" t="s">
        <v>564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365</v>
      </c>
      <c r="C771" t="s">
        <v>56</v>
      </c>
      <c r="D771" t="s">
        <v>405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403</v>
      </c>
      <c r="AC771" t="s">
        <v>426</v>
      </c>
      <c r="AD771" t="s">
        <v>403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365</v>
      </c>
      <c r="C772" t="s">
        <v>56</v>
      </c>
      <c r="D772" t="s">
        <v>405</v>
      </c>
      <c r="E772" t="s">
        <v>404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403</v>
      </c>
      <c r="AC772" t="s">
        <v>426</v>
      </c>
      <c r="AD772" t="s">
        <v>403</v>
      </c>
      <c r="AE772" t="s">
        <v>564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365</v>
      </c>
      <c r="C773" t="s">
        <v>56</v>
      </c>
      <c r="D773" t="s">
        <v>405</v>
      </c>
      <c r="E773" t="s">
        <v>405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403</v>
      </c>
      <c r="AC773" t="s">
        <v>426</v>
      </c>
      <c r="AD773" t="s">
        <v>405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365</v>
      </c>
      <c r="C774" t="s">
        <v>56</v>
      </c>
      <c r="D774" t="s">
        <v>405</v>
      </c>
      <c r="E774" t="s">
        <v>424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403</v>
      </c>
      <c r="AC774" t="s">
        <v>426</v>
      </c>
      <c r="AD774" t="s">
        <v>405</v>
      </c>
      <c r="AE774" t="s">
        <v>564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365</v>
      </c>
      <c r="C775" t="s">
        <v>56</v>
      </c>
      <c r="D775" t="s">
        <v>554</v>
      </c>
      <c r="E775" t="s">
        <v>554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403</v>
      </c>
      <c r="AC775" t="s">
        <v>429</v>
      </c>
      <c r="AD775" t="s">
        <v>423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365</v>
      </c>
      <c r="C776" t="s">
        <v>56</v>
      </c>
      <c r="D776" t="s">
        <v>424</v>
      </c>
      <c r="E776" t="s">
        <v>404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403</v>
      </c>
      <c r="AC776" t="s">
        <v>429</v>
      </c>
      <c r="AD776" t="s">
        <v>403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365</v>
      </c>
      <c r="C777" t="s">
        <v>56</v>
      </c>
      <c r="D777" t="s">
        <v>424</v>
      </c>
      <c r="E777" t="s">
        <v>405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403</v>
      </c>
      <c r="AC777" t="s">
        <v>429</v>
      </c>
      <c r="AD777" t="s">
        <v>403</v>
      </c>
      <c r="AE777" t="s">
        <v>564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365</v>
      </c>
      <c r="C778" t="s">
        <v>56</v>
      </c>
      <c r="D778" t="s">
        <v>406</v>
      </c>
      <c r="E778" t="s">
        <v>406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403</v>
      </c>
      <c r="AC778" t="s">
        <v>429</v>
      </c>
      <c r="AD778" t="s">
        <v>405</v>
      </c>
      <c r="AE778" t="s">
        <v>564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365</v>
      </c>
      <c r="C779" t="s">
        <v>56</v>
      </c>
      <c r="D779" t="s">
        <v>427</v>
      </c>
      <c r="E779" t="s">
        <v>427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403</v>
      </c>
      <c r="AC779" t="s">
        <v>424</v>
      </c>
      <c r="AD779" t="s">
        <v>423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365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403</v>
      </c>
      <c r="AC780" t="s">
        <v>424</v>
      </c>
      <c r="AD780" t="s">
        <v>423</v>
      </c>
      <c r="AE780" t="s">
        <v>564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365</v>
      </c>
      <c r="C781" t="s">
        <v>58</v>
      </c>
      <c r="D781" t="s">
        <v>423</v>
      </c>
      <c r="E781" t="s">
        <v>423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403</v>
      </c>
      <c r="AC781" t="s">
        <v>424</v>
      </c>
      <c r="AD781" t="s">
        <v>403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365</v>
      </c>
      <c r="C782" t="s">
        <v>58</v>
      </c>
      <c r="D782" t="s">
        <v>403</v>
      </c>
      <c r="E782" t="s">
        <v>423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403</v>
      </c>
      <c r="AC782" t="s">
        <v>424</v>
      </c>
      <c r="AD782" t="s">
        <v>403</v>
      </c>
      <c r="AE782" t="s">
        <v>564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365</v>
      </c>
      <c r="C783" t="s">
        <v>58</v>
      </c>
      <c r="D783" t="s">
        <v>403</v>
      </c>
      <c r="E783" t="s">
        <v>403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403</v>
      </c>
      <c r="AC783" t="s">
        <v>424</v>
      </c>
      <c r="AD783" t="s">
        <v>137</v>
      </c>
      <c r="AE783" t="s">
        <v>564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365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403</v>
      </c>
      <c r="AC784" t="s">
        <v>424</v>
      </c>
      <c r="AD784" t="s">
        <v>404</v>
      </c>
      <c r="AE784" t="s">
        <v>564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365</v>
      </c>
      <c r="C785" t="s">
        <v>58</v>
      </c>
      <c r="D785" t="s">
        <v>137</v>
      </c>
      <c r="E785" t="s">
        <v>404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403</v>
      </c>
      <c r="AC785" t="s">
        <v>424</v>
      </c>
      <c r="AD785" t="s">
        <v>405</v>
      </c>
      <c r="AE785" t="s">
        <v>564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365</v>
      </c>
      <c r="C786" t="s">
        <v>58</v>
      </c>
      <c r="D786" t="s">
        <v>404</v>
      </c>
      <c r="E786" t="s">
        <v>423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403</v>
      </c>
      <c r="AC786" t="s">
        <v>424</v>
      </c>
      <c r="AD786" t="s">
        <v>424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365</v>
      </c>
      <c r="C787" t="s">
        <v>58</v>
      </c>
      <c r="D787" t="s">
        <v>404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403</v>
      </c>
      <c r="AC787" t="s">
        <v>564</v>
      </c>
      <c r="AD787" t="s">
        <v>423</v>
      </c>
      <c r="AE787" t="s">
        <v>564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365</v>
      </c>
      <c r="C788" t="s">
        <v>58</v>
      </c>
      <c r="D788" t="s">
        <v>404</v>
      </c>
      <c r="E788" t="s">
        <v>404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403</v>
      </c>
      <c r="AC788" t="s">
        <v>564</v>
      </c>
      <c r="AD788" t="s">
        <v>403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365</v>
      </c>
      <c r="C789" t="s">
        <v>58</v>
      </c>
      <c r="D789" t="s">
        <v>404</v>
      </c>
      <c r="E789" t="s">
        <v>405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403</v>
      </c>
      <c r="AC789" t="s">
        <v>564</v>
      </c>
      <c r="AD789" t="s">
        <v>403</v>
      </c>
      <c r="AE789" t="s">
        <v>564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365</v>
      </c>
      <c r="C790" t="s">
        <v>58</v>
      </c>
      <c r="D790" t="s">
        <v>404</v>
      </c>
      <c r="E790" t="s">
        <v>554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403</v>
      </c>
      <c r="AC790" t="s">
        <v>479</v>
      </c>
      <c r="AD790" t="s">
        <v>403</v>
      </c>
      <c r="AE790" t="s">
        <v>564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365</v>
      </c>
      <c r="C791" t="s">
        <v>58</v>
      </c>
      <c r="D791" t="s">
        <v>405</v>
      </c>
      <c r="E791" t="s">
        <v>423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403</v>
      </c>
      <c r="AC791" t="s">
        <v>431</v>
      </c>
      <c r="AD791" t="s">
        <v>423</v>
      </c>
      <c r="AE791" t="s">
        <v>564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365</v>
      </c>
      <c r="C792" t="s">
        <v>58</v>
      </c>
      <c r="D792" t="s">
        <v>405</v>
      </c>
      <c r="E792" t="s">
        <v>403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403</v>
      </c>
      <c r="AC792" t="s">
        <v>431</v>
      </c>
      <c r="AD792" t="s">
        <v>403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365</v>
      </c>
      <c r="C793" t="s">
        <v>58</v>
      </c>
      <c r="D793" t="s">
        <v>405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403</v>
      </c>
      <c r="AC793" t="s">
        <v>431</v>
      </c>
      <c r="AD793" t="s">
        <v>403</v>
      </c>
      <c r="AE793" t="s">
        <v>564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365</v>
      </c>
      <c r="C794" t="s">
        <v>58</v>
      </c>
      <c r="D794" t="s">
        <v>405</v>
      </c>
      <c r="E794" t="s">
        <v>404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403</v>
      </c>
      <c r="AC794" t="s">
        <v>431</v>
      </c>
      <c r="AD794" t="s">
        <v>137</v>
      </c>
      <c r="AE794" t="s">
        <v>564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365</v>
      </c>
      <c r="C795" t="s">
        <v>58</v>
      </c>
      <c r="D795" t="s">
        <v>405</v>
      </c>
      <c r="E795" t="s">
        <v>425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403</v>
      </c>
      <c r="AC795" t="s">
        <v>431</v>
      </c>
      <c r="AD795" t="s">
        <v>405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365</v>
      </c>
      <c r="C796" t="s">
        <v>58</v>
      </c>
      <c r="D796" t="s">
        <v>405</v>
      </c>
      <c r="E796" t="s">
        <v>405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403</v>
      </c>
      <c r="AC796" t="s">
        <v>427</v>
      </c>
      <c r="AD796" t="s">
        <v>403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365</v>
      </c>
      <c r="C797" t="s">
        <v>58</v>
      </c>
      <c r="D797" t="s">
        <v>405</v>
      </c>
      <c r="E797" t="s">
        <v>424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403</v>
      </c>
      <c r="AC797" t="s">
        <v>427</v>
      </c>
      <c r="AD797" t="s">
        <v>403</v>
      </c>
      <c r="AE797" t="s">
        <v>564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365</v>
      </c>
      <c r="C798" t="s">
        <v>58</v>
      </c>
      <c r="D798" t="s">
        <v>554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403</v>
      </c>
      <c r="AC798" t="s">
        <v>427</v>
      </c>
      <c r="AD798" t="s">
        <v>137</v>
      </c>
      <c r="AE798" t="s">
        <v>564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365</v>
      </c>
      <c r="C799" t="s">
        <v>58</v>
      </c>
      <c r="D799" t="s">
        <v>554</v>
      </c>
      <c r="E799" t="s">
        <v>554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423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365</v>
      </c>
      <c r="C800" t="s">
        <v>58</v>
      </c>
      <c r="D800" t="s">
        <v>424</v>
      </c>
      <c r="E800" t="s">
        <v>424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423</v>
      </c>
      <c r="AD800" t="s">
        <v>137</v>
      </c>
      <c r="AE800" t="s">
        <v>564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365</v>
      </c>
      <c r="C801" t="s">
        <v>58</v>
      </c>
      <c r="D801" t="s">
        <v>431</v>
      </c>
      <c r="E801" t="s">
        <v>431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403</v>
      </c>
      <c r="AD801" t="s">
        <v>403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365</v>
      </c>
      <c r="C802" t="s">
        <v>58</v>
      </c>
      <c r="D802" t="s">
        <v>406</v>
      </c>
      <c r="E802" t="s">
        <v>406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403</v>
      </c>
      <c r="AD802" t="s">
        <v>403</v>
      </c>
      <c r="AE802" t="s">
        <v>564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365</v>
      </c>
      <c r="C803" t="s">
        <v>58</v>
      </c>
      <c r="D803" t="s">
        <v>427</v>
      </c>
      <c r="E803" t="s">
        <v>427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403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365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403</v>
      </c>
      <c r="AD804" t="s">
        <v>137</v>
      </c>
      <c r="AE804" t="s">
        <v>564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365</v>
      </c>
      <c r="C805" t="s">
        <v>60</v>
      </c>
      <c r="D805" t="s">
        <v>403</v>
      </c>
      <c r="E805" t="s">
        <v>403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365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564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365</v>
      </c>
      <c r="C807" t="s">
        <v>60</v>
      </c>
      <c r="D807" t="s">
        <v>137</v>
      </c>
      <c r="E807" t="s">
        <v>554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424</v>
      </c>
      <c r="AE807" t="s">
        <v>564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365</v>
      </c>
      <c r="C808" t="s">
        <v>60</v>
      </c>
      <c r="D808" t="s">
        <v>404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577</v>
      </c>
      <c r="AD808" t="s">
        <v>137</v>
      </c>
      <c r="AE808" t="s">
        <v>564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365</v>
      </c>
      <c r="C809" t="s">
        <v>60</v>
      </c>
      <c r="D809" t="s">
        <v>404</v>
      </c>
      <c r="E809" t="s">
        <v>404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577</v>
      </c>
      <c r="AD809" t="s">
        <v>404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365</v>
      </c>
      <c r="C810" t="s">
        <v>60</v>
      </c>
      <c r="D810" t="s">
        <v>404</v>
      </c>
      <c r="E810" t="s">
        <v>425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577</v>
      </c>
      <c r="AD810" t="s">
        <v>404</v>
      </c>
      <c r="AE810" t="s">
        <v>564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365</v>
      </c>
      <c r="C811" t="s">
        <v>60</v>
      </c>
      <c r="D811" t="s">
        <v>404</v>
      </c>
      <c r="E811" t="s">
        <v>405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425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365</v>
      </c>
      <c r="C812" t="s">
        <v>60</v>
      </c>
      <c r="D812" t="s">
        <v>425</v>
      </c>
      <c r="E812" t="s">
        <v>425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425</v>
      </c>
      <c r="AD812" t="s">
        <v>137</v>
      </c>
      <c r="AE812" t="s">
        <v>564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365</v>
      </c>
      <c r="C813" t="s">
        <v>60</v>
      </c>
      <c r="D813" t="s">
        <v>405</v>
      </c>
      <c r="E813" t="s">
        <v>403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425</v>
      </c>
      <c r="AD813" t="s">
        <v>404</v>
      </c>
      <c r="AE813" t="s">
        <v>564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365</v>
      </c>
      <c r="C814" t="s">
        <v>60</v>
      </c>
      <c r="D814" t="s">
        <v>405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405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365</v>
      </c>
      <c r="C815" t="s">
        <v>60</v>
      </c>
      <c r="D815" t="s">
        <v>405</v>
      </c>
      <c r="E815" t="s">
        <v>404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405</v>
      </c>
      <c r="AD815" t="s">
        <v>137</v>
      </c>
      <c r="AE815" t="s">
        <v>564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365</v>
      </c>
      <c r="C816" t="s">
        <v>60</v>
      </c>
      <c r="D816" t="s">
        <v>405</v>
      </c>
      <c r="E816" t="s">
        <v>425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576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365</v>
      </c>
      <c r="C817" t="s">
        <v>60</v>
      </c>
      <c r="D817" t="s">
        <v>405</v>
      </c>
      <c r="E817" t="s">
        <v>405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576</v>
      </c>
      <c r="AD817" t="s">
        <v>137</v>
      </c>
      <c r="AE817" t="s">
        <v>564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365</v>
      </c>
      <c r="C818" t="s">
        <v>60</v>
      </c>
      <c r="D818" t="s">
        <v>405</v>
      </c>
      <c r="E818" t="s">
        <v>424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576</v>
      </c>
      <c r="AD818" t="s">
        <v>405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365</v>
      </c>
      <c r="C819" t="s">
        <v>60</v>
      </c>
      <c r="D819" t="s">
        <v>554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426</v>
      </c>
      <c r="AD819" t="s">
        <v>137</v>
      </c>
      <c r="AE819" t="s">
        <v>564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365</v>
      </c>
      <c r="C820" t="s">
        <v>60</v>
      </c>
      <c r="D820" t="s">
        <v>554</v>
      </c>
      <c r="E820" t="s">
        <v>554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429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365</v>
      </c>
      <c r="C821" t="s">
        <v>60</v>
      </c>
      <c r="D821" t="s">
        <v>424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429</v>
      </c>
      <c r="AD821" t="s">
        <v>137</v>
      </c>
      <c r="AE821" t="s">
        <v>564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365</v>
      </c>
      <c r="C822" t="s">
        <v>60</v>
      </c>
      <c r="D822" t="s">
        <v>424</v>
      </c>
      <c r="E822" t="s">
        <v>424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424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365</v>
      </c>
      <c r="C823" t="s">
        <v>60</v>
      </c>
      <c r="D823" t="s">
        <v>431</v>
      </c>
      <c r="E823" t="s">
        <v>431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424</v>
      </c>
      <c r="AD823" t="s">
        <v>137</v>
      </c>
      <c r="AE823" t="s">
        <v>564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365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424</v>
      </c>
      <c r="AD824" t="s">
        <v>404</v>
      </c>
      <c r="AE824" t="s">
        <v>564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365</v>
      </c>
      <c r="C825" t="s">
        <v>62</v>
      </c>
      <c r="D825" t="s">
        <v>553</v>
      </c>
      <c r="E825" t="s">
        <v>553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424</v>
      </c>
      <c r="AD825" t="s">
        <v>424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365</v>
      </c>
      <c r="C826" t="s">
        <v>62</v>
      </c>
      <c r="D826" t="s">
        <v>423</v>
      </c>
      <c r="E826" t="s">
        <v>423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564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365</v>
      </c>
      <c r="C827" t="s">
        <v>62</v>
      </c>
      <c r="D827" t="s">
        <v>423</v>
      </c>
      <c r="E827" t="s">
        <v>404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564</v>
      </c>
      <c r="AD827" t="s">
        <v>137</v>
      </c>
      <c r="AE827" t="s">
        <v>564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365</v>
      </c>
      <c r="C828" t="s">
        <v>62</v>
      </c>
      <c r="D828" t="s">
        <v>403</v>
      </c>
      <c r="E828" t="s">
        <v>403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564</v>
      </c>
      <c r="AD828" t="s">
        <v>404</v>
      </c>
      <c r="AE828" t="s">
        <v>564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365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431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365</v>
      </c>
      <c r="C830" t="s">
        <v>62</v>
      </c>
      <c r="D830" t="s">
        <v>137</v>
      </c>
      <c r="E830" t="s">
        <v>424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431</v>
      </c>
      <c r="AD830" t="s">
        <v>137</v>
      </c>
      <c r="AE830" t="s">
        <v>564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365</v>
      </c>
      <c r="C831" t="s">
        <v>62</v>
      </c>
      <c r="D831" t="s">
        <v>404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427</v>
      </c>
      <c r="AD831" t="s">
        <v>137</v>
      </c>
      <c r="AE831" t="s">
        <v>564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365</v>
      </c>
      <c r="C832" t="s">
        <v>62</v>
      </c>
      <c r="D832" t="s">
        <v>404</v>
      </c>
      <c r="E832" t="s">
        <v>404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404</v>
      </c>
      <c r="AC832" t="s">
        <v>575</v>
      </c>
      <c r="AD832" t="s">
        <v>404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365</v>
      </c>
      <c r="C833" t="s">
        <v>62</v>
      </c>
      <c r="D833" t="s">
        <v>404</v>
      </c>
      <c r="E833" t="s">
        <v>405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404</v>
      </c>
      <c r="AC833" t="s">
        <v>575</v>
      </c>
      <c r="AD833" t="s">
        <v>404</v>
      </c>
      <c r="AE833" t="s">
        <v>564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365</v>
      </c>
      <c r="C834" t="s">
        <v>62</v>
      </c>
      <c r="D834" t="s">
        <v>425</v>
      </c>
      <c r="E834" t="s">
        <v>425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404</v>
      </c>
      <c r="AC834" t="s">
        <v>575</v>
      </c>
      <c r="AD834" t="s">
        <v>425</v>
      </c>
      <c r="AE834" t="s">
        <v>564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365</v>
      </c>
      <c r="C835" t="s">
        <v>62</v>
      </c>
      <c r="D835" t="s">
        <v>405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404</v>
      </c>
      <c r="AC835" t="s">
        <v>423</v>
      </c>
      <c r="AD835" t="s">
        <v>575</v>
      </c>
      <c r="AE835" t="s">
        <v>564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365</v>
      </c>
      <c r="C836" t="s">
        <v>62</v>
      </c>
      <c r="D836" t="s">
        <v>405</v>
      </c>
      <c r="E836" t="s">
        <v>404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404</v>
      </c>
      <c r="AC836" t="s">
        <v>423</v>
      </c>
      <c r="AD836" t="s">
        <v>423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365</v>
      </c>
      <c r="C837" t="s">
        <v>62</v>
      </c>
      <c r="D837" t="s">
        <v>405</v>
      </c>
      <c r="E837" t="s">
        <v>405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404</v>
      </c>
      <c r="AC837" t="s">
        <v>423</v>
      </c>
      <c r="AD837" t="s">
        <v>423</v>
      </c>
      <c r="AE837" t="s">
        <v>564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365</v>
      </c>
      <c r="C838" t="s">
        <v>62</v>
      </c>
      <c r="D838" t="s">
        <v>554</v>
      </c>
      <c r="E838" t="s">
        <v>554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404</v>
      </c>
      <c r="AC838" t="s">
        <v>423</v>
      </c>
      <c r="AD838" t="s">
        <v>137</v>
      </c>
      <c r="AE838" t="s">
        <v>564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365</v>
      </c>
      <c r="C839" t="s">
        <v>62</v>
      </c>
      <c r="D839" t="s">
        <v>426</v>
      </c>
      <c r="E839" t="s">
        <v>426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404</v>
      </c>
      <c r="AC839" t="s">
        <v>423</v>
      </c>
      <c r="AD839" t="s">
        <v>404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365</v>
      </c>
      <c r="C840" t="s">
        <v>62</v>
      </c>
      <c r="D840" t="s">
        <v>424</v>
      </c>
      <c r="E840" t="s">
        <v>424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404</v>
      </c>
      <c r="AC840" t="s">
        <v>423</v>
      </c>
      <c r="AD840" t="s">
        <v>404</v>
      </c>
      <c r="AE840" t="s">
        <v>564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365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404</v>
      </c>
      <c r="AC841" t="s">
        <v>423</v>
      </c>
      <c r="AD841" t="s">
        <v>405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365</v>
      </c>
      <c r="C842" t="s">
        <v>64</v>
      </c>
      <c r="D842" t="s">
        <v>553</v>
      </c>
      <c r="E842" t="s">
        <v>553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404</v>
      </c>
      <c r="AC842" t="s">
        <v>423</v>
      </c>
      <c r="AD842" t="s">
        <v>405</v>
      </c>
      <c r="AE842" t="s">
        <v>564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365</v>
      </c>
      <c r="C843" t="s">
        <v>64</v>
      </c>
      <c r="D843" t="s">
        <v>423</v>
      </c>
      <c r="E843" t="s">
        <v>423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404</v>
      </c>
      <c r="AC843" t="s">
        <v>423</v>
      </c>
      <c r="AD843" t="s">
        <v>424</v>
      </c>
      <c r="AE843" t="s">
        <v>564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365</v>
      </c>
      <c r="C844" t="s">
        <v>64</v>
      </c>
      <c r="D844" t="s">
        <v>403</v>
      </c>
      <c r="E844" t="s">
        <v>403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404</v>
      </c>
      <c r="AC844" t="s">
        <v>403</v>
      </c>
      <c r="AD844" t="s">
        <v>423</v>
      </c>
      <c r="AE844" t="s">
        <v>564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365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404</v>
      </c>
      <c r="AC845" t="s">
        <v>403</v>
      </c>
      <c r="AD845" t="s">
        <v>403</v>
      </c>
      <c r="AE845" t="s">
        <v>564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365</v>
      </c>
      <c r="C846" t="s">
        <v>64</v>
      </c>
      <c r="D846" t="s">
        <v>137</v>
      </c>
      <c r="E846" t="s">
        <v>404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404</v>
      </c>
      <c r="AC846" t="s">
        <v>403</v>
      </c>
      <c r="AD846" t="s">
        <v>137</v>
      </c>
      <c r="AE846" t="s">
        <v>564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365</v>
      </c>
      <c r="C847" t="s">
        <v>64</v>
      </c>
      <c r="D847" t="s">
        <v>137</v>
      </c>
      <c r="E847" t="s">
        <v>405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404</v>
      </c>
      <c r="AC847" t="s">
        <v>403</v>
      </c>
      <c r="AD847" t="s">
        <v>404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365</v>
      </c>
      <c r="C848" t="s">
        <v>64</v>
      </c>
      <c r="D848" t="s">
        <v>137</v>
      </c>
      <c r="E848" t="s">
        <v>554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404</v>
      </c>
      <c r="AC848" t="s">
        <v>403</v>
      </c>
      <c r="AD848" t="s">
        <v>404</v>
      </c>
      <c r="AE848" t="s">
        <v>564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365</v>
      </c>
      <c r="C849" t="s">
        <v>64</v>
      </c>
      <c r="D849" t="s">
        <v>404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404</v>
      </c>
      <c r="AC849" t="s">
        <v>403</v>
      </c>
      <c r="AD849" t="s">
        <v>425</v>
      </c>
      <c r="AE849" t="s">
        <v>564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365</v>
      </c>
      <c r="C850" t="s">
        <v>64</v>
      </c>
      <c r="D850" t="s">
        <v>404</v>
      </c>
      <c r="E850" t="s">
        <v>404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404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365</v>
      </c>
      <c r="C851" t="s">
        <v>64</v>
      </c>
      <c r="D851" t="s">
        <v>404</v>
      </c>
      <c r="E851" t="s">
        <v>405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404</v>
      </c>
      <c r="AC851" t="s">
        <v>137</v>
      </c>
      <c r="AD851" t="s">
        <v>137</v>
      </c>
      <c r="AE851" t="s">
        <v>564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365</v>
      </c>
      <c r="C852" t="s">
        <v>64</v>
      </c>
      <c r="D852" t="s">
        <v>404</v>
      </c>
      <c r="E852" t="s">
        <v>554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404</v>
      </c>
      <c r="AC852" t="s">
        <v>137</v>
      </c>
      <c r="AD852" t="s">
        <v>404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365</v>
      </c>
      <c r="C853" t="s">
        <v>64</v>
      </c>
      <c r="D853" t="s">
        <v>404</v>
      </c>
      <c r="E853" t="s">
        <v>424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404</v>
      </c>
      <c r="AC853" t="s">
        <v>137</v>
      </c>
      <c r="AD853" t="s">
        <v>404</v>
      </c>
      <c r="AE853" t="s">
        <v>564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365</v>
      </c>
      <c r="C854" t="s">
        <v>64</v>
      </c>
      <c r="D854" t="s">
        <v>425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404</v>
      </c>
      <c r="AC854" t="s">
        <v>137</v>
      </c>
      <c r="AD854" t="s">
        <v>405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365</v>
      </c>
      <c r="C855" t="s">
        <v>64</v>
      </c>
      <c r="D855" t="s">
        <v>425</v>
      </c>
      <c r="E855" t="s">
        <v>404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404</v>
      </c>
      <c r="AC855" t="s">
        <v>137</v>
      </c>
      <c r="AD855" t="s">
        <v>429</v>
      </c>
      <c r="AE855" t="s">
        <v>564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365</v>
      </c>
      <c r="C856" t="s">
        <v>64</v>
      </c>
      <c r="D856" t="s">
        <v>425</v>
      </c>
      <c r="E856" t="s">
        <v>425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404</v>
      </c>
      <c r="AC856" t="s">
        <v>137</v>
      </c>
      <c r="AD856" t="s">
        <v>424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365</v>
      </c>
      <c r="C857" t="s">
        <v>64</v>
      </c>
      <c r="D857" t="s">
        <v>405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404</v>
      </c>
      <c r="AC857" t="s">
        <v>577</v>
      </c>
      <c r="AD857" t="s">
        <v>423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365</v>
      </c>
      <c r="C858" t="s">
        <v>64</v>
      </c>
      <c r="D858" t="s">
        <v>405</v>
      </c>
      <c r="E858" t="s">
        <v>405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404</v>
      </c>
      <c r="AC858" t="s">
        <v>577</v>
      </c>
      <c r="AD858" t="s">
        <v>423</v>
      </c>
      <c r="AE858" t="s">
        <v>564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365</v>
      </c>
      <c r="C859" t="s">
        <v>64</v>
      </c>
      <c r="D859" t="s">
        <v>405</v>
      </c>
      <c r="E859" t="s">
        <v>431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404</v>
      </c>
      <c r="AC859" t="s">
        <v>577</v>
      </c>
      <c r="AD859" t="s">
        <v>137</v>
      </c>
      <c r="AE859" t="s">
        <v>564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365</v>
      </c>
      <c r="C860" t="s">
        <v>64</v>
      </c>
      <c r="D860" t="s">
        <v>554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404</v>
      </c>
      <c r="AC860" t="s">
        <v>577</v>
      </c>
      <c r="AD860" t="s">
        <v>404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365</v>
      </c>
      <c r="C861" t="s">
        <v>64</v>
      </c>
      <c r="D861" t="s">
        <v>554</v>
      </c>
      <c r="E861" t="s">
        <v>404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404</v>
      </c>
      <c r="AC861" t="s">
        <v>577</v>
      </c>
      <c r="AD861" t="s">
        <v>404</v>
      </c>
      <c r="AE861" t="s">
        <v>564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365</v>
      </c>
      <c r="C862" t="s">
        <v>64</v>
      </c>
      <c r="D862" t="s">
        <v>554</v>
      </c>
      <c r="E862" t="s">
        <v>554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404</v>
      </c>
      <c r="AC862" t="s">
        <v>577</v>
      </c>
      <c r="AD862" t="s">
        <v>425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365</v>
      </c>
      <c r="C863" t="s">
        <v>64</v>
      </c>
      <c r="D863" t="s">
        <v>554</v>
      </c>
      <c r="E863" t="s">
        <v>424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404</v>
      </c>
      <c r="AC863" t="s">
        <v>577</v>
      </c>
      <c r="AD863" t="s">
        <v>425</v>
      </c>
      <c r="AE863" t="s">
        <v>564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365</v>
      </c>
      <c r="C864" t="s">
        <v>64</v>
      </c>
      <c r="D864" t="s">
        <v>424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404</v>
      </c>
      <c r="AC864" t="s">
        <v>577</v>
      </c>
      <c r="AD864" t="s">
        <v>405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365</v>
      </c>
      <c r="C865" t="s">
        <v>64</v>
      </c>
      <c r="D865" t="s">
        <v>424</v>
      </c>
      <c r="E865" t="s">
        <v>424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404</v>
      </c>
      <c r="AC865" t="s">
        <v>577</v>
      </c>
      <c r="AD865" t="s">
        <v>426</v>
      </c>
      <c r="AE865" t="s">
        <v>564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365</v>
      </c>
      <c r="C866" t="s">
        <v>64</v>
      </c>
      <c r="D866" t="s">
        <v>431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404</v>
      </c>
      <c r="AC866" t="s">
        <v>577</v>
      </c>
      <c r="AD866" t="s">
        <v>429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365</v>
      </c>
      <c r="C867" t="s">
        <v>64</v>
      </c>
      <c r="D867" t="s">
        <v>431</v>
      </c>
      <c r="E867" t="s">
        <v>431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404</v>
      </c>
      <c r="AC867" t="s">
        <v>577</v>
      </c>
      <c r="AD867" t="s">
        <v>424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365</v>
      </c>
      <c r="C868" t="s">
        <v>64</v>
      </c>
      <c r="D868" t="s">
        <v>406</v>
      </c>
      <c r="E868" t="s">
        <v>406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404</v>
      </c>
      <c r="AC868" t="s">
        <v>577</v>
      </c>
      <c r="AD868" t="s">
        <v>424</v>
      </c>
      <c r="AE868" t="s">
        <v>564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366</v>
      </c>
      <c r="C869" t="s">
        <v>48</v>
      </c>
      <c r="D869" t="s">
        <v>403</v>
      </c>
      <c r="E869" t="s">
        <v>403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404</v>
      </c>
      <c r="AC869" t="s">
        <v>577</v>
      </c>
      <c r="AD869" t="s">
        <v>431</v>
      </c>
      <c r="AE869" t="s">
        <v>564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366</v>
      </c>
      <c r="C870" t="s">
        <v>48</v>
      </c>
      <c r="D870" t="s">
        <v>403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404</v>
      </c>
      <c r="AC870" t="s">
        <v>577</v>
      </c>
      <c r="AD870" t="s">
        <v>427</v>
      </c>
      <c r="AE870" t="s">
        <v>564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366</v>
      </c>
      <c r="C871" t="s">
        <v>48</v>
      </c>
      <c r="D871" t="s">
        <v>137</v>
      </c>
      <c r="E871" t="s">
        <v>403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404</v>
      </c>
      <c r="AC871" t="s">
        <v>425</v>
      </c>
      <c r="AD871" t="s">
        <v>575</v>
      </c>
      <c r="AE871" t="s">
        <v>564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366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404</v>
      </c>
      <c r="AC872" t="s">
        <v>425</v>
      </c>
      <c r="AD872" t="s">
        <v>423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366</v>
      </c>
      <c r="C873" t="s">
        <v>48</v>
      </c>
      <c r="D873" t="s">
        <v>137</v>
      </c>
      <c r="E873" t="s">
        <v>405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404</v>
      </c>
      <c r="AC873" t="s">
        <v>425</v>
      </c>
      <c r="AD873" t="s">
        <v>423</v>
      </c>
      <c r="AE873" t="s">
        <v>564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366</v>
      </c>
      <c r="C874" t="s">
        <v>48</v>
      </c>
      <c r="D874" t="s">
        <v>137</v>
      </c>
      <c r="E874" t="s">
        <v>424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404</v>
      </c>
      <c r="AC874" t="s">
        <v>425</v>
      </c>
      <c r="AD874" t="s">
        <v>137</v>
      </c>
      <c r="AE874" t="s">
        <v>564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366</v>
      </c>
      <c r="C875" t="s">
        <v>48</v>
      </c>
      <c r="D875" t="s">
        <v>404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404</v>
      </c>
      <c r="AC875" t="s">
        <v>425</v>
      </c>
      <c r="AD875" t="s">
        <v>404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366</v>
      </c>
      <c r="C876" t="s">
        <v>48</v>
      </c>
      <c r="D876" t="s">
        <v>404</v>
      </c>
      <c r="E876" t="s">
        <v>404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404</v>
      </c>
      <c r="AC876" t="s">
        <v>425</v>
      </c>
      <c r="AD876" t="s">
        <v>404</v>
      </c>
      <c r="AE876" t="s">
        <v>564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366</v>
      </c>
      <c r="C877" t="s">
        <v>48</v>
      </c>
      <c r="D877" t="s">
        <v>405</v>
      </c>
      <c r="E877" t="s">
        <v>405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404</v>
      </c>
      <c r="AC877" t="s">
        <v>425</v>
      </c>
      <c r="AD877" t="s">
        <v>425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366</v>
      </c>
      <c r="C878" t="s">
        <v>48</v>
      </c>
      <c r="D878" t="s">
        <v>424</v>
      </c>
      <c r="E878" t="s">
        <v>424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404</v>
      </c>
      <c r="AC878" t="s">
        <v>425</v>
      </c>
      <c r="AD878" t="s">
        <v>425</v>
      </c>
      <c r="AE878" t="s">
        <v>564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366</v>
      </c>
      <c r="C879" t="s">
        <v>48</v>
      </c>
      <c r="D879" t="s">
        <v>431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404</v>
      </c>
      <c r="AC879" t="s">
        <v>425</v>
      </c>
      <c r="AD879" t="s">
        <v>405</v>
      </c>
      <c r="AE879" t="s">
        <v>564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366</v>
      </c>
      <c r="C880" t="s">
        <v>48</v>
      </c>
      <c r="D880" t="s">
        <v>431</v>
      </c>
      <c r="E880" t="s">
        <v>431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404</v>
      </c>
      <c r="AC880" t="s">
        <v>405</v>
      </c>
      <c r="AD880" t="s">
        <v>404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366</v>
      </c>
      <c r="C881" t="s">
        <v>48</v>
      </c>
      <c r="D881" t="s">
        <v>406</v>
      </c>
      <c r="E881" t="s">
        <v>406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404</v>
      </c>
      <c r="AC881" t="s">
        <v>405</v>
      </c>
      <c r="AD881" t="s">
        <v>404</v>
      </c>
      <c r="AE881" t="s">
        <v>564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366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404</v>
      </c>
      <c r="AC882" t="s">
        <v>405</v>
      </c>
      <c r="AD882" t="s">
        <v>405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366</v>
      </c>
      <c r="C883" t="s">
        <v>50</v>
      </c>
      <c r="D883" t="s">
        <v>403</v>
      </c>
      <c r="E883" t="s">
        <v>403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404</v>
      </c>
      <c r="AC883" t="s">
        <v>576</v>
      </c>
      <c r="AD883" t="s">
        <v>423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366</v>
      </c>
      <c r="C884" t="s">
        <v>50</v>
      </c>
      <c r="D884" t="s">
        <v>403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404</v>
      </c>
      <c r="AC884" t="s">
        <v>576</v>
      </c>
      <c r="AD884" t="s">
        <v>423</v>
      </c>
      <c r="AE884" t="s">
        <v>564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366</v>
      </c>
      <c r="C885" t="s">
        <v>50</v>
      </c>
      <c r="D885" t="s">
        <v>137</v>
      </c>
      <c r="E885" t="s">
        <v>403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404</v>
      </c>
      <c r="AC885" t="s">
        <v>576</v>
      </c>
      <c r="AD885" t="s">
        <v>403</v>
      </c>
      <c r="AE885" t="s">
        <v>564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366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404</v>
      </c>
      <c r="AC886" t="s">
        <v>576</v>
      </c>
      <c r="AD886" t="s">
        <v>137</v>
      </c>
      <c r="AE886" t="s">
        <v>564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366</v>
      </c>
      <c r="C887" t="s">
        <v>50</v>
      </c>
      <c r="D887" t="s">
        <v>137</v>
      </c>
      <c r="E887" t="s">
        <v>404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404</v>
      </c>
      <c r="AC887" t="s">
        <v>576</v>
      </c>
      <c r="AD887" t="s">
        <v>404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366</v>
      </c>
      <c r="C888" t="s">
        <v>50</v>
      </c>
      <c r="D888" t="s">
        <v>404</v>
      </c>
      <c r="E888" t="s">
        <v>404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404</v>
      </c>
      <c r="AC888" t="s">
        <v>576</v>
      </c>
      <c r="AD888" t="s">
        <v>404</v>
      </c>
      <c r="AE888" t="s">
        <v>564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366</v>
      </c>
      <c r="C889" t="s">
        <v>50</v>
      </c>
      <c r="D889" t="s">
        <v>405</v>
      </c>
      <c r="E889" t="s">
        <v>405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404</v>
      </c>
      <c r="AC889" t="s">
        <v>576</v>
      </c>
      <c r="AD889" t="s">
        <v>425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366</v>
      </c>
      <c r="C890" t="s">
        <v>50</v>
      </c>
      <c r="D890" t="s">
        <v>554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404</v>
      </c>
      <c r="AC890" t="s">
        <v>576</v>
      </c>
      <c r="AD890" t="s">
        <v>425</v>
      </c>
      <c r="AE890" t="s">
        <v>564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366</v>
      </c>
      <c r="C891" t="s">
        <v>50</v>
      </c>
      <c r="D891" t="s">
        <v>431</v>
      </c>
      <c r="E891" t="s">
        <v>431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404</v>
      </c>
      <c r="AC891" t="s">
        <v>576</v>
      </c>
      <c r="AD891" t="s">
        <v>405</v>
      </c>
      <c r="AE891" t="s">
        <v>564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366</v>
      </c>
      <c r="C892" t="s">
        <v>50</v>
      </c>
      <c r="D892" t="s">
        <v>406</v>
      </c>
      <c r="E892" t="s">
        <v>406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404</v>
      </c>
      <c r="AC892" t="s">
        <v>576</v>
      </c>
      <c r="AD892" t="s">
        <v>576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366</v>
      </c>
      <c r="C893" t="s">
        <v>52</v>
      </c>
      <c r="D893" t="s">
        <v>403</v>
      </c>
      <c r="E893" t="s">
        <v>403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404</v>
      </c>
      <c r="AC893" t="s">
        <v>576</v>
      </c>
      <c r="AD893" t="s">
        <v>424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366</v>
      </c>
      <c r="C894" t="s">
        <v>52</v>
      </c>
      <c r="D894" t="s">
        <v>403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404</v>
      </c>
      <c r="AC894" t="s">
        <v>576</v>
      </c>
      <c r="AD894" t="s">
        <v>424</v>
      </c>
      <c r="AE894" t="s">
        <v>564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366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404</v>
      </c>
      <c r="AC895" t="s">
        <v>426</v>
      </c>
      <c r="AD895" t="s">
        <v>575</v>
      </c>
      <c r="AE895" t="s">
        <v>564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366</v>
      </c>
      <c r="C896" t="s">
        <v>52</v>
      </c>
      <c r="D896" t="s">
        <v>137</v>
      </c>
      <c r="E896" t="s">
        <v>404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404</v>
      </c>
      <c r="AC896" t="s">
        <v>426</v>
      </c>
      <c r="AD896" t="s">
        <v>404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366</v>
      </c>
      <c r="C897" t="s">
        <v>52</v>
      </c>
      <c r="D897" t="s">
        <v>137</v>
      </c>
      <c r="E897" t="s">
        <v>424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404</v>
      </c>
      <c r="AC897" t="s">
        <v>426</v>
      </c>
      <c r="AD897" t="s">
        <v>404</v>
      </c>
      <c r="AE897" t="s">
        <v>564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366</v>
      </c>
      <c r="C898" t="s">
        <v>52</v>
      </c>
      <c r="D898" t="s">
        <v>404</v>
      </c>
      <c r="E898" t="s">
        <v>423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404</v>
      </c>
      <c r="AC898" t="s">
        <v>426</v>
      </c>
      <c r="AD898" t="s">
        <v>425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366</v>
      </c>
      <c r="C899" t="s">
        <v>52</v>
      </c>
      <c r="D899" t="s">
        <v>404</v>
      </c>
      <c r="E899" t="s">
        <v>403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404</v>
      </c>
      <c r="AC899" t="s">
        <v>429</v>
      </c>
      <c r="AD899" t="s">
        <v>423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366</v>
      </c>
      <c r="C900" t="s">
        <v>52</v>
      </c>
      <c r="D900" t="s">
        <v>404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404</v>
      </c>
      <c r="AC900" t="s">
        <v>429</v>
      </c>
      <c r="AD900" t="s">
        <v>137</v>
      </c>
      <c r="AE900" t="s">
        <v>564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366</v>
      </c>
      <c r="C901" t="s">
        <v>52</v>
      </c>
      <c r="D901" t="s">
        <v>404</v>
      </c>
      <c r="E901" t="s">
        <v>404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404</v>
      </c>
      <c r="AC901" t="s">
        <v>429</v>
      </c>
      <c r="AD901" t="s">
        <v>404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366</v>
      </c>
      <c r="C902" t="s">
        <v>52</v>
      </c>
      <c r="D902" t="s">
        <v>404</v>
      </c>
      <c r="E902" t="s">
        <v>425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404</v>
      </c>
      <c r="AC902" t="s">
        <v>429</v>
      </c>
      <c r="AD902" t="s">
        <v>404</v>
      </c>
      <c r="AE902" t="s">
        <v>564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366</v>
      </c>
      <c r="C903" t="s">
        <v>52</v>
      </c>
      <c r="D903" t="s">
        <v>405</v>
      </c>
      <c r="E903" t="s">
        <v>405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404</v>
      </c>
      <c r="AC903" t="s">
        <v>429</v>
      </c>
      <c r="AD903" t="s">
        <v>425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366</v>
      </c>
      <c r="C904" t="s">
        <v>52</v>
      </c>
      <c r="D904" t="s">
        <v>424</v>
      </c>
      <c r="E904" t="s">
        <v>424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404</v>
      </c>
      <c r="AC904" t="s">
        <v>429</v>
      </c>
      <c r="AD904" t="s">
        <v>425</v>
      </c>
      <c r="AE904" t="s">
        <v>564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366</v>
      </c>
      <c r="C905" t="s">
        <v>52</v>
      </c>
      <c r="D905" t="s">
        <v>431</v>
      </c>
      <c r="E905" t="s">
        <v>431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404</v>
      </c>
      <c r="AC905" t="s">
        <v>429</v>
      </c>
      <c r="AD905" t="s">
        <v>429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366</v>
      </c>
      <c r="C906" t="s">
        <v>52</v>
      </c>
      <c r="D906" t="s">
        <v>406</v>
      </c>
      <c r="E906" t="s">
        <v>406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404</v>
      </c>
      <c r="AC906" t="s">
        <v>424</v>
      </c>
      <c r="AD906" t="s">
        <v>575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366</v>
      </c>
      <c r="C907" t="s">
        <v>52</v>
      </c>
      <c r="D907" t="s">
        <v>427</v>
      </c>
      <c r="E907" t="s">
        <v>427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404</v>
      </c>
      <c r="AC907" t="s">
        <v>424</v>
      </c>
      <c r="AD907" t="s">
        <v>575</v>
      </c>
      <c r="AE907" t="s">
        <v>564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366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404</v>
      </c>
      <c r="AC908" t="s">
        <v>424</v>
      </c>
      <c r="AD908" t="s">
        <v>423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366</v>
      </c>
      <c r="C909" t="s">
        <v>54</v>
      </c>
      <c r="D909" t="s">
        <v>423</v>
      </c>
      <c r="E909" t="s">
        <v>423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404</v>
      </c>
      <c r="AC909" t="s">
        <v>424</v>
      </c>
      <c r="AD909" t="s">
        <v>423</v>
      </c>
      <c r="AE909" t="s">
        <v>564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366</v>
      </c>
      <c r="C910" t="s">
        <v>54</v>
      </c>
      <c r="D910" t="s">
        <v>423</v>
      </c>
      <c r="E910" t="s">
        <v>403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404</v>
      </c>
      <c r="AC910" t="s">
        <v>424</v>
      </c>
      <c r="AD910" t="s">
        <v>403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366</v>
      </c>
      <c r="C911" t="s">
        <v>54</v>
      </c>
      <c r="D911" t="s">
        <v>403</v>
      </c>
      <c r="E911" t="s">
        <v>423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404</v>
      </c>
      <c r="AC911" t="s">
        <v>424</v>
      </c>
      <c r="AD911" t="s">
        <v>403</v>
      </c>
      <c r="AE911" t="s">
        <v>564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366</v>
      </c>
      <c r="C912" t="s">
        <v>54</v>
      </c>
      <c r="D912" t="s">
        <v>403</v>
      </c>
      <c r="E912" t="s">
        <v>403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404</v>
      </c>
      <c r="AC912" t="s">
        <v>424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366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404</v>
      </c>
      <c r="AC913" t="s">
        <v>424</v>
      </c>
      <c r="AD913" t="s">
        <v>137</v>
      </c>
      <c r="AE913" t="s">
        <v>564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366</v>
      </c>
      <c r="C914" t="s">
        <v>54</v>
      </c>
      <c r="D914" t="s">
        <v>137</v>
      </c>
      <c r="E914" t="s">
        <v>404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404</v>
      </c>
      <c r="AC914" t="s">
        <v>424</v>
      </c>
      <c r="AD914" t="s">
        <v>404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366</v>
      </c>
      <c r="C915" t="s">
        <v>54</v>
      </c>
      <c r="D915" t="s">
        <v>404</v>
      </c>
      <c r="E915" t="s">
        <v>423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404</v>
      </c>
      <c r="AC915" t="s">
        <v>424</v>
      </c>
      <c r="AD915" t="s">
        <v>404</v>
      </c>
      <c r="AE915" t="s">
        <v>564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366</v>
      </c>
      <c r="C916" t="s">
        <v>54</v>
      </c>
      <c r="D916" t="s">
        <v>404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404</v>
      </c>
      <c r="AC916" t="s">
        <v>424</v>
      </c>
      <c r="AD916" t="s">
        <v>425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366</v>
      </c>
      <c r="C917" t="s">
        <v>54</v>
      </c>
      <c r="D917" t="s">
        <v>404</v>
      </c>
      <c r="E917" t="s">
        <v>404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404</v>
      </c>
      <c r="AC917" t="s">
        <v>424</v>
      </c>
      <c r="AD917" t="s">
        <v>425</v>
      </c>
      <c r="AE917" t="s">
        <v>564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366</v>
      </c>
      <c r="C918" t="s">
        <v>54</v>
      </c>
      <c r="D918" t="s">
        <v>404</v>
      </c>
      <c r="E918" t="s">
        <v>424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404</v>
      </c>
      <c r="AC918" t="s">
        <v>424</v>
      </c>
      <c r="AD918" t="s">
        <v>405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366</v>
      </c>
      <c r="C919" t="s">
        <v>54</v>
      </c>
      <c r="D919" t="s">
        <v>405</v>
      </c>
      <c r="E919" t="s">
        <v>405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404</v>
      </c>
      <c r="AC919" t="s">
        <v>424</v>
      </c>
      <c r="AD919" t="s">
        <v>405</v>
      </c>
      <c r="AE919" t="s">
        <v>564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366</v>
      </c>
      <c r="C920" t="s">
        <v>54</v>
      </c>
      <c r="D920" t="s">
        <v>554</v>
      </c>
      <c r="E920" t="s">
        <v>554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404</v>
      </c>
      <c r="AC920" t="s">
        <v>424</v>
      </c>
      <c r="AD920" t="s">
        <v>576</v>
      </c>
      <c r="AE920" t="s">
        <v>564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366</v>
      </c>
      <c r="C921" t="s">
        <v>54</v>
      </c>
      <c r="D921" t="s">
        <v>424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404</v>
      </c>
      <c r="AC921" t="s">
        <v>424</v>
      </c>
      <c r="AD921" t="s">
        <v>426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366</v>
      </c>
      <c r="C922" t="s">
        <v>54</v>
      </c>
      <c r="D922" t="s">
        <v>431</v>
      </c>
      <c r="E922" t="s">
        <v>431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404</v>
      </c>
      <c r="AC922" t="s">
        <v>424</v>
      </c>
      <c r="AD922" t="s">
        <v>424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366</v>
      </c>
      <c r="C923" t="s">
        <v>54</v>
      </c>
      <c r="D923" t="s">
        <v>406</v>
      </c>
      <c r="E923" t="s">
        <v>406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404</v>
      </c>
      <c r="AC923" t="s">
        <v>424</v>
      </c>
      <c r="AD923" t="s">
        <v>424</v>
      </c>
      <c r="AE923" t="s">
        <v>564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366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404</v>
      </c>
      <c r="AC924" t="s">
        <v>424</v>
      </c>
      <c r="AD924" t="s">
        <v>479</v>
      </c>
      <c r="AE924" t="s">
        <v>564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366</v>
      </c>
      <c r="C925" t="s">
        <v>56</v>
      </c>
      <c r="D925" t="s">
        <v>423</v>
      </c>
      <c r="E925" t="s">
        <v>423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404</v>
      </c>
      <c r="AC925" t="s">
        <v>564</v>
      </c>
      <c r="AD925" t="s">
        <v>575</v>
      </c>
      <c r="AE925" t="s">
        <v>564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366</v>
      </c>
      <c r="C926" t="s">
        <v>56</v>
      </c>
      <c r="D926" t="s">
        <v>423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404</v>
      </c>
      <c r="AC926" t="s">
        <v>564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366</v>
      </c>
      <c r="C927" t="s">
        <v>56</v>
      </c>
      <c r="D927" t="s">
        <v>423</v>
      </c>
      <c r="E927" t="s">
        <v>404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404</v>
      </c>
      <c r="AC927" t="s">
        <v>564</v>
      </c>
      <c r="AD927" t="s">
        <v>137</v>
      </c>
      <c r="AE927" t="s">
        <v>564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366</v>
      </c>
      <c r="C928" t="s">
        <v>56</v>
      </c>
      <c r="D928" t="s">
        <v>403</v>
      </c>
      <c r="E928" t="s">
        <v>423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404</v>
      </c>
      <c r="AC928" t="s">
        <v>564</v>
      </c>
      <c r="AD928" t="s">
        <v>404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366</v>
      </c>
      <c r="C929" t="s">
        <v>56</v>
      </c>
      <c r="D929" t="s">
        <v>403</v>
      </c>
      <c r="E929" t="s">
        <v>403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404</v>
      </c>
      <c r="AC929" t="s">
        <v>564</v>
      </c>
      <c r="AD929" t="s">
        <v>404</v>
      </c>
      <c r="AE929" t="s">
        <v>564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366</v>
      </c>
      <c r="C930" t="s">
        <v>56</v>
      </c>
      <c r="D930" t="s">
        <v>403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404</v>
      </c>
      <c r="AC930" t="s">
        <v>564</v>
      </c>
      <c r="AD930" t="s">
        <v>425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366</v>
      </c>
      <c r="C931" t="s">
        <v>56</v>
      </c>
      <c r="D931" t="s">
        <v>403</v>
      </c>
      <c r="E931" t="s">
        <v>405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404</v>
      </c>
      <c r="AC931" t="s">
        <v>564</v>
      </c>
      <c r="AD931" t="s">
        <v>425</v>
      </c>
      <c r="AE931" t="s">
        <v>564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366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404</v>
      </c>
      <c r="AC932" t="s">
        <v>479</v>
      </c>
      <c r="AD932" t="s">
        <v>423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366</v>
      </c>
      <c r="C933" t="s">
        <v>56</v>
      </c>
      <c r="D933" t="s">
        <v>137</v>
      </c>
      <c r="E933" t="s">
        <v>404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404</v>
      </c>
      <c r="AC933" t="s">
        <v>479</v>
      </c>
      <c r="AD933" t="s">
        <v>404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366</v>
      </c>
      <c r="C934" t="s">
        <v>56</v>
      </c>
      <c r="D934" t="s">
        <v>404</v>
      </c>
      <c r="E934" t="s">
        <v>423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404</v>
      </c>
      <c r="AC934" t="s">
        <v>479</v>
      </c>
      <c r="AD934" t="s">
        <v>404</v>
      </c>
      <c r="AE934" t="s">
        <v>564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366</v>
      </c>
      <c r="C935" t="s">
        <v>56</v>
      </c>
      <c r="D935" t="s">
        <v>404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404</v>
      </c>
      <c r="AC935" t="s">
        <v>479</v>
      </c>
      <c r="AD935" t="s">
        <v>425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366</v>
      </c>
      <c r="C936" t="s">
        <v>56</v>
      </c>
      <c r="D936" t="s">
        <v>404</v>
      </c>
      <c r="E936" t="s">
        <v>404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404</v>
      </c>
      <c r="AC936" t="s">
        <v>479</v>
      </c>
      <c r="AD936" t="s">
        <v>424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366</v>
      </c>
      <c r="C937" t="s">
        <v>56</v>
      </c>
      <c r="D937" t="s">
        <v>404</v>
      </c>
      <c r="E937" t="s">
        <v>425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404</v>
      </c>
      <c r="AC937" t="s">
        <v>431</v>
      </c>
      <c r="AD937" t="s">
        <v>423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366</v>
      </c>
      <c r="C938" t="s">
        <v>56</v>
      </c>
      <c r="D938" t="s">
        <v>404</v>
      </c>
      <c r="E938" t="s">
        <v>405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404</v>
      </c>
      <c r="AC938" t="s">
        <v>431</v>
      </c>
      <c r="AD938" t="s">
        <v>423</v>
      </c>
      <c r="AE938" t="s">
        <v>564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366</v>
      </c>
      <c r="C939" t="s">
        <v>56</v>
      </c>
      <c r="D939" t="s">
        <v>404</v>
      </c>
      <c r="E939" t="s">
        <v>429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404</v>
      </c>
      <c r="AC939" t="s">
        <v>431</v>
      </c>
      <c r="AD939" t="s">
        <v>403</v>
      </c>
      <c r="AE939" t="s">
        <v>564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366</v>
      </c>
      <c r="C940" t="s">
        <v>56</v>
      </c>
      <c r="D940" t="s">
        <v>404</v>
      </c>
      <c r="E940" t="s">
        <v>424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404</v>
      </c>
      <c r="AC940" t="s">
        <v>431</v>
      </c>
      <c r="AD940" t="s">
        <v>137</v>
      </c>
      <c r="AE940" t="s">
        <v>564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366</v>
      </c>
      <c r="C941" t="s">
        <v>56</v>
      </c>
      <c r="D941" t="s">
        <v>404</v>
      </c>
      <c r="E941" t="s">
        <v>431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404</v>
      </c>
      <c r="AC941" t="s">
        <v>431</v>
      </c>
      <c r="AD941" t="s">
        <v>404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366</v>
      </c>
      <c r="C942" t="s">
        <v>56</v>
      </c>
      <c r="D942" t="s">
        <v>425</v>
      </c>
      <c r="E942" t="s">
        <v>425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404</v>
      </c>
      <c r="AC942" t="s">
        <v>431</v>
      </c>
      <c r="AD942" t="s">
        <v>404</v>
      </c>
      <c r="AE942" t="s">
        <v>564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366</v>
      </c>
      <c r="C943" t="s">
        <v>56</v>
      </c>
      <c r="D943" t="s">
        <v>405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404</v>
      </c>
      <c r="AC943" t="s">
        <v>431</v>
      </c>
      <c r="AD943" t="s">
        <v>425</v>
      </c>
      <c r="AE943" t="s">
        <v>564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366</v>
      </c>
      <c r="C944" t="s">
        <v>56</v>
      </c>
      <c r="D944" t="s">
        <v>405</v>
      </c>
      <c r="E944" t="s">
        <v>404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404</v>
      </c>
      <c r="AC944" t="s">
        <v>431</v>
      </c>
      <c r="AD944" t="s">
        <v>405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366</v>
      </c>
      <c r="C945" t="s">
        <v>56</v>
      </c>
      <c r="D945" t="s">
        <v>405</v>
      </c>
      <c r="E945" t="s">
        <v>405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404</v>
      </c>
      <c r="AC945" t="s">
        <v>431</v>
      </c>
      <c r="AD945" t="s">
        <v>405</v>
      </c>
      <c r="AE945" t="s">
        <v>564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366</v>
      </c>
      <c r="C946" t="s">
        <v>56</v>
      </c>
      <c r="D946" t="s">
        <v>429</v>
      </c>
      <c r="E946" t="s">
        <v>404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404</v>
      </c>
      <c r="AC946" t="s">
        <v>431</v>
      </c>
      <c r="AD946" t="s">
        <v>429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366</v>
      </c>
      <c r="C947" t="s">
        <v>56</v>
      </c>
      <c r="D947" t="s">
        <v>429</v>
      </c>
      <c r="E947" t="s">
        <v>429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404</v>
      </c>
      <c r="AC947" t="s">
        <v>431</v>
      </c>
      <c r="AD947" t="s">
        <v>431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366</v>
      </c>
      <c r="C948" t="s">
        <v>56</v>
      </c>
      <c r="D948" t="s">
        <v>424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404</v>
      </c>
      <c r="AC948" t="s">
        <v>431</v>
      </c>
      <c r="AD948" t="s">
        <v>431</v>
      </c>
      <c r="AE948" t="s">
        <v>564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366</v>
      </c>
      <c r="C949" t="s">
        <v>56</v>
      </c>
      <c r="D949" t="s">
        <v>424</v>
      </c>
      <c r="E949" t="s">
        <v>554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404</v>
      </c>
      <c r="AC949" t="s">
        <v>406</v>
      </c>
      <c r="AD949" t="s">
        <v>404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366</v>
      </c>
      <c r="C950" t="s">
        <v>56</v>
      </c>
      <c r="D950" t="s">
        <v>424</v>
      </c>
      <c r="E950" t="s">
        <v>424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404</v>
      </c>
      <c r="AC950" t="s">
        <v>406</v>
      </c>
      <c r="AD950" t="s">
        <v>404</v>
      </c>
      <c r="AE950" t="s">
        <v>564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366</v>
      </c>
      <c r="C951" t="s">
        <v>56</v>
      </c>
      <c r="D951" t="s">
        <v>479</v>
      </c>
      <c r="E951" t="s">
        <v>479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404</v>
      </c>
      <c r="AC951" t="s">
        <v>406</v>
      </c>
      <c r="AD951" t="s">
        <v>406</v>
      </c>
      <c r="AE951" t="s">
        <v>564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366</v>
      </c>
      <c r="C952" t="s">
        <v>56</v>
      </c>
      <c r="D952" t="s">
        <v>431</v>
      </c>
      <c r="E952" t="s">
        <v>431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404</v>
      </c>
      <c r="AC952" t="s">
        <v>427</v>
      </c>
      <c r="AD952" t="s">
        <v>137</v>
      </c>
      <c r="AE952" t="s">
        <v>564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366</v>
      </c>
      <c r="C953" t="s">
        <v>56</v>
      </c>
      <c r="D953" t="s">
        <v>406</v>
      </c>
      <c r="E953" t="s">
        <v>406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404</v>
      </c>
      <c r="AC953" t="s">
        <v>427</v>
      </c>
      <c r="AD953" t="s">
        <v>404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366</v>
      </c>
      <c r="C954" t="s">
        <v>56</v>
      </c>
      <c r="D954" t="s">
        <v>406</v>
      </c>
      <c r="E954" t="s">
        <v>427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404</v>
      </c>
      <c r="AC954" t="s">
        <v>427</v>
      </c>
      <c r="AD954" t="s">
        <v>404</v>
      </c>
      <c r="AE954" t="s">
        <v>564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366</v>
      </c>
      <c r="C955" t="s">
        <v>56</v>
      </c>
      <c r="D955" t="s">
        <v>427</v>
      </c>
      <c r="E955" t="s">
        <v>427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425</v>
      </c>
      <c r="AC955" t="s">
        <v>137</v>
      </c>
      <c r="AD955" t="s">
        <v>425</v>
      </c>
      <c r="AE955" t="s">
        <v>564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366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425</v>
      </c>
      <c r="AC956" t="s">
        <v>577</v>
      </c>
      <c r="AD956" t="s">
        <v>404</v>
      </c>
      <c r="AE956" t="s">
        <v>564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366</v>
      </c>
      <c r="C957" t="s">
        <v>58</v>
      </c>
      <c r="D957" t="s">
        <v>423</v>
      </c>
      <c r="E957" t="s">
        <v>423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425</v>
      </c>
      <c r="AC957" t="s">
        <v>577</v>
      </c>
      <c r="AD957" t="s">
        <v>425</v>
      </c>
      <c r="AE957" t="s">
        <v>564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366</v>
      </c>
      <c r="C958" t="s">
        <v>58</v>
      </c>
      <c r="D958" t="s">
        <v>423</v>
      </c>
      <c r="E958" t="s">
        <v>404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425</v>
      </c>
      <c r="AC958" t="s">
        <v>425</v>
      </c>
      <c r="AD958" t="s">
        <v>404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366</v>
      </c>
      <c r="C959" t="s">
        <v>58</v>
      </c>
      <c r="D959" t="s">
        <v>403</v>
      </c>
      <c r="E959" t="s">
        <v>423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425</v>
      </c>
      <c r="AC959" t="s">
        <v>425</v>
      </c>
      <c r="AD959" t="s">
        <v>404</v>
      </c>
      <c r="AE959" t="s">
        <v>564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366</v>
      </c>
      <c r="C960" t="s">
        <v>58</v>
      </c>
      <c r="D960" t="s">
        <v>403</v>
      </c>
      <c r="E960" t="s">
        <v>403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425</v>
      </c>
      <c r="AC960" t="s">
        <v>425</v>
      </c>
      <c r="AD960" t="s">
        <v>425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366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425</v>
      </c>
      <c r="AC961" t="s">
        <v>425</v>
      </c>
      <c r="AD961" t="s">
        <v>425</v>
      </c>
      <c r="AE961" t="s">
        <v>564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366</v>
      </c>
      <c r="C962" t="s">
        <v>58</v>
      </c>
      <c r="D962" t="s">
        <v>404</v>
      </c>
      <c r="E962" t="s">
        <v>423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425</v>
      </c>
      <c r="AC962" t="s">
        <v>576</v>
      </c>
      <c r="AD962" t="s">
        <v>404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366</v>
      </c>
      <c r="C963" t="s">
        <v>58</v>
      </c>
      <c r="D963" t="s">
        <v>404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425</v>
      </c>
      <c r="AC963" t="s">
        <v>576</v>
      </c>
      <c r="AD963" t="s">
        <v>404</v>
      </c>
      <c r="AE963" t="s">
        <v>564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366</v>
      </c>
      <c r="C964" t="s">
        <v>58</v>
      </c>
      <c r="D964" t="s">
        <v>404</v>
      </c>
      <c r="E964" t="s">
        <v>404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425</v>
      </c>
      <c r="AC964" t="s">
        <v>424</v>
      </c>
      <c r="AD964" t="s">
        <v>404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366</v>
      </c>
      <c r="C965" t="s">
        <v>58</v>
      </c>
      <c r="D965" t="s">
        <v>404</v>
      </c>
      <c r="E965" t="s">
        <v>425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425</v>
      </c>
      <c r="AC965" t="s">
        <v>424</v>
      </c>
      <c r="AD965" t="s">
        <v>404</v>
      </c>
      <c r="AE965" t="s">
        <v>564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366</v>
      </c>
      <c r="C966" t="s">
        <v>58</v>
      </c>
      <c r="D966" t="s">
        <v>404</v>
      </c>
      <c r="E966" t="s">
        <v>429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425</v>
      </c>
      <c r="AC966" t="s">
        <v>424</v>
      </c>
      <c r="AD966" t="s">
        <v>425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366</v>
      </c>
      <c r="C967" t="s">
        <v>58</v>
      </c>
      <c r="D967" t="s">
        <v>404</v>
      </c>
      <c r="E967" t="s">
        <v>424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425</v>
      </c>
      <c r="AC967" t="s">
        <v>564</v>
      </c>
      <c r="AD967" t="s">
        <v>425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366</v>
      </c>
      <c r="C968" t="s">
        <v>58</v>
      </c>
      <c r="D968" t="s">
        <v>425</v>
      </c>
      <c r="E968" t="s">
        <v>425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425</v>
      </c>
      <c r="AC968" t="s">
        <v>479</v>
      </c>
      <c r="AD968" t="s">
        <v>425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366</v>
      </c>
      <c r="C969" t="s">
        <v>58</v>
      </c>
      <c r="D969" t="s">
        <v>405</v>
      </c>
      <c r="E969" t="s">
        <v>405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425</v>
      </c>
      <c r="AC969" t="s">
        <v>431</v>
      </c>
      <c r="AD969" t="s">
        <v>404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366</v>
      </c>
      <c r="C970" t="s">
        <v>58</v>
      </c>
      <c r="D970" t="s">
        <v>554</v>
      </c>
      <c r="E970" t="s">
        <v>554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405</v>
      </c>
      <c r="AC970" t="s">
        <v>575</v>
      </c>
      <c r="AD970" t="s">
        <v>405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366</v>
      </c>
      <c r="C971" t="s">
        <v>58</v>
      </c>
      <c r="D971" t="s">
        <v>426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405</v>
      </c>
      <c r="AC971" t="s">
        <v>575</v>
      </c>
      <c r="AD971" t="s">
        <v>405</v>
      </c>
      <c r="AE971" t="s">
        <v>564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366</v>
      </c>
      <c r="C972" t="s">
        <v>58</v>
      </c>
      <c r="D972" t="s">
        <v>426</v>
      </c>
      <c r="E972" t="s">
        <v>426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405</v>
      </c>
      <c r="AC972" t="s">
        <v>423</v>
      </c>
      <c r="AD972" t="s">
        <v>137</v>
      </c>
      <c r="AE972" t="s">
        <v>564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366</v>
      </c>
      <c r="C973" t="s">
        <v>58</v>
      </c>
      <c r="D973" t="s">
        <v>429</v>
      </c>
      <c r="E973" t="s">
        <v>426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405</v>
      </c>
      <c r="AC973" t="s">
        <v>423</v>
      </c>
      <c r="AD973" t="s">
        <v>405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366</v>
      </c>
      <c r="C974" t="s">
        <v>58</v>
      </c>
      <c r="D974" t="s">
        <v>429</v>
      </c>
      <c r="E974" t="s">
        <v>429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405</v>
      </c>
      <c r="AC974" t="s">
        <v>423</v>
      </c>
      <c r="AD974" t="s">
        <v>405</v>
      </c>
      <c r="AE974" t="s">
        <v>564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366</v>
      </c>
      <c r="C975" t="s">
        <v>58</v>
      </c>
      <c r="D975" t="s">
        <v>424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405</v>
      </c>
      <c r="AC975" t="s">
        <v>403</v>
      </c>
      <c r="AD975" t="s">
        <v>403</v>
      </c>
      <c r="AE975" t="s">
        <v>564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366</v>
      </c>
      <c r="C976" t="s">
        <v>58</v>
      </c>
      <c r="D976" t="s">
        <v>424</v>
      </c>
      <c r="E976" t="s">
        <v>424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405</v>
      </c>
      <c r="AC976" t="s">
        <v>403</v>
      </c>
      <c r="AD976" t="s">
        <v>405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366</v>
      </c>
      <c r="C977" t="s">
        <v>58</v>
      </c>
      <c r="D977" t="s">
        <v>431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405</v>
      </c>
      <c r="AC977" t="s">
        <v>403</v>
      </c>
      <c r="AD977" t="s">
        <v>405</v>
      </c>
      <c r="AE977" t="s">
        <v>564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366</v>
      </c>
      <c r="C978" t="s">
        <v>58</v>
      </c>
      <c r="D978" t="s">
        <v>431</v>
      </c>
      <c r="E978" t="s">
        <v>431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405</v>
      </c>
      <c r="AC978" t="s">
        <v>137</v>
      </c>
      <c r="AD978" t="s">
        <v>137</v>
      </c>
      <c r="AE978" t="s">
        <v>564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366</v>
      </c>
      <c r="C979" t="s">
        <v>58</v>
      </c>
      <c r="D979" t="s">
        <v>406</v>
      </c>
      <c r="E979" t="s">
        <v>406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405</v>
      </c>
      <c r="AC979" t="s">
        <v>137</v>
      </c>
      <c r="AD979" t="s">
        <v>404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366</v>
      </c>
      <c r="C980" t="s">
        <v>58</v>
      </c>
      <c r="D980" t="s">
        <v>427</v>
      </c>
      <c r="E980" t="s">
        <v>427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405</v>
      </c>
      <c r="AC980" t="s">
        <v>137</v>
      </c>
      <c r="AD980" t="s">
        <v>405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366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405</v>
      </c>
      <c r="AC981" t="s">
        <v>137</v>
      </c>
      <c r="AD981" t="s">
        <v>405</v>
      </c>
      <c r="AE981" t="s">
        <v>564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366</v>
      </c>
      <c r="C982" t="s">
        <v>60</v>
      </c>
      <c r="D982" t="s">
        <v>423</v>
      </c>
      <c r="E982" t="s">
        <v>423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405</v>
      </c>
      <c r="AC982" t="s">
        <v>577</v>
      </c>
      <c r="AD982" t="s">
        <v>405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366</v>
      </c>
      <c r="C983" t="s">
        <v>60</v>
      </c>
      <c r="D983" t="s">
        <v>403</v>
      </c>
      <c r="E983" t="s">
        <v>403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405</v>
      </c>
      <c r="AC983" t="s">
        <v>577</v>
      </c>
      <c r="AD983" t="s">
        <v>405</v>
      </c>
      <c r="AE983" t="s">
        <v>564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366</v>
      </c>
      <c r="C984" t="s">
        <v>60</v>
      </c>
      <c r="D984" t="s">
        <v>403</v>
      </c>
      <c r="E984" t="s">
        <v>429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405</v>
      </c>
      <c r="AC984" t="s">
        <v>577</v>
      </c>
      <c r="AD984" t="s">
        <v>424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366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405</v>
      </c>
      <c r="AC985" t="s">
        <v>425</v>
      </c>
      <c r="AD985" t="s">
        <v>403</v>
      </c>
      <c r="AE985" t="s">
        <v>564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366</v>
      </c>
      <c r="C986" t="s">
        <v>60</v>
      </c>
      <c r="D986" t="s">
        <v>137</v>
      </c>
      <c r="E986" t="s">
        <v>404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405</v>
      </c>
      <c r="AC986" t="s">
        <v>425</v>
      </c>
      <c r="AD986" t="s">
        <v>425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366</v>
      </c>
      <c r="C987" t="s">
        <v>60</v>
      </c>
      <c r="D987" t="s">
        <v>137</v>
      </c>
      <c r="E987" t="s">
        <v>429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405</v>
      </c>
      <c r="AC987" t="s">
        <v>425</v>
      </c>
      <c r="AD987" t="s">
        <v>425</v>
      </c>
      <c r="AE987" t="s">
        <v>564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366</v>
      </c>
      <c r="C988" t="s">
        <v>60</v>
      </c>
      <c r="D988" t="s">
        <v>137</v>
      </c>
      <c r="E988" t="s">
        <v>424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405</v>
      </c>
      <c r="AC988" t="s">
        <v>425</v>
      </c>
      <c r="AD988" t="s">
        <v>405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366</v>
      </c>
      <c r="C989" t="s">
        <v>60</v>
      </c>
      <c r="D989" t="s">
        <v>404</v>
      </c>
      <c r="E989" t="s">
        <v>423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405</v>
      </c>
      <c r="AC989" t="s">
        <v>425</v>
      </c>
      <c r="AD989" t="s">
        <v>405</v>
      </c>
      <c r="AE989" t="s">
        <v>564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366</v>
      </c>
      <c r="C990" t="s">
        <v>60</v>
      </c>
      <c r="D990" t="s">
        <v>404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405</v>
      </c>
      <c r="AC990" t="s">
        <v>425</v>
      </c>
      <c r="AD990" t="s">
        <v>426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366</v>
      </c>
      <c r="C991" t="s">
        <v>60</v>
      </c>
      <c r="D991" t="s">
        <v>404</v>
      </c>
      <c r="E991" t="s">
        <v>404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405</v>
      </c>
      <c r="AC991" t="s">
        <v>405</v>
      </c>
      <c r="AD991" t="s">
        <v>137</v>
      </c>
      <c r="AE991" t="s">
        <v>564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366</v>
      </c>
      <c r="C992" t="s">
        <v>60</v>
      </c>
      <c r="D992" t="s">
        <v>404</v>
      </c>
      <c r="E992" t="s">
        <v>425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405</v>
      </c>
      <c r="AC992" t="s">
        <v>405</v>
      </c>
      <c r="AD992" t="s">
        <v>404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366</v>
      </c>
      <c r="C993" t="s">
        <v>60</v>
      </c>
      <c r="D993" t="s">
        <v>404</v>
      </c>
      <c r="E993" t="s">
        <v>429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405</v>
      </c>
      <c r="AC993" t="s">
        <v>405</v>
      </c>
      <c r="AD993" t="s">
        <v>404</v>
      </c>
      <c r="AE993" t="s">
        <v>564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366</v>
      </c>
      <c r="C994" t="s">
        <v>60</v>
      </c>
      <c r="D994" t="s">
        <v>404</v>
      </c>
      <c r="E994" t="s">
        <v>424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405</v>
      </c>
      <c r="AC994" t="s">
        <v>405</v>
      </c>
      <c r="AD994" t="s">
        <v>425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366</v>
      </c>
      <c r="C995" t="s">
        <v>60</v>
      </c>
      <c r="D995" t="s">
        <v>404</v>
      </c>
      <c r="E995" t="s">
        <v>427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405</v>
      </c>
      <c r="AC995" t="s">
        <v>405</v>
      </c>
      <c r="AD995" t="s">
        <v>405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366</v>
      </c>
      <c r="C996" t="s">
        <v>60</v>
      </c>
      <c r="D996" t="s">
        <v>425</v>
      </c>
      <c r="E996" t="s">
        <v>425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405</v>
      </c>
      <c r="AC996" t="s">
        <v>405</v>
      </c>
      <c r="AD996" t="s">
        <v>405</v>
      </c>
      <c r="AE996" t="s">
        <v>564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366</v>
      </c>
      <c r="C997" t="s">
        <v>60</v>
      </c>
      <c r="D997" t="s">
        <v>405</v>
      </c>
      <c r="E997" t="s">
        <v>405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405</v>
      </c>
      <c r="AC997" t="s">
        <v>405</v>
      </c>
      <c r="AD997" t="s">
        <v>576</v>
      </c>
      <c r="AE997" t="s">
        <v>564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366</v>
      </c>
      <c r="C998" t="s">
        <v>60</v>
      </c>
      <c r="D998" t="s">
        <v>554</v>
      </c>
      <c r="E998" t="s">
        <v>554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405</v>
      </c>
      <c r="AC998" t="s">
        <v>405</v>
      </c>
      <c r="AD998" t="s">
        <v>424</v>
      </c>
      <c r="AE998" t="s">
        <v>564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366</v>
      </c>
      <c r="C999" t="s">
        <v>60</v>
      </c>
      <c r="D999" t="s">
        <v>426</v>
      </c>
      <c r="E999" t="s">
        <v>426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405</v>
      </c>
      <c r="AC999" t="s">
        <v>576</v>
      </c>
      <c r="AD999" t="s">
        <v>403</v>
      </c>
      <c r="AE999" t="s">
        <v>564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366</v>
      </c>
      <c r="C1000" t="s">
        <v>60</v>
      </c>
      <c r="D1000" t="s">
        <v>429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405</v>
      </c>
      <c r="AC1000" t="s">
        <v>576</v>
      </c>
      <c r="AD1000" t="s">
        <v>137</v>
      </c>
      <c r="AE1000" t="s">
        <v>564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366</v>
      </c>
      <c r="C1001" t="s">
        <v>60</v>
      </c>
      <c r="D1001" t="s">
        <v>429</v>
      </c>
      <c r="E1001" t="s">
        <v>429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405</v>
      </c>
      <c r="AC1001" t="s">
        <v>576</v>
      </c>
      <c r="AD1001" t="s">
        <v>404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366</v>
      </c>
      <c r="C1002" t="s">
        <v>60</v>
      </c>
      <c r="D1002" t="s">
        <v>424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405</v>
      </c>
      <c r="AC1002" t="s">
        <v>576</v>
      </c>
      <c r="AD1002" t="s">
        <v>404</v>
      </c>
      <c r="AE1002" t="s">
        <v>564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366</v>
      </c>
      <c r="C1003" t="s">
        <v>60</v>
      </c>
      <c r="D1003" t="s">
        <v>424</v>
      </c>
      <c r="E1003" t="s">
        <v>404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405</v>
      </c>
      <c r="AC1003" t="s">
        <v>576</v>
      </c>
      <c r="AD1003" t="s">
        <v>405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366</v>
      </c>
      <c r="C1004" t="s">
        <v>60</v>
      </c>
      <c r="D1004" t="s">
        <v>424</v>
      </c>
      <c r="E1004" t="s">
        <v>424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405</v>
      </c>
      <c r="AC1004" t="s">
        <v>576</v>
      </c>
      <c r="AD1004" t="s">
        <v>405</v>
      </c>
      <c r="AE1004" t="s">
        <v>564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366</v>
      </c>
      <c r="C1005" t="s">
        <v>60</v>
      </c>
      <c r="D1005" t="s">
        <v>424</v>
      </c>
      <c r="E1005" t="s">
        <v>479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405</v>
      </c>
      <c r="AC1005" t="s">
        <v>576</v>
      </c>
      <c r="AD1005" t="s">
        <v>431</v>
      </c>
      <c r="AE1005" t="s">
        <v>564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366</v>
      </c>
      <c r="C1006" t="s">
        <v>60</v>
      </c>
      <c r="D1006" t="s">
        <v>431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405</v>
      </c>
      <c r="AC1006" t="s">
        <v>426</v>
      </c>
      <c r="AD1006" t="s">
        <v>137</v>
      </c>
      <c r="AE1006" t="s">
        <v>564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366</v>
      </c>
      <c r="C1007" t="s">
        <v>60</v>
      </c>
      <c r="D1007" t="s">
        <v>431</v>
      </c>
      <c r="E1007" t="s">
        <v>431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405</v>
      </c>
      <c r="AC1007" t="s">
        <v>426</v>
      </c>
      <c r="AD1007" t="s">
        <v>405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366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405</v>
      </c>
      <c r="AC1008" t="s">
        <v>426</v>
      </c>
      <c r="AD1008" t="s">
        <v>405</v>
      </c>
      <c r="AE1008" t="s">
        <v>564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366</v>
      </c>
      <c r="C1009" t="s">
        <v>62</v>
      </c>
      <c r="D1009" t="s">
        <v>423</v>
      </c>
      <c r="E1009" t="s">
        <v>423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405</v>
      </c>
      <c r="AC1009" t="s">
        <v>429</v>
      </c>
      <c r="AD1009" t="s">
        <v>405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366</v>
      </c>
      <c r="C1010" t="s">
        <v>62</v>
      </c>
      <c r="D1010" t="s">
        <v>403</v>
      </c>
      <c r="E1010" t="s">
        <v>403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405</v>
      </c>
      <c r="AC1010" t="s">
        <v>429</v>
      </c>
      <c r="AD1010" t="s">
        <v>405</v>
      </c>
      <c r="AE1010" t="s">
        <v>564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366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405</v>
      </c>
      <c r="AC1011" t="s">
        <v>424</v>
      </c>
      <c r="AD1011" t="s">
        <v>403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366</v>
      </c>
      <c r="C1012" t="s">
        <v>62</v>
      </c>
      <c r="D1012" t="s">
        <v>137</v>
      </c>
      <c r="E1012" t="s">
        <v>404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405</v>
      </c>
      <c r="AC1012" t="s">
        <v>424</v>
      </c>
      <c r="AD1012" t="s">
        <v>137</v>
      </c>
      <c r="AE1012" t="s">
        <v>564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366</v>
      </c>
      <c r="C1013" t="s">
        <v>62</v>
      </c>
      <c r="D1013" t="s">
        <v>137</v>
      </c>
      <c r="E1013" t="s">
        <v>425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405</v>
      </c>
      <c r="AC1013" t="s">
        <v>424</v>
      </c>
      <c r="AD1013" t="s">
        <v>404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366</v>
      </c>
      <c r="C1014" t="s">
        <v>62</v>
      </c>
      <c r="D1014" t="s">
        <v>137</v>
      </c>
      <c r="E1014" t="s">
        <v>429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405</v>
      </c>
      <c r="AC1014" t="s">
        <v>424</v>
      </c>
      <c r="AD1014" t="s">
        <v>404</v>
      </c>
      <c r="AE1014" t="s">
        <v>564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366</v>
      </c>
      <c r="C1015" t="s">
        <v>62</v>
      </c>
      <c r="D1015" t="s">
        <v>137</v>
      </c>
      <c r="E1015" t="s">
        <v>424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405</v>
      </c>
      <c r="AC1015" t="s">
        <v>424</v>
      </c>
      <c r="AD1015" t="s">
        <v>405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366</v>
      </c>
      <c r="C1016" t="s">
        <v>62</v>
      </c>
      <c r="D1016" t="s">
        <v>404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405</v>
      </c>
      <c r="AC1016" t="s">
        <v>424</v>
      </c>
      <c r="AD1016" t="s">
        <v>405</v>
      </c>
      <c r="AE1016" t="s">
        <v>564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366</v>
      </c>
      <c r="C1017" t="s">
        <v>62</v>
      </c>
      <c r="D1017" t="s">
        <v>404</v>
      </c>
      <c r="E1017" t="s">
        <v>404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405</v>
      </c>
      <c r="AC1017" t="s">
        <v>424</v>
      </c>
      <c r="AD1017" t="s">
        <v>424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366</v>
      </c>
      <c r="C1018" t="s">
        <v>62</v>
      </c>
      <c r="D1018" t="s">
        <v>404</v>
      </c>
      <c r="E1018" t="s">
        <v>554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405</v>
      </c>
      <c r="AC1018" t="s">
        <v>424</v>
      </c>
      <c r="AD1018" t="s">
        <v>424</v>
      </c>
      <c r="AE1018" t="s">
        <v>564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366</v>
      </c>
      <c r="C1019" t="s">
        <v>62</v>
      </c>
      <c r="D1019" t="s">
        <v>404</v>
      </c>
      <c r="E1019" t="s">
        <v>429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405</v>
      </c>
      <c r="AC1019" t="s">
        <v>564</v>
      </c>
      <c r="AD1019" t="s">
        <v>137</v>
      </c>
      <c r="AE1019" t="s">
        <v>564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366</v>
      </c>
      <c r="C1020" t="s">
        <v>62</v>
      </c>
      <c r="D1020" t="s">
        <v>404</v>
      </c>
      <c r="E1020" t="s">
        <v>424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405</v>
      </c>
      <c r="AC1020" t="s">
        <v>564</v>
      </c>
      <c r="AD1020" t="s">
        <v>405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366</v>
      </c>
      <c r="C1021" t="s">
        <v>62</v>
      </c>
      <c r="D1021" t="s">
        <v>425</v>
      </c>
      <c r="E1021" t="s">
        <v>425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405</v>
      </c>
      <c r="AC1021" t="s">
        <v>564</v>
      </c>
      <c r="AD1021" t="s">
        <v>405</v>
      </c>
      <c r="AE1021" t="s">
        <v>564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366</v>
      </c>
      <c r="C1022" t="s">
        <v>62</v>
      </c>
      <c r="D1022" t="s">
        <v>405</v>
      </c>
      <c r="E1022" t="s">
        <v>405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405</v>
      </c>
      <c r="AC1022" t="s">
        <v>479</v>
      </c>
      <c r="AD1022" t="s">
        <v>405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366</v>
      </c>
      <c r="C1023" t="s">
        <v>62</v>
      </c>
      <c r="D1023" t="s">
        <v>554</v>
      </c>
      <c r="E1023" t="s">
        <v>554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405</v>
      </c>
      <c r="AC1023" t="s">
        <v>479</v>
      </c>
      <c r="AD1023" t="s">
        <v>405</v>
      </c>
      <c r="AE1023" t="s">
        <v>564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366</v>
      </c>
      <c r="C1024" t="s">
        <v>62</v>
      </c>
      <c r="D1024" t="s">
        <v>426</v>
      </c>
      <c r="E1024" t="s">
        <v>426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405</v>
      </c>
      <c r="AC1024" t="s">
        <v>431</v>
      </c>
      <c r="AD1024" t="s">
        <v>137</v>
      </c>
      <c r="AE1024" t="s">
        <v>564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366</v>
      </c>
      <c r="C1025" t="s">
        <v>62</v>
      </c>
      <c r="D1025" t="s">
        <v>429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405</v>
      </c>
      <c r="AC1025" t="s">
        <v>431</v>
      </c>
      <c r="AD1025" t="s">
        <v>405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366</v>
      </c>
      <c r="C1026" t="s">
        <v>62</v>
      </c>
      <c r="D1026" t="s">
        <v>429</v>
      </c>
      <c r="E1026" t="s">
        <v>429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405</v>
      </c>
      <c r="AC1026" t="s">
        <v>431</v>
      </c>
      <c r="AD1026" t="s">
        <v>405</v>
      </c>
      <c r="AE1026" t="s">
        <v>564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366</v>
      </c>
      <c r="C1027" t="s">
        <v>62</v>
      </c>
      <c r="D1027" t="s">
        <v>424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405</v>
      </c>
      <c r="AC1027" t="s">
        <v>406</v>
      </c>
      <c r="AD1027" t="s">
        <v>405</v>
      </c>
      <c r="AE1027" t="s">
        <v>564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366</v>
      </c>
      <c r="C1028" t="s">
        <v>62</v>
      </c>
      <c r="D1028" t="s">
        <v>424</v>
      </c>
      <c r="E1028" t="s">
        <v>404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405</v>
      </c>
      <c r="AC1028" t="s">
        <v>427</v>
      </c>
      <c r="AD1028" t="s">
        <v>405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366</v>
      </c>
      <c r="C1029" t="s">
        <v>62</v>
      </c>
      <c r="D1029" t="s">
        <v>424</v>
      </c>
      <c r="E1029" t="s">
        <v>424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405</v>
      </c>
      <c r="AC1029" t="s">
        <v>427</v>
      </c>
      <c r="AD1029" t="s">
        <v>405</v>
      </c>
      <c r="AE1029" t="s">
        <v>564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366</v>
      </c>
      <c r="C1030" t="s">
        <v>62</v>
      </c>
      <c r="D1030" t="s">
        <v>431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576</v>
      </c>
      <c r="AC1030" t="s">
        <v>403</v>
      </c>
      <c r="AD1030" t="s">
        <v>576</v>
      </c>
      <c r="AE1030" t="s">
        <v>564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366</v>
      </c>
      <c r="C1031" t="s">
        <v>62</v>
      </c>
      <c r="D1031" t="s">
        <v>431</v>
      </c>
      <c r="E1031" t="s">
        <v>431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576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366</v>
      </c>
      <c r="C1032" t="s">
        <v>62</v>
      </c>
      <c r="D1032" t="s">
        <v>406</v>
      </c>
      <c r="E1032" t="s">
        <v>406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576</v>
      </c>
      <c r="AC1032" t="s">
        <v>577</v>
      </c>
      <c r="AD1032" t="s">
        <v>576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366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576</v>
      </c>
      <c r="AC1033" t="s">
        <v>577</v>
      </c>
      <c r="AD1033" t="s">
        <v>576</v>
      </c>
      <c r="AE1033" t="s">
        <v>564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366</v>
      </c>
      <c r="C1034" t="s">
        <v>64</v>
      </c>
      <c r="D1034" t="s">
        <v>553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576</v>
      </c>
      <c r="AC1034" t="s">
        <v>564</v>
      </c>
      <c r="AD1034" t="s">
        <v>576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366</v>
      </c>
      <c r="C1035" t="s">
        <v>64</v>
      </c>
      <c r="D1035" t="s">
        <v>423</v>
      </c>
      <c r="E1035" t="s">
        <v>423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426</v>
      </c>
      <c r="AC1035" t="s">
        <v>423</v>
      </c>
      <c r="AD1035" t="s">
        <v>426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366</v>
      </c>
      <c r="C1036" t="s">
        <v>64</v>
      </c>
      <c r="D1036" t="s">
        <v>423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429</v>
      </c>
      <c r="AC1036" t="s">
        <v>137</v>
      </c>
      <c r="AD1036" t="s">
        <v>429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366</v>
      </c>
      <c r="C1037" t="s">
        <v>64</v>
      </c>
      <c r="D1037" t="s">
        <v>403</v>
      </c>
      <c r="E1037" t="s">
        <v>403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429</v>
      </c>
      <c r="AC1037" t="s">
        <v>577</v>
      </c>
      <c r="AD1037" t="s">
        <v>404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366</v>
      </c>
      <c r="C1038" t="s">
        <v>64</v>
      </c>
      <c r="D1038" t="s">
        <v>403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429</v>
      </c>
      <c r="AC1038" t="s">
        <v>577</v>
      </c>
      <c r="AD1038" t="s">
        <v>429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366</v>
      </c>
      <c r="C1039" t="s">
        <v>64</v>
      </c>
      <c r="D1039" t="s">
        <v>137</v>
      </c>
      <c r="E1039" t="s">
        <v>401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429</v>
      </c>
      <c r="AC1039" t="s">
        <v>429</v>
      </c>
      <c r="AD1039" t="s">
        <v>429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366</v>
      </c>
      <c r="C1040" t="s">
        <v>64</v>
      </c>
      <c r="D1040" t="s">
        <v>137</v>
      </c>
      <c r="E1040" t="s">
        <v>423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429</v>
      </c>
      <c r="AC1040" t="s">
        <v>431</v>
      </c>
      <c r="AD1040" t="s">
        <v>429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366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424</v>
      </c>
      <c r="AC1041" t="s">
        <v>423</v>
      </c>
      <c r="AD1041" t="s">
        <v>576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366</v>
      </c>
      <c r="C1042" t="s">
        <v>64</v>
      </c>
      <c r="D1042" t="s">
        <v>137</v>
      </c>
      <c r="E1042" t="s">
        <v>404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424</v>
      </c>
      <c r="AC1042" t="s">
        <v>423</v>
      </c>
      <c r="AD1042" t="s">
        <v>424</v>
      </c>
      <c r="AE1042" t="s">
        <v>564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366</v>
      </c>
      <c r="C1043" t="s">
        <v>64</v>
      </c>
      <c r="D1043" t="s">
        <v>137</v>
      </c>
      <c r="E1043" t="s">
        <v>425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424</v>
      </c>
      <c r="AC1043" t="s">
        <v>403</v>
      </c>
      <c r="AD1043" t="s">
        <v>403</v>
      </c>
      <c r="AE1043" t="s">
        <v>564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366</v>
      </c>
      <c r="C1044" t="s">
        <v>64</v>
      </c>
      <c r="D1044" t="s">
        <v>137</v>
      </c>
      <c r="E1044" t="s">
        <v>426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424</v>
      </c>
      <c r="AC1044" t="s">
        <v>403</v>
      </c>
      <c r="AD1044" t="s">
        <v>424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366</v>
      </c>
      <c r="C1045" t="s">
        <v>64</v>
      </c>
      <c r="D1045" t="s">
        <v>137</v>
      </c>
      <c r="E1045" t="s">
        <v>429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424</v>
      </c>
      <c r="AC1045" t="s">
        <v>403</v>
      </c>
      <c r="AD1045" t="s">
        <v>424</v>
      </c>
      <c r="AE1045" t="s">
        <v>564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366</v>
      </c>
      <c r="C1046" t="s">
        <v>64</v>
      </c>
      <c r="D1046" t="s">
        <v>137</v>
      </c>
      <c r="E1046" t="s">
        <v>424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424</v>
      </c>
      <c r="AC1046" t="s">
        <v>137</v>
      </c>
      <c r="AD1046" t="s">
        <v>137</v>
      </c>
      <c r="AE1046" t="s">
        <v>564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366</v>
      </c>
      <c r="C1047" t="s">
        <v>64</v>
      </c>
      <c r="D1047" t="s">
        <v>137</v>
      </c>
      <c r="E1047" t="s">
        <v>479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424</v>
      </c>
      <c r="AC1047" t="s">
        <v>137</v>
      </c>
      <c r="AD1047" t="s">
        <v>404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366</v>
      </c>
      <c r="C1048" t="s">
        <v>64</v>
      </c>
      <c r="D1048" t="s">
        <v>404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424</v>
      </c>
      <c r="AC1048" t="s">
        <v>137</v>
      </c>
      <c r="AD1048" t="s">
        <v>424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366</v>
      </c>
      <c r="C1049" t="s">
        <v>64</v>
      </c>
      <c r="D1049" t="s">
        <v>404</v>
      </c>
      <c r="E1049" t="s">
        <v>404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424</v>
      </c>
      <c r="AC1049" t="s">
        <v>137</v>
      </c>
      <c r="AD1049" t="s">
        <v>424</v>
      </c>
      <c r="AE1049" t="s">
        <v>564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366</v>
      </c>
      <c r="C1050" t="s">
        <v>64</v>
      </c>
      <c r="D1050" t="s">
        <v>404</v>
      </c>
      <c r="E1050" t="s">
        <v>425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424</v>
      </c>
      <c r="AC1050" t="s">
        <v>577</v>
      </c>
      <c r="AD1050" t="s">
        <v>404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366</v>
      </c>
      <c r="C1051" t="s">
        <v>64</v>
      </c>
      <c r="D1051" t="s">
        <v>404</v>
      </c>
      <c r="E1051" t="s">
        <v>429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424</v>
      </c>
      <c r="AC1051" t="s">
        <v>577</v>
      </c>
      <c r="AD1051" t="s">
        <v>424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366</v>
      </c>
      <c r="C1052" t="s">
        <v>64</v>
      </c>
      <c r="D1052" t="s">
        <v>404</v>
      </c>
      <c r="E1052" t="s">
        <v>424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424</v>
      </c>
      <c r="AC1052" t="s">
        <v>577</v>
      </c>
      <c r="AD1052" t="s">
        <v>424</v>
      </c>
      <c r="AE1052" t="s">
        <v>564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366</v>
      </c>
      <c r="C1053" t="s">
        <v>64</v>
      </c>
      <c r="D1053" t="s">
        <v>425</v>
      </c>
      <c r="E1053" t="s">
        <v>553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424</v>
      </c>
      <c r="AC1053" t="s">
        <v>577</v>
      </c>
      <c r="AD1053" t="s">
        <v>431</v>
      </c>
      <c r="AE1053" t="s">
        <v>564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366</v>
      </c>
      <c r="C1054" t="s">
        <v>64</v>
      </c>
      <c r="D1054" t="s">
        <v>425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424</v>
      </c>
      <c r="AC1054" t="s">
        <v>425</v>
      </c>
      <c r="AD1054" t="s">
        <v>404</v>
      </c>
      <c r="AE1054" t="s">
        <v>564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366</v>
      </c>
      <c r="C1055" t="s">
        <v>64</v>
      </c>
      <c r="D1055" t="s">
        <v>425</v>
      </c>
      <c r="E1055" t="s">
        <v>404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424</v>
      </c>
      <c r="AC1055" t="s">
        <v>425</v>
      </c>
      <c r="AD1055" t="s">
        <v>424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366</v>
      </c>
      <c r="C1056" t="s">
        <v>64</v>
      </c>
      <c r="D1056" t="s">
        <v>425</v>
      </c>
      <c r="E1056" t="s">
        <v>425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424</v>
      </c>
      <c r="AC1056" t="s">
        <v>425</v>
      </c>
      <c r="AD1056" t="s">
        <v>424</v>
      </c>
      <c r="AE1056" t="s">
        <v>564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366</v>
      </c>
      <c r="C1057" t="s">
        <v>64</v>
      </c>
      <c r="D1057" t="s">
        <v>405</v>
      </c>
      <c r="E1057" t="s">
        <v>405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424</v>
      </c>
      <c r="AC1057" t="s">
        <v>405</v>
      </c>
      <c r="AD1057" t="s">
        <v>405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366</v>
      </c>
      <c r="C1058" t="s">
        <v>64</v>
      </c>
      <c r="D1058" t="s">
        <v>554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424</v>
      </c>
      <c r="AC1058" t="s">
        <v>405</v>
      </c>
      <c r="AD1058" t="s">
        <v>424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366</v>
      </c>
      <c r="C1059" t="s">
        <v>64</v>
      </c>
      <c r="D1059" t="s">
        <v>554</v>
      </c>
      <c r="E1059" t="s">
        <v>404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424</v>
      </c>
      <c r="AC1059" t="s">
        <v>424</v>
      </c>
      <c r="AD1059" t="s">
        <v>137</v>
      </c>
      <c r="AE1059" t="s">
        <v>564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366</v>
      </c>
      <c r="C1060" t="s">
        <v>64</v>
      </c>
      <c r="D1060" t="s">
        <v>554</v>
      </c>
      <c r="E1060" t="s">
        <v>554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424</v>
      </c>
      <c r="AC1060" t="s">
        <v>424</v>
      </c>
      <c r="AD1060" t="s">
        <v>404</v>
      </c>
      <c r="AE1060" t="s">
        <v>564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366</v>
      </c>
      <c r="C1061" t="s">
        <v>64</v>
      </c>
      <c r="D1061" t="s">
        <v>426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424</v>
      </c>
      <c r="AC1061" t="s">
        <v>424</v>
      </c>
      <c r="AD1061" t="s">
        <v>424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366</v>
      </c>
      <c r="C1062" t="s">
        <v>64</v>
      </c>
      <c r="D1062" t="s">
        <v>426</v>
      </c>
      <c r="E1062" t="s">
        <v>426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424</v>
      </c>
      <c r="AC1062" t="s">
        <v>424</v>
      </c>
      <c r="AD1062" t="s">
        <v>424</v>
      </c>
      <c r="AE1062" t="s">
        <v>564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366</v>
      </c>
      <c r="C1063" t="s">
        <v>64</v>
      </c>
      <c r="D1063" t="s">
        <v>426</v>
      </c>
      <c r="E1063" t="s">
        <v>429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424</v>
      </c>
      <c r="AC1063" t="s">
        <v>564</v>
      </c>
      <c r="AD1063" t="s">
        <v>137</v>
      </c>
      <c r="AE1063" t="s">
        <v>564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366</v>
      </c>
      <c r="C1064" t="s">
        <v>64</v>
      </c>
      <c r="D1064" t="s">
        <v>429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424</v>
      </c>
      <c r="AC1064" t="s">
        <v>564</v>
      </c>
      <c r="AD1064" t="s">
        <v>404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366</v>
      </c>
      <c r="C1065" t="s">
        <v>64</v>
      </c>
      <c r="D1065" t="s">
        <v>429</v>
      </c>
      <c r="E1065" t="s">
        <v>426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424</v>
      </c>
      <c r="AC1065" t="s">
        <v>564</v>
      </c>
      <c r="AD1065" t="s">
        <v>424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366</v>
      </c>
      <c r="C1066" t="s">
        <v>64</v>
      </c>
      <c r="D1066" t="s">
        <v>429</v>
      </c>
      <c r="E1066" t="s">
        <v>429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424</v>
      </c>
      <c r="AC1066" t="s">
        <v>564</v>
      </c>
      <c r="AD1066" t="s">
        <v>424</v>
      </c>
      <c r="AE1066" t="s">
        <v>564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366</v>
      </c>
      <c r="C1067" t="s">
        <v>64</v>
      </c>
      <c r="D1067" t="s">
        <v>424</v>
      </c>
      <c r="E1067" t="s">
        <v>423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424</v>
      </c>
      <c r="AC1067" t="s">
        <v>479</v>
      </c>
      <c r="AD1067" t="s">
        <v>424</v>
      </c>
      <c r="AE1067" t="s">
        <v>564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366</v>
      </c>
      <c r="C1068" t="s">
        <v>64</v>
      </c>
      <c r="D1068" t="s">
        <v>424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424</v>
      </c>
      <c r="AC1068" t="s">
        <v>431</v>
      </c>
      <c r="AD1068" t="s">
        <v>424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366</v>
      </c>
      <c r="C1069" t="s">
        <v>64</v>
      </c>
      <c r="D1069" t="s">
        <v>424</v>
      </c>
      <c r="E1069" t="s">
        <v>424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479</v>
      </c>
      <c r="AC1069" t="s">
        <v>423</v>
      </c>
      <c r="AD1069" t="s">
        <v>479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366</v>
      </c>
      <c r="C1070" t="s">
        <v>64</v>
      </c>
      <c r="D1070" t="s">
        <v>424</v>
      </c>
      <c r="E1070" t="s">
        <v>479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479</v>
      </c>
      <c r="AC1070" t="s">
        <v>423</v>
      </c>
      <c r="AD1070" t="s">
        <v>479</v>
      </c>
      <c r="AE1070" t="s">
        <v>564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366</v>
      </c>
      <c r="C1071" t="s">
        <v>64</v>
      </c>
      <c r="D1071" t="s">
        <v>479</v>
      </c>
      <c r="E1071" t="s">
        <v>424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479</v>
      </c>
      <c r="AC1071" t="s">
        <v>425</v>
      </c>
      <c r="AD1071" t="s">
        <v>479</v>
      </c>
      <c r="AE1071" t="s">
        <v>564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366</v>
      </c>
      <c r="C1072" t="s">
        <v>64</v>
      </c>
      <c r="D1072" t="s">
        <v>431</v>
      </c>
      <c r="E1072" t="s">
        <v>423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479</v>
      </c>
      <c r="AC1072" t="s">
        <v>576</v>
      </c>
      <c r="AD1072" t="s">
        <v>479</v>
      </c>
      <c r="AE1072" t="s">
        <v>564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366</v>
      </c>
      <c r="C1073" t="s">
        <v>64</v>
      </c>
      <c r="D1073" t="s">
        <v>431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479</v>
      </c>
      <c r="AC1073" t="s">
        <v>424</v>
      </c>
      <c r="AD1073" t="s">
        <v>479</v>
      </c>
      <c r="AE1073" t="s">
        <v>564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366</v>
      </c>
      <c r="C1074" t="s">
        <v>64</v>
      </c>
      <c r="D1074" t="s">
        <v>431</v>
      </c>
      <c r="E1074" t="s">
        <v>431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479</v>
      </c>
      <c r="AC1074" t="s">
        <v>564</v>
      </c>
      <c r="AD1074" t="s">
        <v>479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366</v>
      </c>
      <c r="C1075" t="s">
        <v>64</v>
      </c>
      <c r="D1075" t="s">
        <v>406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431</v>
      </c>
      <c r="AC1075" t="s">
        <v>137</v>
      </c>
      <c r="AD1075" t="s">
        <v>137</v>
      </c>
      <c r="AE1075" t="s">
        <v>564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366</v>
      </c>
      <c r="C1076" t="s">
        <v>64</v>
      </c>
      <c r="D1076" t="s">
        <v>406</v>
      </c>
      <c r="E1076" t="s">
        <v>406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431</v>
      </c>
      <c r="AC1076" t="s">
        <v>137</v>
      </c>
      <c r="AD1076" t="s">
        <v>431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366</v>
      </c>
      <c r="C1077" t="s">
        <v>64</v>
      </c>
      <c r="D1077" t="s">
        <v>427</v>
      </c>
      <c r="E1077" t="s">
        <v>427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431</v>
      </c>
      <c r="AC1077" t="s">
        <v>137</v>
      </c>
      <c r="AD1077" t="s">
        <v>431</v>
      </c>
      <c r="AE1077" t="s">
        <v>564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367</v>
      </c>
      <c r="C1078" t="s">
        <v>48</v>
      </c>
      <c r="D1078" t="s">
        <v>403</v>
      </c>
      <c r="E1078" t="s">
        <v>403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431</v>
      </c>
      <c r="AC1078" t="s">
        <v>577</v>
      </c>
      <c r="AD1078" t="s">
        <v>431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367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431</v>
      </c>
      <c r="AC1079" t="s">
        <v>577</v>
      </c>
      <c r="AD1079" t="s">
        <v>431</v>
      </c>
      <c r="AE1079" t="s">
        <v>564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367</v>
      </c>
      <c r="C1080" t="s">
        <v>48</v>
      </c>
      <c r="D1080" t="s">
        <v>137</v>
      </c>
      <c r="E1080" t="s">
        <v>404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431</v>
      </c>
      <c r="AC1080" t="s">
        <v>425</v>
      </c>
      <c r="AD1080" t="s">
        <v>431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367</v>
      </c>
      <c r="C1081" t="s">
        <v>48</v>
      </c>
      <c r="D1081" t="s">
        <v>404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431</v>
      </c>
      <c r="AC1081" t="s">
        <v>429</v>
      </c>
      <c r="AD1081" t="s">
        <v>424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367</v>
      </c>
      <c r="C1082" t="s">
        <v>48</v>
      </c>
      <c r="D1082" t="s">
        <v>404</v>
      </c>
      <c r="E1082" t="s">
        <v>404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431</v>
      </c>
      <c r="AC1082" t="s">
        <v>424</v>
      </c>
      <c r="AD1082" t="s">
        <v>137</v>
      </c>
      <c r="AE1082" t="s">
        <v>564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367</v>
      </c>
      <c r="C1083" t="s">
        <v>48</v>
      </c>
      <c r="D1083" t="s">
        <v>431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431</v>
      </c>
      <c r="AC1083" t="s">
        <v>424</v>
      </c>
      <c r="AD1083" t="s">
        <v>404</v>
      </c>
      <c r="AE1083" t="s">
        <v>564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367</v>
      </c>
      <c r="C1084" t="s">
        <v>48</v>
      </c>
      <c r="D1084" t="s">
        <v>431</v>
      </c>
      <c r="E1084" t="s">
        <v>431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431</v>
      </c>
      <c r="AC1084" t="s">
        <v>424</v>
      </c>
      <c r="AD1084" t="s">
        <v>431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367</v>
      </c>
      <c r="C1085" t="s">
        <v>48</v>
      </c>
      <c r="D1085" t="s">
        <v>406</v>
      </c>
      <c r="E1085" t="s">
        <v>406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431</v>
      </c>
      <c r="AC1085" t="s">
        <v>424</v>
      </c>
      <c r="AD1085" t="s">
        <v>431</v>
      </c>
      <c r="AE1085" t="s">
        <v>564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367</v>
      </c>
      <c r="C1086" t="s">
        <v>50</v>
      </c>
      <c r="D1086" t="s">
        <v>423</v>
      </c>
      <c r="E1086" t="s">
        <v>423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431</v>
      </c>
      <c r="AC1086" t="s">
        <v>564</v>
      </c>
      <c r="AD1086" t="s">
        <v>431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367</v>
      </c>
      <c r="C1087" t="s">
        <v>50</v>
      </c>
      <c r="D1087" t="s">
        <v>423</v>
      </c>
      <c r="E1087" t="s">
        <v>403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431</v>
      </c>
      <c r="AC1087" t="s">
        <v>564</v>
      </c>
      <c r="AD1087" t="s">
        <v>431</v>
      </c>
      <c r="AE1087" t="s">
        <v>564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367</v>
      </c>
      <c r="C1088" t="s">
        <v>50</v>
      </c>
      <c r="D1088" t="s">
        <v>403</v>
      </c>
      <c r="E1088" t="s">
        <v>403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431</v>
      </c>
      <c r="AC1088" t="s">
        <v>431</v>
      </c>
      <c r="AD1088" t="s">
        <v>431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367</v>
      </c>
      <c r="C1089" t="s">
        <v>50</v>
      </c>
      <c r="D1089" t="s">
        <v>403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431</v>
      </c>
      <c r="AC1089" t="s">
        <v>431</v>
      </c>
      <c r="AD1089" t="s">
        <v>431</v>
      </c>
      <c r="AE1089" t="s">
        <v>564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367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431</v>
      </c>
      <c r="AC1090" t="s">
        <v>427</v>
      </c>
      <c r="AD1090" t="s">
        <v>431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367</v>
      </c>
      <c r="C1091" t="s">
        <v>50</v>
      </c>
      <c r="D1091" t="s">
        <v>404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431</v>
      </c>
      <c r="AC1091" t="s">
        <v>427</v>
      </c>
      <c r="AD1091" t="s">
        <v>431</v>
      </c>
      <c r="AE1091" t="s">
        <v>564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367</v>
      </c>
      <c r="C1092" t="s">
        <v>50</v>
      </c>
      <c r="D1092" t="s">
        <v>404</v>
      </c>
      <c r="E1092" t="s">
        <v>404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406</v>
      </c>
      <c r="AC1092" t="s">
        <v>423</v>
      </c>
      <c r="AD1092" t="s">
        <v>406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367</v>
      </c>
      <c r="C1093" t="s">
        <v>50</v>
      </c>
      <c r="D1093" t="s">
        <v>479</v>
      </c>
      <c r="E1093" t="s">
        <v>479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406</v>
      </c>
      <c r="AC1093" t="s">
        <v>423</v>
      </c>
      <c r="AD1093" t="s">
        <v>406</v>
      </c>
      <c r="AE1093" t="s">
        <v>564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367</v>
      </c>
      <c r="C1094" t="s">
        <v>50</v>
      </c>
      <c r="D1094" t="s">
        <v>406</v>
      </c>
      <c r="E1094" t="s">
        <v>406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406</v>
      </c>
      <c r="AC1094" t="s">
        <v>403</v>
      </c>
      <c r="AD1094" t="s">
        <v>406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367</v>
      </c>
      <c r="C1095" t="s">
        <v>52</v>
      </c>
      <c r="D1095" t="s">
        <v>423</v>
      </c>
      <c r="E1095" t="s">
        <v>423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406</v>
      </c>
      <c r="AC1095" t="s">
        <v>403</v>
      </c>
      <c r="AD1095" t="s">
        <v>406</v>
      </c>
      <c r="AE1095" t="s">
        <v>564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367</v>
      </c>
      <c r="C1096" t="s">
        <v>52</v>
      </c>
      <c r="D1096" t="s">
        <v>403</v>
      </c>
      <c r="E1096" t="s">
        <v>403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406</v>
      </c>
      <c r="AC1096" t="s">
        <v>137</v>
      </c>
      <c r="AD1096" t="s">
        <v>137</v>
      </c>
      <c r="AE1096" t="s">
        <v>564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367</v>
      </c>
      <c r="C1097" t="s">
        <v>52</v>
      </c>
      <c r="D1097" t="s">
        <v>137</v>
      </c>
      <c r="E1097" t="s">
        <v>423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406</v>
      </c>
      <c r="AC1097" t="s">
        <v>137</v>
      </c>
      <c r="AD1097" t="s">
        <v>406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367</v>
      </c>
      <c r="C1098" t="s">
        <v>52</v>
      </c>
      <c r="D1098" t="s">
        <v>137</v>
      </c>
      <c r="E1098" t="s">
        <v>403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406</v>
      </c>
      <c r="AC1098" t="s">
        <v>137</v>
      </c>
      <c r="AD1098" t="s">
        <v>406</v>
      </c>
      <c r="AE1098" t="s">
        <v>564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367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406</v>
      </c>
      <c r="AC1099" t="s">
        <v>577</v>
      </c>
      <c r="AD1099" t="s">
        <v>406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367</v>
      </c>
      <c r="C1100" t="s">
        <v>52</v>
      </c>
      <c r="D1100" t="s">
        <v>404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406</v>
      </c>
      <c r="AC1100" t="s">
        <v>577</v>
      </c>
      <c r="AD1100" t="s">
        <v>406</v>
      </c>
      <c r="AE1100" t="s">
        <v>564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367</v>
      </c>
      <c r="C1101" t="s">
        <v>52</v>
      </c>
      <c r="D1101" t="s">
        <v>404</v>
      </c>
      <c r="E1101" t="s">
        <v>404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406</v>
      </c>
      <c r="AC1101" t="s">
        <v>425</v>
      </c>
      <c r="AD1101" t="s">
        <v>406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367</v>
      </c>
      <c r="C1102" t="s">
        <v>52</v>
      </c>
      <c r="D1102" t="s">
        <v>404</v>
      </c>
      <c r="E1102" t="s">
        <v>425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406</v>
      </c>
      <c r="AC1102" t="s">
        <v>425</v>
      </c>
      <c r="AD1102" t="s">
        <v>406</v>
      </c>
      <c r="AE1102" t="s">
        <v>564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367</v>
      </c>
      <c r="C1103" t="s">
        <v>52</v>
      </c>
      <c r="D1103" t="s">
        <v>405</v>
      </c>
      <c r="E1103" t="s">
        <v>405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406</v>
      </c>
      <c r="AC1103" t="s">
        <v>425</v>
      </c>
      <c r="AD1103" t="s">
        <v>427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367</v>
      </c>
      <c r="C1104" t="s">
        <v>52</v>
      </c>
      <c r="D1104" t="s">
        <v>431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406</v>
      </c>
      <c r="AC1104" t="s">
        <v>425</v>
      </c>
      <c r="AD1104" t="s">
        <v>427</v>
      </c>
      <c r="AE1104" t="s">
        <v>564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367</v>
      </c>
      <c r="C1105" t="s">
        <v>52</v>
      </c>
      <c r="D1105" t="s">
        <v>406</v>
      </c>
      <c r="E1105" t="s">
        <v>406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406</v>
      </c>
      <c r="AC1105" t="s">
        <v>405</v>
      </c>
      <c r="AD1105" t="s">
        <v>406</v>
      </c>
      <c r="AE1105" t="s">
        <v>564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367</v>
      </c>
      <c r="C1106" t="s">
        <v>54</v>
      </c>
      <c r="D1106" t="s">
        <v>423</v>
      </c>
      <c r="E1106" t="s">
        <v>423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406</v>
      </c>
      <c r="AC1106" t="s">
        <v>576</v>
      </c>
      <c r="AD1106" t="s">
        <v>137</v>
      </c>
      <c r="AE1106" t="s">
        <v>564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367</v>
      </c>
      <c r="C1107" t="s">
        <v>54</v>
      </c>
      <c r="D1107" t="s">
        <v>403</v>
      </c>
      <c r="E1107" t="s">
        <v>403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406</v>
      </c>
      <c r="AC1107" t="s">
        <v>576</v>
      </c>
      <c r="AD1107" t="s">
        <v>424</v>
      </c>
      <c r="AE1107" t="s">
        <v>564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367</v>
      </c>
      <c r="C1108" t="s">
        <v>54</v>
      </c>
      <c r="D1108" t="s">
        <v>403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406</v>
      </c>
      <c r="AC1108" t="s">
        <v>576</v>
      </c>
      <c r="AD1108" t="s">
        <v>406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367</v>
      </c>
      <c r="C1109" t="s">
        <v>54</v>
      </c>
      <c r="D1109" t="s">
        <v>137</v>
      </c>
      <c r="E1109" t="s">
        <v>403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406</v>
      </c>
      <c r="AC1109" t="s">
        <v>576</v>
      </c>
      <c r="AD1109" t="s">
        <v>406</v>
      </c>
      <c r="AE1109" t="s">
        <v>564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367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406</v>
      </c>
      <c r="AC1110" t="s">
        <v>576</v>
      </c>
      <c r="AD1110" t="s">
        <v>427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367</v>
      </c>
      <c r="C1111" t="s">
        <v>54</v>
      </c>
      <c r="D1111" t="s">
        <v>404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406</v>
      </c>
      <c r="AC1111" t="s">
        <v>426</v>
      </c>
      <c r="AD1111" t="s">
        <v>406</v>
      </c>
      <c r="AE1111" t="s">
        <v>564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367</v>
      </c>
      <c r="C1112" t="s">
        <v>54</v>
      </c>
      <c r="D1112" t="s">
        <v>404</v>
      </c>
      <c r="E1112" t="s">
        <v>404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406</v>
      </c>
      <c r="AC1112" t="s">
        <v>429</v>
      </c>
      <c r="AD1112" t="s">
        <v>406</v>
      </c>
      <c r="AE1112" t="s">
        <v>564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367</v>
      </c>
      <c r="C1113" t="s">
        <v>54</v>
      </c>
      <c r="D1113" t="s">
        <v>404</v>
      </c>
      <c r="E1113" t="s">
        <v>425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406</v>
      </c>
      <c r="AC1113" t="s">
        <v>424</v>
      </c>
      <c r="AD1113" t="s">
        <v>137</v>
      </c>
      <c r="AE1113" t="s">
        <v>564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367</v>
      </c>
      <c r="C1114" t="s">
        <v>54</v>
      </c>
      <c r="D1114" t="s">
        <v>404</v>
      </c>
      <c r="E1114" t="s">
        <v>427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406</v>
      </c>
      <c r="AC1114" t="s">
        <v>424</v>
      </c>
      <c r="AD1114" t="s">
        <v>406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367</v>
      </c>
      <c r="C1115" t="s">
        <v>54</v>
      </c>
      <c r="D1115" t="s">
        <v>405</v>
      </c>
      <c r="E1115" t="s">
        <v>405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406</v>
      </c>
      <c r="AC1115" t="s">
        <v>424</v>
      </c>
      <c r="AD1115" t="s">
        <v>406</v>
      </c>
      <c r="AE1115" t="s">
        <v>564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367</v>
      </c>
      <c r="C1116" t="s">
        <v>54</v>
      </c>
      <c r="D1116" t="s">
        <v>424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406</v>
      </c>
      <c r="AC1116" t="s">
        <v>424</v>
      </c>
      <c r="AD1116" t="s">
        <v>427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367</v>
      </c>
      <c r="C1117" t="s">
        <v>54</v>
      </c>
      <c r="D1117" t="s">
        <v>424</v>
      </c>
      <c r="E1117" t="s">
        <v>424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406</v>
      </c>
      <c r="AC1117" t="s">
        <v>424</v>
      </c>
      <c r="AD1117" t="s">
        <v>427</v>
      </c>
      <c r="AE1117" t="s">
        <v>564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367</v>
      </c>
      <c r="C1118" t="s">
        <v>54</v>
      </c>
      <c r="D1118" t="s">
        <v>431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406</v>
      </c>
      <c r="AC1118" t="s">
        <v>564</v>
      </c>
      <c r="AD1118" t="s">
        <v>137</v>
      </c>
      <c r="AE1118" t="s">
        <v>564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367</v>
      </c>
      <c r="C1119" t="s">
        <v>54</v>
      </c>
      <c r="D1119" t="s">
        <v>431</v>
      </c>
      <c r="E1119" t="s">
        <v>431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406</v>
      </c>
      <c r="AC1119" t="s">
        <v>564</v>
      </c>
      <c r="AD1119" t="s">
        <v>406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367</v>
      </c>
      <c r="C1120" t="s">
        <v>54</v>
      </c>
      <c r="D1120" t="s">
        <v>406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406</v>
      </c>
      <c r="AC1120" t="s">
        <v>564</v>
      </c>
      <c r="AD1120" t="s">
        <v>406</v>
      </c>
      <c r="AE1120" t="s">
        <v>564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367</v>
      </c>
      <c r="C1121" t="s">
        <v>54</v>
      </c>
      <c r="D1121" t="s">
        <v>406</v>
      </c>
      <c r="E1121" t="s">
        <v>406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406</v>
      </c>
      <c r="AC1121" t="s">
        <v>564</v>
      </c>
      <c r="AD1121" t="s">
        <v>427</v>
      </c>
      <c r="AE1121" t="s">
        <v>564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367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406</v>
      </c>
      <c r="AC1122" t="s">
        <v>431</v>
      </c>
      <c r="AD1122" t="s">
        <v>402</v>
      </c>
      <c r="AE1122" t="s">
        <v>564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367</v>
      </c>
      <c r="C1123" t="s">
        <v>56</v>
      </c>
      <c r="D1123" t="s">
        <v>553</v>
      </c>
      <c r="E1123" t="s">
        <v>553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406</v>
      </c>
      <c r="AC1123" t="s">
        <v>431</v>
      </c>
      <c r="AD1123" t="s">
        <v>406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367</v>
      </c>
      <c r="C1124" t="s">
        <v>56</v>
      </c>
      <c r="D1124" t="s">
        <v>423</v>
      </c>
      <c r="E1124" t="s">
        <v>423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406</v>
      </c>
      <c r="AC1124" t="s">
        <v>431</v>
      </c>
      <c r="AD1124" t="s">
        <v>406</v>
      </c>
      <c r="AE1124" t="s">
        <v>564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367</v>
      </c>
      <c r="C1125" t="s">
        <v>56</v>
      </c>
      <c r="D1125" t="s">
        <v>423</v>
      </c>
      <c r="E1125" t="s">
        <v>404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406</v>
      </c>
      <c r="AC1125" t="s">
        <v>406</v>
      </c>
      <c r="AD1125" t="s">
        <v>406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367</v>
      </c>
      <c r="C1126" t="s">
        <v>56</v>
      </c>
      <c r="D1126" t="s">
        <v>403</v>
      </c>
      <c r="E1126" t="s">
        <v>423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406</v>
      </c>
      <c r="AC1126" t="s">
        <v>406</v>
      </c>
      <c r="AD1126" t="s">
        <v>406</v>
      </c>
      <c r="AE1126" t="s">
        <v>564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367</v>
      </c>
      <c r="C1127" t="s">
        <v>56</v>
      </c>
      <c r="D1127" t="s">
        <v>403</v>
      </c>
      <c r="E1127" t="s">
        <v>403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406</v>
      </c>
      <c r="AC1127" t="s">
        <v>427</v>
      </c>
      <c r="AD1127" t="s">
        <v>406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367</v>
      </c>
      <c r="C1128" t="s">
        <v>56</v>
      </c>
      <c r="D1128" t="s">
        <v>403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406</v>
      </c>
      <c r="AC1128" t="s">
        <v>427</v>
      </c>
      <c r="AD1128" t="s">
        <v>406</v>
      </c>
      <c r="AE1128" t="s">
        <v>564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367</v>
      </c>
      <c r="C1129" t="s">
        <v>56</v>
      </c>
      <c r="D1129" t="s">
        <v>403</v>
      </c>
      <c r="E1129" t="s">
        <v>425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406</v>
      </c>
      <c r="AC1129" t="s">
        <v>427</v>
      </c>
      <c r="AD1129" t="s">
        <v>427</v>
      </c>
      <c r="AE1129" t="s">
        <v>564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367</v>
      </c>
      <c r="C1130" t="s">
        <v>56</v>
      </c>
      <c r="D1130" t="s">
        <v>403</v>
      </c>
      <c r="E1130" t="s">
        <v>405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427</v>
      </c>
      <c r="AC1130" t="s">
        <v>137</v>
      </c>
      <c r="AD1130" t="s">
        <v>427</v>
      </c>
      <c r="AE1130" t="s">
        <v>564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367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427</v>
      </c>
      <c r="AC1131" t="s">
        <v>577</v>
      </c>
      <c r="AD1131" t="s">
        <v>427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367</v>
      </c>
      <c r="C1132" t="s">
        <v>56</v>
      </c>
      <c r="D1132" t="s">
        <v>137</v>
      </c>
      <c r="E1132" t="s">
        <v>424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427</v>
      </c>
      <c r="AC1132" t="s">
        <v>577</v>
      </c>
      <c r="AD1132" t="s">
        <v>427</v>
      </c>
      <c r="AE1132" t="s">
        <v>564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367</v>
      </c>
      <c r="C1133" t="s">
        <v>56</v>
      </c>
      <c r="D1133" t="s">
        <v>404</v>
      </c>
      <c r="E1133" t="s">
        <v>423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427</v>
      </c>
      <c r="AC1133" t="s">
        <v>576</v>
      </c>
      <c r="AD1133" t="s">
        <v>427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367</v>
      </c>
      <c r="C1134" t="s">
        <v>56</v>
      </c>
      <c r="D1134" t="s">
        <v>404</v>
      </c>
      <c r="E1134" t="s">
        <v>403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427</v>
      </c>
      <c r="AC1134" t="s">
        <v>576</v>
      </c>
      <c r="AD1134" t="s">
        <v>427</v>
      </c>
      <c r="AE1134" t="s">
        <v>564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367</v>
      </c>
      <c r="C1135" t="s">
        <v>56</v>
      </c>
      <c r="D1135" t="s">
        <v>404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427</v>
      </c>
      <c r="AC1135" t="s">
        <v>424</v>
      </c>
      <c r="AD1135" t="s">
        <v>137</v>
      </c>
      <c r="AE1135" t="s">
        <v>564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367</v>
      </c>
      <c r="C1136" t="s">
        <v>56</v>
      </c>
      <c r="D1136" t="s">
        <v>404</v>
      </c>
      <c r="E1136" t="s">
        <v>404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427</v>
      </c>
      <c r="AC1136" t="s">
        <v>424</v>
      </c>
      <c r="AD1136" t="s">
        <v>427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367</v>
      </c>
      <c r="C1137" t="s">
        <v>56</v>
      </c>
      <c r="D1137" t="s">
        <v>404</v>
      </c>
      <c r="E1137" t="s">
        <v>425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427</v>
      </c>
      <c r="AC1137" t="s">
        <v>424</v>
      </c>
      <c r="AD1137" t="s">
        <v>427</v>
      </c>
      <c r="AE1137" t="s">
        <v>564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367</v>
      </c>
      <c r="C1138" t="s">
        <v>56</v>
      </c>
      <c r="D1138" t="s">
        <v>404</v>
      </c>
      <c r="E1138" t="s">
        <v>424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427</v>
      </c>
      <c r="AC1138" t="s">
        <v>564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367</v>
      </c>
      <c r="C1139" t="s">
        <v>56</v>
      </c>
      <c r="D1139" t="s">
        <v>404</v>
      </c>
      <c r="E1139" t="s">
        <v>431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427</v>
      </c>
      <c r="AC1139" t="s">
        <v>564</v>
      </c>
      <c r="AD1139" t="s">
        <v>137</v>
      </c>
      <c r="AE1139" t="s">
        <v>564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367</v>
      </c>
      <c r="C1140" t="s">
        <v>56</v>
      </c>
      <c r="D1140" t="s">
        <v>425</v>
      </c>
      <c r="E1140" t="s">
        <v>404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427</v>
      </c>
      <c r="AC1140" t="s">
        <v>564</v>
      </c>
      <c r="AD1140" t="s">
        <v>427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367</v>
      </c>
      <c r="C1141" t="s">
        <v>56</v>
      </c>
      <c r="D1141" t="s">
        <v>425</v>
      </c>
      <c r="E1141" t="s">
        <v>425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427</v>
      </c>
      <c r="AC1141" t="s">
        <v>564</v>
      </c>
      <c r="AD1141" t="s">
        <v>427</v>
      </c>
      <c r="AE1141" t="s">
        <v>564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367</v>
      </c>
      <c r="C1142" t="s">
        <v>56</v>
      </c>
      <c r="D1142" t="s">
        <v>405</v>
      </c>
      <c r="E1142" t="s">
        <v>405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427</v>
      </c>
      <c r="AC1142" t="s">
        <v>431</v>
      </c>
      <c r="AD1142" t="s">
        <v>427</v>
      </c>
      <c r="AE1142" t="s">
        <v>564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367</v>
      </c>
      <c r="C1143" t="s">
        <v>56</v>
      </c>
      <c r="D1143" t="s">
        <v>429</v>
      </c>
      <c r="E1143" t="s">
        <v>429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564</v>
      </c>
      <c r="AE1143" t="s">
        <v>564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367</v>
      </c>
      <c r="C1144" t="s">
        <v>56</v>
      </c>
      <c r="D1144" t="s">
        <v>424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575</v>
      </c>
      <c r="AC1144" t="s">
        <v>424</v>
      </c>
      <c r="AD1144" t="s">
        <v>575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367</v>
      </c>
      <c r="C1145" t="s">
        <v>56</v>
      </c>
      <c r="D1145" t="s">
        <v>424</v>
      </c>
      <c r="E1145" t="s">
        <v>404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423</v>
      </c>
      <c r="AC1145" t="s">
        <v>423</v>
      </c>
      <c r="AD1145" t="s">
        <v>423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367</v>
      </c>
      <c r="C1146" t="s">
        <v>56</v>
      </c>
      <c r="D1146" t="s">
        <v>424</v>
      </c>
      <c r="E1146" t="s">
        <v>424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423</v>
      </c>
      <c r="AC1146" t="s">
        <v>423</v>
      </c>
      <c r="AD1146" t="s">
        <v>423</v>
      </c>
      <c r="AE1146" t="s">
        <v>564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367</v>
      </c>
      <c r="C1147" t="s">
        <v>56</v>
      </c>
      <c r="D1147" t="s">
        <v>431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423</v>
      </c>
      <c r="AC1147" t="s">
        <v>423</v>
      </c>
      <c r="AD1147" t="s">
        <v>403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367</v>
      </c>
      <c r="C1148" t="s">
        <v>56</v>
      </c>
      <c r="D1148" t="s">
        <v>431</v>
      </c>
      <c r="E1148" t="s">
        <v>431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423</v>
      </c>
      <c r="AC1148" t="s">
        <v>137</v>
      </c>
      <c r="AD1148" t="s">
        <v>423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367</v>
      </c>
      <c r="C1149" t="s">
        <v>56</v>
      </c>
      <c r="D1149" t="s">
        <v>406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423</v>
      </c>
      <c r="AC1149" t="s">
        <v>137</v>
      </c>
      <c r="AD1149" t="s">
        <v>423</v>
      </c>
      <c r="AE1149" t="s">
        <v>564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367</v>
      </c>
      <c r="C1150" t="s">
        <v>56</v>
      </c>
      <c r="D1150" t="s">
        <v>406</v>
      </c>
      <c r="E1150" t="s">
        <v>406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423</v>
      </c>
      <c r="AC1150" t="s">
        <v>137</v>
      </c>
      <c r="AD1150" t="s">
        <v>404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367</v>
      </c>
      <c r="C1151" t="s">
        <v>56</v>
      </c>
      <c r="D1151" t="s">
        <v>406</v>
      </c>
      <c r="E1151" t="s">
        <v>427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423</v>
      </c>
      <c r="AC1151" t="s">
        <v>577</v>
      </c>
      <c r="AD1151" t="s">
        <v>423</v>
      </c>
      <c r="AE1151" t="s">
        <v>564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367</v>
      </c>
      <c r="C1152" t="s">
        <v>56</v>
      </c>
      <c r="D1152" t="s">
        <v>427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423</v>
      </c>
      <c r="AC1152" t="s">
        <v>577</v>
      </c>
      <c r="AD1152" t="s">
        <v>404</v>
      </c>
      <c r="AE1152" t="s">
        <v>564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367</v>
      </c>
      <c r="C1153" t="s">
        <v>56</v>
      </c>
      <c r="D1153" t="s">
        <v>427</v>
      </c>
      <c r="E1153" t="s">
        <v>427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423</v>
      </c>
      <c r="AC1153" t="s">
        <v>425</v>
      </c>
      <c r="AD1153" t="s">
        <v>423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367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423</v>
      </c>
      <c r="AC1154" t="s">
        <v>425</v>
      </c>
      <c r="AD1154" t="s">
        <v>423</v>
      </c>
      <c r="AE1154" t="s">
        <v>564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367</v>
      </c>
      <c r="C1155" t="s">
        <v>58</v>
      </c>
      <c r="D1155" t="s">
        <v>423</v>
      </c>
      <c r="E1155" t="s">
        <v>423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423</v>
      </c>
      <c r="AC1155" t="s">
        <v>425</v>
      </c>
      <c r="AD1155" t="s">
        <v>404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367</v>
      </c>
      <c r="C1156" t="s">
        <v>58</v>
      </c>
      <c r="D1156" t="s">
        <v>403</v>
      </c>
      <c r="E1156" t="s">
        <v>403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423</v>
      </c>
      <c r="AC1156" t="s">
        <v>425</v>
      </c>
      <c r="AD1156" t="s">
        <v>404</v>
      </c>
      <c r="AE1156" t="s">
        <v>564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367</v>
      </c>
      <c r="C1157" t="s">
        <v>58</v>
      </c>
      <c r="D1157" t="s">
        <v>403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423</v>
      </c>
      <c r="AC1157" t="s">
        <v>576</v>
      </c>
      <c r="AD1157" t="s">
        <v>423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367</v>
      </c>
      <c r="C1158" t="s">
        <v>58</v>
      </c>
      <c r="D1158" t="s">
        <v>137</v>
      </c>
      <c r="E1158" t="s">
        <v>403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423</v>
      </c>
      <c r="AC1158" t="s">
        <v>576</v>
      </c>
      <c r="AD1158" t="s">
        <v>423</v>
      </c>
      <c r="AE1158" t="s">
        <v>564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367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423</v>
      </c>
      <c r="AC1159" t="s">
        <v>576</v>
      </c>
      <c r="AD1159" t="s">
        <v>404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367</v>
      </c>
      <c r="C1160" t="s">
        <v>58</v>
      </c>
      <c r="D1160" t="s">
        <v>137</v>
      </c>
      <c r="E1160" t="s">
        <v>404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423</v>
      </c>
      <c r="AC1160" t="s">
        <v>576</v>
      </c>
      <c r="AD1160" t="s">
        <v>404</v>
      </c>
      <c r="AE1160" t="s">
        <v>564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367</v>
      </c>
      <c r="C1161" t="s">
        <v>58</v>
      </c>
      <c r="D1161" t="s">
        <v>137</v>
      </c>
      <c r="E1161" t="s">
        <v>424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423</v>
      </c>
      <c r="AC1161" t="s">
        <v>576</v>
      </c>
      <c r="AD1161" t="s">
        <v>576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367</v>
      </c>
      <c r="C1162" t="s">
        <v>58</v>
      </c>
      <c r="D1162" t="s">
        <v>404</v>
      </c>
      <c r="E1162" t="s">
        <v>423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423</v>
      </c>
      <c r="AC1162" t="s">
        <v>424</v>
      </c>
      <c r="AD1162" t="s">
        <v>423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367</v>
      </c>
      <c r="C1163" t="s">
        <v>58</v>
      </c>
      <c r="D1163" t="s">
        <v>404</v>
      </c>
      <c r="E1163" t="s">
        <v>403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423</v>
      </c>
      <c r="AC1163" t="s">
        <v>424</v>
      </c>
      <c r="AD1163" t="s">
        <v>423</v>
      </c>
      <c r="AE1163" t="s">
        <v>564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367</v>
      </c>
      <c r="C1164" t="s">
        <v>58</v>
      </c>
      <c r="D1164" t="s">
        <v>404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423</v>
      </c>
      <c r="AC1164" t="s">
        <v>424</v>
      </c>
      <c r="AD1164" t="s">
        <v>403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367</v>
      </c>
      <c r="C1165" t="s">
        <v>58</v>
      </c>
      <c r="D1165" t="s">
        <v>404</v>
      </c>
      <c r="E1165" t="s">
        <v>404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423</v>
      </c>
      <c r="AC1165" t="s">
        <v>424</v>
      </c>
      <c r="AD1165" t="s">
        <v>404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367</v>
      </c>
      <c r="C1166" t="s">
        <v>58</v>
      </c>
      <c r="D1166" t="s">
        <v>404</v>
      </c>
      <c r="E1166" t="s">
        <v>425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423</v>
      </c>
      <c r="AC1166" t="s">
        <v>424</v>
      </c>
      <c r="AD1166" t="s">
        <v>404</v>
      </c>
      <c r="AE1166" t="s">
        <v>564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367</v>
      </c>
      <c r="C1167" t="s">
        <v>58</v>
      </c>
      <c r="D1167" t="s">
        <v>404</v>
      </c>
      <c r="E1167" t="s">
        <v>426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423</v>
      </c>
      <c r="AC1167" t="s">
        <v>564</v>
      </c>
      <c r="AD1167" t="s">
        <v>403</v>
      </c>
      <c r="AE1167" t="s">
        <v>564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367</v>
      </c>
      <c r="C1168" t="s">
        <v>58</v>
      </c>
      <c r="D1168" t="s">
        <v>404</v>
      </c>
      <c r="E1168" t="s">
        <v>424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423</v>
      </c>
      <c r="AC1168" t="s">
        <v>564</v>
      </c>
      <c r="AD1168" t="s">
        <v>404</v>
      </c>
      <c r="AE1168" t="s">
        <v>564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367</v>
      </c>
      <c r="C1169" t="s">
        <v>58</v>
      </c>
      <c r="D1169" t="s">
        <v>425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423</v>
      </c>
      <c r="AC1169" t="s">
        <v>479</v>
      </c>
      <c r="AD1169" t="s">
        <v>423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367</v>
      </c>
      <c r="C1170" t="s">
        <v>58</v>
      </c>
      <c r="D1170" t="s">
        <v>425</v>
      </c>
      <c r="E1170" t="s">
        <v>404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423</v>
      </c>
      <c r="AC1170" t="s">
        <v>431</v>
      </c>
      <c r="AD1170" t="s">
        <v>423</v>
      </c>
      <c r="AE1170" t="s">
        <v>564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367</v>
      </c>
      <c r="C1171" t="s">
        <v>58</v>
      </c>
      <c r="D1171" t="s">
        <v>425</v>
      </c>
      <c r="E1171" t="s">
        <v>425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403</v>
      </c>
      <c r="AC1171" t="s">
        <v>575</v>
      </c>
      <c r="AD1171" t="s">
        <v>403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367</v>
      </c>
      <c r="C1172" t="s">
        <v>58</v>
      </c>
      <c r="D1172" t="s">
        <v>405</v>
      </c>
      <c r="E1172" t="s">
        <v>405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403</v>
      </c>
      <c r="AC1172" t="s">
        <v>575</v>
      </c>
      <c r="AD1172" t="s">
        <v>403</v>
      </c>
      <c r="AE1172" t="s">
        <v>564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367</v>
      </c>
      <c r="C1173" t="s">
        <v>58</v>
      </c>
      <c r="D1173" t="s">
        <v>554</v>
      </c>
      <c r="E1173" t="s">
        <v>554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403</v>
      </c>
      <c r="AC1173" t="s">
        <v>423</v>
      </c>
      <c r="AD1173" t="s">
        <v>403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367</v>
      </c>
      <c r="C1174" t="s">
        <v>58</v>
      </c>
      <c r="D1174" t="s">
        <v>429</v>
      </c>
      <c r="E1174" t="s">
        <v>429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403</v>
      </c>
      <c r="AC1174" t="s">
        <v>423</v>
      </c>
      <c r="AD1174" t="s">
        <v>403</v>
      </c>
      <c r="AE1174" t="s">
        <v>564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367</v>
      </c>
      <c r="C1175" t="s">
        <v>58</v>
      </c>
      <c r="D1175" t="s">
        <v>424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403</v>
      </c>
      <c r="AC1175" t="s">
        <v>423</v>
      </c>
      <c r="AD1175" t="s">
        <v>404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367</v>
      </c>
      <c r="C1176" t="s">
        <v>58</v>
      </c>
      <c r="D1176" t="s">
        <v>424</v>
      </c>
      <c r="E1176" t="s">
        <v>424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403</v>
      </c>
      <c r="AC1176" t="s">
        <v>403</v>
      </c>
      <c r="AD1176" t="s">
        <v>423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367</v>
      </c>
      <c r="C1177" t="s">
        <v>58</v>
      </c>
      <c r="D1177" t="s">
        <v>431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403</v>
      </c>
      <c r="AC1177" t="s">
        <v>403</v>
      </c>
      <c r="AD1177" t="s">
        <v>403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367</v>
      </c>
      <c r="C1178" t="s">
        <v>58</v>
      </c>
      <c r="D1178" t="s">
        <v>431</v>
      </c>
      <c r="E1178" t="s">
        <v>431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403</v>
      </c>
      <c r="AC1178" t="s">
        <v>403</v>
      </c>
      <c r="AD1178" t="s">
        <v>403</v>
      </c>
      <c r="AE1178" t="s">
        <v>564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367</v>
      </c>
      <c r="C1179" t="s">
        <v>58</v>
      </c>
      <c r="D1179" t="s">
        <v>406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403</v>
      </c>
      <c r="AC1179" t="s">
        <v>403</v>
      </c>
      <c r="AD1179" t="s">
        <v>137</v>
      </c>
      <c r="AE1179" t="s">
        <v>564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367</v>
      </c>
      <c r="C1180" t="s">
        <v>58</v>
      </c>
      <c r="D1180" t="s">
        <v>406</v>
      </c>
      <c r="E1180" t="s">
        <v>406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403</v>
      </c>
      <c r="AC1180" t="s">
        <v>403</v>
      </c>
      <c r="AD1180" t="s">
        <v>404</v>
      </c>
      <c r="AE1180" t="s">
        <v>564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367</v>
      </c>
      <c r="C1181" t="s">
        <v>58</v>
      </c>
      <c r="D1181" t="s">
        <v>427</v>
      </c>
      <c r="E1181" t="s">
        <v>427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403</v>
      </c>
      <c r="AC1181" t="s">
        <v>137</v>
      </c>
      <c r="AD1181" t="s">
        <v>423</v>
      </c>
      <c r="AE1181" t="s">
        <v>564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367</v>
      </c>
      <c r="C1182" t="s">
        <v>60</v>
      </c>
      <c r="D1182" t="s">
        <v>423</v>
      </c>
      <c r="E1182" t="s">
        <v>423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403</v>
      </c>
      <c r="AC1182" t="s">
        <v>137</v>
      </c>
      <c r="AD1182" t="s">
        <v>403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367</v>
      </c>
      <c r="C1183" t="s">
        <v>60</v>
      </c>
      <c r="D1183" t="s">
        <v>403</v>
      </c>
      <c r="E1183" t="s">
        <v>403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403</v>
      </c>
      <c r="AC1183" t="s">
        <v>137</v>
      </c>
      <c r="AD1183" t="s">
        <v>403</v>
      </c>
      <c r="AE1183" t="s">
        <v>564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367</v>
      </c>
      <c r="C1184" t="s">
        <v>60</v>
      </c>
      <c r="D1184" t="s">
        <v>403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403</v>
      </c>
      <c r="AC1184" t="s">
        <v>577</v>
      </c>
      <c r="AD1184" t="s">
        <v>403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367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403</v>
      </c>
      <c r="AC1185" t="s">
        <v>577</v>
      </c>
      <c r="AD1185" t="s">
        <v>403</v>
      </c>
      <c r="AE1185" t="s">
        <v>564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367</v>
      </c>
      <c r="C1186" t="s">
        <v>60</v>
      </c>
      <c r="D1186" t="s">
        <v>137</v>
      </c>
      <c r="E1186" t="s">
        <v>404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403</v>
      </c>
      <c r="AC1186" t="s">
        <v>577</v>
      </c>
      <c r="AD1186" t="s">
        <v>405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367</v>
      </c>
      <c r="C1187" t="s">
        <v>60</v>
      </c>
      <c r="D1187" t="s">
        <v>137</v>
      </c>
      <c r="E1187" t="s">
        <v>425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403</v>
      </c>
      <c r="AC1187" t="s">
        <v>425</v>
      </c>
      <c r="AD1187" t="s">
        <v>423</v>
      </c>
      <c r="AE1187" t="s">
        <v>564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367</v>
      </c>
      <c r="C1188" t="s">
        <v>60</v>
      </c>
      <c r="D1188" t="s">
        <v>137</v>
      </c>
      <c r="E1188" t="s">
        <v>424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403</v>
      </c>
      <c r="AC1188" t="s">
        <v>425</v>
      </c>
      <c r="AD1188" t="s">
        <v>403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367</v>
      </c>
      <c r="C1189" t="s">
        <v>60</v>
      </c>
      <c r="D1189" t="s">
        <v>137</v>
      </c>
      <c r="E1189" t="s">
        <v>431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403</v>
      </c>
      <c r="AC1189" t="s">
        <v>425</v>
      </c>
      <c r="AD1189" t="s">
        <v>403</v>
      </c>
      <c r="AE1189" t="s">
        <v>564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367</v>
      </c>
      <c r="C1190" t="s">
        <v>60</v>
      </c>
      <c r="D1190" t="s">
        <v>404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403</v>
      </c>
      <c r="AC1190" t="s">
        <v>425</v>
      </c>
      <c r="AD1190" t="s">
        <v>137</v>
      </c>
      <c r="AE1190" t="s">
        <v>564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367</v>
      </c>
      <c r="C1191" t="s">
        <v>60</v>
      </c>
      <c r="D1191" t="s">
        <v>404</v>
      </c>
      <c r="E1191" t="s">
        <v>404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403</v>
      </c>
      <c r="AC1191" t="s">
        <v>425</v>
      </c>
      <c r="AD1191" t="s">
        <v>405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367</v>
      </c>
      <c r="C1192" t="s">
        <v>60</v>
      </c>
      <c r="D1192" t="s">
        <v>404</v>
      </c>
      <c r="E1192" t="s">
        <v>425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403</v>
      </c>
      <c r="AC1192" t="s">
        <v>425</v>
      </c>
      <c r="AD1192" t="s">
        <v>576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367</v>
      </c>
      <c r="C1193" t="s">
        <v>60</v>
      </c>
      <c r="D1193" t="s">
        <v>404</v>
      </c>
      <c r="E1193" t="s">
        <v>424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403</v>
      </c>
      <c r="AC1193" t="s">
        <v>576</v>
      </c>
      <c r="AD1193" t="s">
        <v>423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367</v>
      </c>
      <c r="C1194" t="s">
        <v>60</v>
      </c>
      <c r="D1194" t="s">
        <v>425</v>
      </c>
      <c r="E1194" t="s">
        <v>425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403</v>
      </c>
      <c r="AC1194" t="s">
        <v>576</v>
      </c>
      <c r="AD1194" t="s">
        <v>403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367</v>
      </c>
      <c r="C1195" t="s">
        <v>60</v>
      </c>
      <c r="D1195" t="s">
        <v>405</v>
      </c>
      <c r="E1195" t="s">
        <v>405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403</v>
      </c>
      <c r="AC1195" t="s">
        <v>576</v>
      </c>
      <c r="AD1195" t="s">
        <v>403</v>
      </c>
      <c r="AE1195" t="s">
        <v>564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367</v>
      </c>
      <c r="C1196" t="s">
        <v>60</v>
      </c>
      <c r="D1196" t="s">
        <v>554</v>
      </c>
      <c r="E1196" t="s">
        <v>554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403</v>
      </c>
      <c r="AC1196" t="s">
        <v>576</v>
      </c>
      <c r="AD1196" t="s">
        <v>405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367</v>
      </c>
      <c r="C1197" t="s">
        <v>60</v>
      </c>
      <c r="D1197" t="s">
        <v>426</v>
      </c>
      <c r="E1197" t="s">
        <v>426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403</v>
      </c>
      <c r="AC1197" t="s">
        <v>426</v>
      </c>
      <c r="AD1197" t="s">
        <v>403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367</v>
      </c>
      <c r="C1198" t="s">
        <v>60</v>
      </c>
      <c r="D1198" t="s">
        <v>429</v>
      </c>
      <c r="E1198" t="s">
        <v>429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403</v>
      </c>
      <c r="AC1198" t="s">
        <v>426</v>
      </c>
      <c r="AD1198" t="s">
        <v>403</v>
      </c>
      <c r="AE1198" t="s">
        <v>564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367</v>
      </c>
      <c r="C1199" t="s">
        <v>60</v>
      </c>
      <c r="D1199" t="s">
        <v>424</v>
      </c>
      <c r="E1199" t="s">
        <v>423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403</v>
      </c>
      <c r="AC1199" t="s">
        <v>429</v>
      </c>
      <c r="AD1199" t="s">
        <v>403</v>
      </c>
      <c r="AE1199" t="s">
        <v>564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367</v>
      </c>
      <c r="C1200" t="s">
        <v>60</v>
      </c>
      <c r="D1200" t="s">
        <v>424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403</v>
      </c>
      <c r="AC1200" t="s">
        <v>429</v>
      </c>
      <c r="AD1200" t="s">
        <v>405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367</v>
      </c>
      <c r="C1201" t="s">
        <v>60</v>
      </c>
      <c r="D1201" t="s">
        <v>424</v>
      </c>
      <c r="E1201" t="s">
        <v>404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403</v>
      </c>
      <c r="AC1201" t="s">
        <v>424</v>
      </c>
      <c r="AD1201" t="s">
        <v>423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367</v>
      </c>
      <c r="C1202" t="s">
        <v>60</v>
      </c>
      <c r="D1202" t="s">
        <v>424</v>
      </c>
      <c r="E1202" t="s">
        <v>424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403</v>
      </c>
      <c r="AC1202" t="s">
        <v>424</v>
      </c>
      <c r="AD1202" t="s">
        <v>423</v>
      </c>
      <c r="AE1202" t="s">
        <v>564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367</v>
      </c>
      <c r="C1203" t="s">
        <v>60</v>
      </c>
      <c r="D1203" t="s">
        <v>431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403</v>
      </c>
      <c r="AC1203" t="s">
        <v>424</v>
      </c>
      <c r="AD1203" t="s">
        <v>403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367</v>
      </c>
      <c r="C1204" t="s">
        <v>60</v>
      </c>
      <c r="D1204" t="s">
        <v>431</v>
      </c>
      <c r="E1204" t="s">
        <v>431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403</v>
      </c>
      <c r="AC1204" t="s">
        <v>424</v>
      </c>
      <c r="AD1204" t="s">
        <v>403</v>
      </c>
      <c r="AE1204" t="s">
        <v>564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367</v>
      </c>
      <c r="C1205" t="s">
        <v>62</v>
      </c>
      <c r="D1205" t="s">
        <v>423</v>
      </c>
      <c r="E1205" t="s">
        <v>423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403</v>
      </c>
      <c r="AC1205" t="s">
        <v>424</v>
      </c>
      <c r="AD1205" t="s">
        <v>137</v>
      </c>
      <c r="AE1205" t="s">
        <v>564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367</v>
      </c>
      <c r="C1206" t="s">
        <v>62</v>
      </c>
      <c r="D1206" t="s">
        <v>403</v>
      </c>
      <c r="E1206" t="s">
        <v>403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403</v>
      </c>
      <c r="AC1206" t="s">
        <v>424</v>
      </c>
      <c r="AD1206" t="s">
        <v>404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367</v>
      </c>
      <c r="C1207" t="s">
        <v>62</v>
      </c>
      <c r="D1207" t="s">
        <v>403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403</v>
      </c>
      <c r="AC1207" t="s">
        <v>424</v>
      </c>
      <c r="AD1207" t="s">
        <v>405</v>
      </c>
      <c r="AE1207" t="s">
        <v>564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367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403</v>
      </c>
      <c r="AC1208" t="s">
        <v>564</v>
      </c>
      <c r="AD1208" t="s">
        <v>403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367</v>
      </c>
      <c r="C1209" t="s">
        <v>62</v>
      </c>
      <c r="D1209" t="s">
        <v>137</v>
      </c>
      <c r="E1209" t="s">
        <v>404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403</v>
      </c>
      <c r="AC1209" t="s">
        <v>564</v>
      </c>
      <c r="AD1209" t="s">
        <v>403</v>
      </c>
      <c r="AE1209" t="s">
        <v>564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367</v>
      </c>
      <c r="C1210" t="s">
        <v>62</v>
      </c>
      <c r="D1210" t="s">
        <v>137</v>
      </c>
      <c r="E1210" t="s">
        <v>425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403</v>
      </c>
      <c r="AC1210" t="s">
        <v>564</v>
      </c>
      <c r="AD1210" t="s">
        <v>137</v>
      </c>
      <c r="AE1210" t="s">
        <v>564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367</v>
      </c>
      <c r="C1211" t="s">
        <v>62</v>
      </c>
      <c r="D1211" t="s">
        <v>137</v>
      </c>
      <c r="E1211" t="s">
        <v>554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403</v>
      </c>
      <c r="AC1211" t="s">
        <v>479</v>
      </c>
      <c r="AD1211" t="s">
        <v>403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367</v>
      </c>
      <c r="C1212" t="s">
        <v>62</v>
      </c>
      <c r="D1212" t="s">
        <v>137</v>
      </c>
      <c r="E1212" t="s">
        <v>424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403</v>
      </c>
      <c r="AC1212" t="s">
        <v>479</v>
      </c>
      <c r="AD1212" t="s">
        <v>403</v>
      </c>
      <c r="AE1212" t="s">
        <v>564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367</v>
      </c>
      <c r="C1213" t="s">
        <v>62</v>
      </c>
      <c r="D1213" t="s">
        <v>404</v>
      </c>
      <c r="E1213" t="s">
        <v>423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403</v>
      </c>
      <c r="AC1213" t="s">
        <v>431</v>
      </c>
      <c r="AD1213" t="s">
        <v>403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367</v>
      </c>
      <c r="C1214" t="s">
        <v>62</v>
      </c>
      <c r="D1214" t="s">
        <v>404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403</v>
      </c>
      <c r="AC1214" t="s">
        <v>431</v>
      </c>
      <c r="AD1214" t="s">
        <v>403</v>
      </c>
      <c r="AE1214" t="s">
        <v>564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367</v>
      </c>
      <c r="C1215" t="s">
        <v>62</v>
      </c>
      <c r="D1215" t="s">
        <v>404</v>
      </c>
      <c r="E1215" t="s">
        <v>404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403</v>
      </c>
      <c r="AC1215" t="s">
        <v>431</v>
      </c>
      <c r="AD1215" t="s">
        <v>137</v>
      </c>
      <c r="AE1215" t="s">
        <v>564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367</v>
      </c>
      <c r="C1216" t="s">
        <v>62</v>
      </c>
      <c r="D1216" t="s">
        <v>404</v>
      </c>
      <c r="E1216" t="s">
        <v>424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403</v>
      </c>
      <c r="AC1216" t="s">
        <v>406</v>
      </c>
      <c r="AD1216" t="s">
        <v>403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367</v>
      </c>
      <c r="C1217" t="s">
        <v>62</v>
      </c>
      <c r="D1217" t="s">
        <v>425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403</v>
      </c>
      <c r="AC1217" t="s">
        <v>406</v>
      </c>
      <c r="AD1217" t="s">
        <v>403</v>
      </c>
      <c r="AE1217" t="s">
        <v>564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367</v>
      </c>
      <c r="C1218" t="s">
        <v>62</v>
      </c>
      <c r="D1218" t="s">
        <v>425</v>
      </c>
      <c r="E1218" t="s">
        <v>425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403</v>
      </c>
      <c r="AC1218" t="s">
        <v>427</v>
      </c>
      <c r="AD1218" t="s">
        <v>404</v>
      </c>
      <c r="AE1218" t="s">
        <v>564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367</v>
      </c>
      <c r="C1219" t="s">
        <v>62</v>
      </c>
      <c r="D1219" t="s">
        <v>554</v>
      </c>
      <c r="E1219" t="s">
        <v>554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423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367</v>
      </c>
      <c r="C1220" t="s">
        <v>62</v>
      </c>
      <c r="D1220" t="s">
        <v>429</v>
      </c>
      <c r="E1220" t="s">
        <v>429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423</v>
      </c>
      <c r="AD1220" t="s">
        <v>137</v>
      </c>
      <c r="AE1220" t="s">
        <v>564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367</v>
      </c>
      <c r="C1221" t="s">
        <v>62</v>
      </c>
      <c r="D1221" t="s">
        <v>424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403</v>
      </c>
      <c r="AD1221" t="s">
        <v>403</v>
      </c>
      <c r="AE1221" t="s">
        <v>564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367</v>
      </c>
      <c r="C1222" t="s">
        <v>62</v>
      </c>
      <c r="D1222" t="s">
        <v>424</v>
      </c>
      <c r="E1222" t="s">
        <v>424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403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367</v>
      </c>
      <c r="C1223" t="s">
        <v>62</v>
      </c>
      <c r="D1223" t="s">
        <v>431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403</v>
      </c>
      <c r="AD1223" t="s">
        <v>137</v>
      </c>
      <c r="AE1223" t="s">
        <v>564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367</v>
      </c>
      <c r="C1224" t="s">
        <v>62</v>
      </c>
      <c r="D1224" t="s">
        <v>431</v>
      </c>
      <c r="E1224" t="s">
        <v>431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367</v>
      </c>
      <c r="C1225" t="s">
        <v>62</v>
      </c>
      <c r="D1225" t="s">
        <v>406</v>
      </c>
      <c r="E1225" t="s">
        <v>406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564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367</v>
      </c>
      <c r="C1226" t="s">
        <v>64</v>
      </c>
      <c r="D1226" t="s">
        <v>553</v>
      </c>
      <c r="E1226" t="s">
        <v>553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577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367</v>
      </c>
      <c r="C1227" t="s">
        <v>64</v>
      </c>
      <c r="D1227" t="s">
        <v>423</v>
      </c>
      <c r="E1227" t="s">
        <v>423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577</v>
      </c>
      <c r="AD1227" t="s">
        <v>137</v>
      </c>
      <c r="AE1227" t="s">
        <v>564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367</v>
      </c>
      <c r="C1228" t="s">
        <v>64</v>
      </c>
      <c r="D1228" t="s">
        <v>423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577</v>
      </c>
      <c r="AD1228" t="s">
        <v>404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367</v>
      </c>
      <c r="C1229" t="s">
        <v>64</v>
      </c>
      <c r="D1229" t="s">
        <v>403</v>
      </c>
      <c r="E1229" t="s">
        <v>403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577</v>
      </c>
      <c r="AD1229" t="s">
        <v>404</v>
      </c>
      <c r="AE1229" t="s">
        <v>564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367</v>
      </c>
      <c r="C1230" t="s">
        <v>64</v>
      </c>
      <c r="D1230" t="s">
        <v>403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425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367</v>
      </c>
      <c r="C1231" t="s">
        <v>64</v>
      </c>
      <c r="D1231" t="s">
        <v>137</v>
      </c>
      <c r="E1231" t="s">
        <v>423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425</v>
      </c>
      <c r="AD1231" t="s">
        <v>137</v>
      </c>
      <c r="AE1231" t="s">
        <v>564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367</v>
      </c>
      <c r="C1232" t="s">
        <v>64</v>
      </c>
      <c r="D1232" t="s">
        <v>137</v>
      </c>
      <c r="E1232" t="s">
        <v>403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425</v>
      </c>
      <c r="AD1232" t="s">
        <v>425</v>
      </c>
      <c r="AE1232" t="s">
        <v>564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367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405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367</v>
      </c>
      <c r="C1234" t="s">
        <v>64</v>
      </c>
      <c r="D1234" t="s">
        <v>137</v>
      </c>
      <c r="E1234" t="s">
        <v>404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405</v>
      </c>
      <c r="AD1234" t="s">
        <v>137</v>
      </c>
      <c r="AE1234" t="s">
        <v>564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367</v>
      </c>
      <c r="C1235" t="s">
        <v>64</v>
      </c>
      <c r="D1235" t="s">
        <v>137</v>
      </c>
      <c r="E1235" t="s">
        <v>425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405</v>
      </c>
      <c r="AD1235" t="s">
        <v>405</v>
      </c>
      <c r="AE1235" t="s">
        <v>564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367</v>
      </c>
      <c r="C1236" t="s">
        <v>64</v>
      </c>
      <c r="D1236" t="s">
        <v>137</v>
      </c>
      <c r="E1236" t="s">
        <v>554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576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367</v>
      </c>
      <c r="C1237" t="s">
        <v>64</v>
      </c>
      <c r="D1237" t="s">
        <v>137</v>
      </c>
      <c r="E1237" t="s">
        <v>424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576</v>
      </c>
      <c r="AD1237" t="s">
        <v>137</v>
      </c>
      <c r="AE1237" t="s">
        <v>564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367</v>
      </c>
      <c r="C1238" t="s">
        <v>64</v>
      </c>
      <c r="D1238" t="s">
        <v>404</v>
      </c>
      <c r="E1238" t="s">
        <v>423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426</v>
      </c>
      <c r="AD1238" t="s">
        <v>137</v>
      </c>
      <c r="AE1238" t="s">
        <v>564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367</v>
      </c>
      <c r="C1239" t="s">
        <v>64</v>
      </c>
      <c r="D1239" t="s">
        <v>404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429</v>
      </c>
      <c r="AD1239" t="s">
        <v>137</v>
      </c>
      <c r="AE1239" t="s">
        <v>564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367</v>
      </c>
      <c r="C1240" t="s">
        <v>64</v>
      </c>
      <c r="D1240" t="s">
        <v>404</v>
      </c>
      <c r="E1240" t="s">
        <v>404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424</v>
      </c>
      <c r="AD1240" t="s">
        <v>403</v>
      </c>
      <c r="AE1240" t="s">
        <v>564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367</v>
      </c>
      <c r="C1241" t="s">
        <v>64</v>
      </c>
      <c r="D1241" t="s">
        <v>425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424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367</v>
      </c>
      <c r="C1242" t="s">
        <v>64</v>
      </c>
      <c r="D1242" t="s">
        <v>425</v>
      </c>
      <c r="E1242" t="s">
        <v>404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424</v>
      </c>
      <c r="AD1242" t="s">
        <v>137</v>
      </c>
      <c r="AE1242" t="s">
        <v>564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367</v>
      </c>
      <c r="C1243" t="s">
        <v>64</v>
      </c>
      <c r="D1243" t="s">
        <v>425</v>
      </c>
      <c r="E1243" t="s">
        <v>425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424</v>
      </c>
      <c r="AD1243" t="s">
        <v>404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367</v>
      </c>
      <c r="C1244" t="s">
        <v>64</v>
      </c>
      <c r="D1244" t="s">
        <v>405</v>
      </c>
      <c r="E1244" t="s">
        <v>405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424</v>
      </c>
      <c r="AD1244" t="s">
        <v>404</v>
      </c>
      <c r="AE1244" t="s">
        <v>564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367</v>
      </c>
      <c r="C1245" t="s">
        <v>64</v>
      </c>
      <c r="D1245" t="s">
        <v>554</v>
      </c>
      <c r="E1245" t="s">
        <v>554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424</v>
      </c>
      <c r="AD1245" t="s">
        <v>424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367</v>
      </c>
      <c r="C1246" t="s">
        <v>64</v>
      </c>
      <c r="D1246" t="s">
        <v>426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424</v>
      </c>
      <c r="AD1246" t="s">
        <v>424</v>
      </c>
      <c r="AE1246" t="s">
        <v>564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367</v>
      </c>
      <c r="C1247" t="s">
        <v>64</v>
      </c>
      <c r="D1247" t="s">
        <v>426</v>
      </c>
      <c r="E1247" t="s">
        <v>426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564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367</v>
      </c>
      <c r="C1248" t="s">
        <v>64</v>
      </c>
      <c r="D1248" t="s">
        <v>429</v>
      </c>
      <c r="E1248" t="s">
        <v>429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564</v>
      </c>
      <c r="AD1248" t="s">
        <v>137</v>
      </c>
      <c r="AE1248" t="s">
        <v>564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367</v>
      </c>
      <c r="C1249" t="s">
        <v>64</v>
      </c>
      <c r="D1249" t="s">
        <v>424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564</v>
      </c>
      <c r="AD1249" t="s">
        <v>404</v>
      </c>
      <c r="AE1249" t="s">
        <v>564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367</v>
      </c>
      <c r="C1250" t="s">
        <v>64</v>
      </c>
      <c r="D1250" t="s">
        <v>424</v>
      </c>
      <c r="E1250" t="s">
        <v>404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564</v>
      </c>
      <c r="AD1250" t="s">
        <v>405</v>
      </c>
      <c r="AE1250" t="s">
        <v>564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367</v>
      </c>
      <c r="C1251" t="s">
        <v>64</v>
      </c>
      <c r="D1251" t="s">
        <v>424</v>
      </c>
      <c r="E1251" t="s">
        <v>424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431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367</v>
      </c>
      <c r="C1252" t="s">
        <v>64</v>
      </c>
      <c r="D1252" t="s">
        <v>431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431</v>
      </c>
      <c r="AD1252" t="s">
        <v>137</v>
      </c>
      <c r="AE1252" t="s">
        <v>564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367</v>
      </c>
      <c r="C1253" t="s">
        <v>64</v>
      </c>
      <c r="D1253" t="s">
        <v>431</v>
      </c>
      <c r="E1253" t="s">
        <v>431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427</v>
      </c>
      <c r="AD1253" t="s">
        <v>137</v>
      </c>
      <c r="AE1253" t="s">
        <v>564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367</v>
      </c>
      <c r="C1254" t="s">
        <v>64</v>
      </c>
      <c r="D1254" t="s">
        <v>406</v>
      </c>
      <c r="E1254" t="s">
        <v>406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404</v>
      </c>
      <c r="AC1254" t="s">
        <v>575</v>
      </c>
      <c r="AD1254" t="s">
        <v>404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368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404</v>
      </c>
      <c r="AC1255" t="s">
        <v>575</v>
      </c>
      <c r="AD1255" t="s">
        <v>404</v>
      </c>
      <c r="AE1255" t="s">
        <v>564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368</v>
      </c>
      <c r="C1256" t="s">
        <v>48</v>
      </c>
      <c r="D1256" t="s">
        <v>404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404</v>
      </c>
      <c r="AC1256" t="s">
        <v>423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368</v>
      </c>
      <c r="C1257" t="s">
        <v>48</v>
      </c>
      <c r="D1257" t="s">
        <v>404</v>
      </c>
      <c r="E1257" t="s">
        <v>404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404</v>
      </c>
      <c r="AC1257" t="s">
        <v>423</v>
      </c>
      <c r="AD1257" t="s">
        <v>137</v>
      </c>
      <c r="AE1257" t="s">
        <v>564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368</v>
      </c>
      <c r="C1258" t="s">
        <v>48</v>
      </c>
      <c r="D1258" t="s">
        <v>404</v>
      </c>
      <c r="E1258" t="s">
        <v>431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404</v>
      </c>
      <c r="AC1258" t="s">
        <v>423</v>
      </c>
      <c r="AD1258" t="s">
        <v>404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368</v>
      </c>
      <c r="C1259" t="s">
        <v>48</v>
      </c>
      <c r="D1259" t="s">
        <v>405</v>
      </c>
      <c r="E1259" t="s">
        <v>405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404</v>
      </c>
      <c r="AC1259" t="s">
        <v>423</v>
      </c>
      <c r="AD1259" t="s">
        <v>404</v>
      </c>
      <c r="AE1259" t="s">
        <v>564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368</v>
      </c>
      <c r="C1260" t="s">
        <v>48</v>
      </c>
      <c r="D1260" t="s">
        <v>431</v>
      </c>
      <c r="E1260" t="s">
        <v>431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404</v>
      </c>
      <c r="AC1260" t="s">
        <v>423</v>
      </c>
      <c r="AD1260" t="s">
        <v>405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368</v>
      </c>
      <c r="C1261" t="s">
        <v>48</v>
      </c>
      <c r="D1261" t="s">
        <v>406</v>
      </c>
      <c r="E1261" t="s">
        <v>406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404</v>
      </c>
      <c r="AC1261" t="s">
        <v>423</v>
      </c>
      <c r="AD1261" t="s">
        <v>576</v>
      </c>
      <c r="AE1261" t="s">
        <v>564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368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404</v>
      </c>
      <c r="AC1262" t="s">
        <v>423</v>
      </c>
      <c r="AD1262" t="s">
        <v>424</v>
      </c>
      <c r="AE1262" t="s">
        <v>564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368</v>
      </c>
      <c r="C1263" t="s">
        <v>50</v>
      </c>
      <c r="D1263" t="s">
        <v>481</v>
      </c>
      <c r="E1263" t="s">
        <v>481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404</v>
      </c>
      <c r="AC1263" t="s">
        <v>403</v>
      </c>
      <c r="AD1263" t="s">
        <v>403</v>
      </c>
      <c r="AE1263" t="s">
        <v>564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368</v>
      </c>
      <c r="C1264" t="s">
        <v>50</v>
      </c>
      <c r="D1264" t="s">
        <v>404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404</v>
      </c>
      <c r="AC1264" t="s">
        <v>403</v>
      </c>
      <c r="AD1264" t="s">
        <v>404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368</v>
      </c>
      <c r="C1265" t="s">
        <v>50</v>
      </c>
      <c r="D1265" t="s">
        <v>404</v>
      </c>
      <c r="E1265" t="s">
        <v>404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404</v>
      </c>
      <c r="AC1265" t="s">
        <v>403</v>
      </c>
      <c r="AD1265" t="s">
        <v>404</v>
      </c>
      <c r="AE1265" t="s">
        <v>564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368</v>
      </c>
      <c r="C1266" t="s">
        <v>50</v>
      </c>
      <c r="D1266" t="s">
        <v>405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404</v>
      </c>
      <c r="AC1266" t="s">
        <v>137</v>
      </c>
      <c r="AD1266" t="s">
        <v>403</v>
      </c>
      <c r="AE1266" t="s">
        <v>564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368</v>
      </c>
      <c r="C1267" t="s">
        <v>50</v>
      </c>
      <c r="D1267" t="s">
        <v>405</v>
      </c>
      <c r="E1267" t="s">
        <v>405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404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368</v>
      </c>
      <c r="C1268" t="s">
        <v>50</v>
      </c>
      <c r="D1268" t="s">
        <v>431</v>
      </c>
      <c r="E1268" t="s">
        <v>431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404</v>
      </c>
      <c r="AC1268" t="s">
        <v>137</v>
      </c>
      <c r="AD1268" t="s">
        <v>137</v>
      </c>
      <c r="AE1268" t="s">
        <v>564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368</v>
      </c>
      <c r="C1269" t="s">
        <v>52</v>
      </c>
      <c r="D1269" t="s">
        <v>423</v>
      </c>
      <c r="E1269" t="s">
        <v>423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404</v>
      </c>
      <c r="AC1269" t="s">
        <v>137</v>
      </c>
      <c r="AD1269" t="s">
        <v>404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368</v>
      </c>
      <c r="C1270" t="s">
        <v>52</v>
      </c>
      <c r="D1270" t="s">
        <v>403</v>
      </c>
      <c r="E1270" t="s">
        <v>403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404</v>
      </c>
      <c r="AC1270" t="s">
        <v>137</v>
      </c>
      <c r="AD1270" t="s">
        <v>404</v>
      </c>
      <c r="AE1270" t="s">
        <v>564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368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404</v>
      </c>
      <c r="AC1271" t="s">
        <v>137</v>
      </c>
      <c r="AD1271" t="s">
        <v>425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368</v>
      </c>
      <c r="C1272" t="s">
        <v>52</v>
      </c>
      <c r="D1272" t="s">
        <v>481</v>
      </c>
      <c r="E1272" t="s">
        <v>481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404</v>
      </c>
      <c r="AC1272" t="s">
        <v>137</v>
      </c>
      <c r="AD1272" t="s">
        <v>424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368</v>
      </c>
      <c r="C1273" t="s">
        <v>52</v>
      </c>
      <c r="D1273" t="s">
        <v>404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404</v>
      </c>
      <c r="AC1273" t="s">
        <v>137</v>
      </c>
      <c r="AD1273" t="s">
        <v>424</v>
      </c>
      <c r="AE1273" t="s">
        <v>564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368</v>
      </c>
      <c r="C1274" t="s">
        <v>52</v>
      </c>
      <c r="D1274" t="s">
        <v>404</v>
      </c>
      <c r="E1274" t="s">
        <v>404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404</v>
      </c>
      <c r="AC1274" t="s">
        <v>577</v>
      </c>
      <c r="AD1274" t="s">
        <v>575</v>
      </c>
      <c r="AE1274" t="s">
        <v>564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368</v>
      </c>
      <c r="C1275" t="s">
        <v>52</v>
      </c>
      <c r="D1275" t="s">
        <v>404</v>
      </c>
      <c r="E1275" t="s">
        <v>424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404</v>
      </c>
      <c r="AC1275" t="s">
        <v>577</v>
      </c>
      <c r="AD1275" t="s">
        <v>423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368</v>
      </c>
      <c r="C1276" t="s">
        <v>52</v>
      </c>
      <c r="D1276" t="s">
        <v>405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404</v>
      </c>
      <c r="AC1276" t="s">
        <v>577</v>
      </c>
      <c r="AD1276" t="s">
        <v>137</v>
      </c>
      <c r="AE1276" t="s">
        <v>564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368</v>
      </c>
      <c r="C1277" t="s">
        <v>52</v>
      </c>
      <c r="D1277" t="s">
        <v>405</v>
      </c>
      <c r="E1277" t="s">
        <v>405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404</v>
      </c>
      <c r="AC1277" t="s">
        <v>577</v>
      </c>
      <c r="AD1277" t="s">
        <v>404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368</v>
      </c>
      <c r="C1278" t="s">
        <v>52</v>
      </c>
      <c r="D1278" t="s">
        <v>406</v>
      </c>
      <c r="E1278" t="s">
        <v>406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404</v>
      </c>
      <c r="AC1278" t="s">
        <v>577</v>
      </c>
      <c r="AD1278" t="s">
        <v>404</v>
      </c>
      <c r="AE1278" t="s">
        <v>564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368</v>
      </c>
      <c r="C1279" t="s">
        <v>54</v>
      </c>
      <c r="D1279" t="s">
        <v>403</v>
      </c>
      <c r="E1279" t="s">
        <v>403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404</v>
      </c>
      <c r="AC1279" t="s">
        <v>577</v>
      </c>
      <c r="AD1279" t="s">
        <v>425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368</v>
      </c>
      <c r="C1280" t="s">
        <v>54</v>
      </c>
      <c r="D1280" t="s">
        <v>403</v>
      </c>
      <c r="E1280" t="s">
        <v>405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404</v>
      </c>
      <c r="AC1280" t="s">
        <v>577</v>
      </c>
      <c r="AD1280" t="s">
        <v>405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368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404</v>
      </c>
      <c r="AC1281" t="s">
        <v>577</v>
      </c>
      <c r="AD1281" t="s">
        <v>576</v>
      </c>
      <c r="AE1281" t="s">
        <v>564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368</v>
      </c>
      <c r="C1282" t="s">
        <v>54</v>
      </c>
      <c r="D1282" t="s">
        <v>137</v>
      </c>
      <c r="E1282" t="s">
        <v>404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404</v>
      </c>
      <c r="AC1282" t="s">
        <v>577</v>
      </c>
      <c r="AD1282" t="s">
        <v>426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368</v>
      </c>
      <c r="C1283" t="s">
        <v>54</v>
      </c>
      <c r="D1283" t="s">
        <v>404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404</v>
      </c>
      <c r="AC1283" t="s">
        <v>577</v>
      </c>
      <c r="AD1283" t="s">
        <v>429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368</v>
      </c>
      <c r="C1284" t="s">
        <v>54</v>
      </c>
      <c r="D1284" t="s">
        <v>404</v>
      </c>
      <c r="E1284" t="s">
        <v>404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404</v>
      </c>
      <c r="AC1284" t="s">
        <v>577</v>
      </c>
      <c r="AD1284" t="s">
        <v>424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368</v>
      </c>
      <c r="C1285" t="s">
        <v>54</v>
      </c>
      <c r="D1285" t="s">
        <v>404</v>
      </c>
      <c r="E1285" t="s">
        <v>425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404</v>
      </c>
      <c r="AC1285" t="s">
        <v>577</v>
      </c>
      <c r="AD1285" t="s">
        <v>424</v>
      </c>
      <c r="AE1285" t="s">
        <v>564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368</v>
      </c>
      <c r="C1286" t="s">
        <v>54</v>
      </c>
      <c r="D1286" t="s">
        <v>404</v>
      </c>
      <c r="E1286" t="s">
        <v>405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404</v>
      </c>
      <c r="AC1286" t="s">
        <v>577</v>
      </c>
      <c r="AD1286" t="s">
        <v>431</v>
      </c>
      <c r="AE1286" t="s">
        <v>564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368</v>
      </c>
      <c r="C1287" t="s">
        <v>54</v>
      </c>
      <c r="D1287" t="s">
        <v>404</v>
      </c>
      <c r="E1287" t="s">
        <v>424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404</v>
      </c>
      <c r="AC1287" t="s">
        <v>425</v>
      </c>
      <c r="AD1287" t="s">
        <v>575</v>
      </c>
      <c r="AE1287" t="s">
        <v>564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368</v>
      </c>
      <c r="C1288" t="s">
        <v>54</v>
      </c>
      <c r="D1288" t="s">
        <v>405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404</v>
      </c>
      <c r="AC1288" t="s">
        <v>425</v>
      </c>
      <c r="AD1288" t="s">
        <v>423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368</v>
      </c>
      <c r="C1289" t="s">
        <v>54</v>
      </c>
      <c r="D1289" t="s">
        <v>405</v>
      </c>
      <c r="E1289" t="s">
        <v>405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404</v>
      </c>
      <c r="AC1289" t="s">
        <v>425</v>
      </c>
      <c r="AD1289" t="s">
        <v>423</v>
      </c>
      <c r="AE1289" t="s">
        <v>564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368</v>
      </c>
      <c r="C1290" t="s">
        <v>54</v>
      </c>
      <c r="D1290" t="s">
        <v>405</v>
      </c>
      <c r="E1290" t="s">
        <v>424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404</v>
      </c>
      <c r="AC1290" t="s">
        <v>425</v>
      </c>
      <c r="AD1290" t="s">
        <v>403</v>
      </c>
      <c r="AE1290" t="s">
        <v>564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368</v>
      </c>
      <c r="C1291" t="s">
        <v>54</v>
      </c>
      <c r="D1291" t="s">
        <v>431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368</v>
      </c>
      <c r="C1292" t="s">
        <v>54</v>
      </c>
      <c r="D1292" t="s">
        <v>406</v>
      </c>
      <c r="E1292" t="s">
        <v>406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404</v>
      </c>
      <c r="AC1292" t="s">
        <v>425</v>
      </c>
      <c r="AD1292" t="s">
        <v>137</v>
      </c>
      <c r="AE1292" t="s">
        <v>564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368</v>
      </c>
      <c r="C1293" t="s">
        <v>54</v>
      </c>
      <c r="D1293" t="s">
        <v>427</v>
      </c>
      <c r="E1293" t="s">
        <v>427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404</v>
      </c>
      <c r="AC1293" t="s">
        <v>425</v>
      </c>
      <c r="AD1293" t="s">
        <v>404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368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404</v>
      </c>
      <c r="AC1294" t="s">
        <v>425</v>
      </c>
      <c r="AD1294" t="s">
        <v>404</v>
      </c>
      <c r="AE1294" t="s">
        <v>564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368</v>
      </c>
      <c r="C1295" t="s">
        <v>56</v>
      </c>
      <c r="D1295" t="s">
        <v>423</v>
      </c>
      <c r="E1295" t="s">
        <v>423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404</v>
      </c>
      <c r="AC1295" t="s">
        <v>425</v>
      </c>
      <c r="AD1295" t="s">
        <v>425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368</v>
      </c>
      <c r="C1296" t="s">
        <v>56</v>
      </c>
      <c r="D1296" t="s">
        <v>423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404</v>
      </c>
      <c r="AC1296" t="s">
        <v>425</v>
      </c>
      <c r="AD1296" t="s">
        <v>425</v>
      </c>
      <c r="AE1296" t="s">
        <v>564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368</v>
      </c>
      <c r="C1297" t="s">
        <v>56</v>
      </c>
      <c r="D1297" t="s">
        <v>403</v>
      </c>
      <c r="E1297" t="s">
        <v>423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404</v>
      </c>
      <c r="AC1297" t="s">
        <v>425</v>
      </c>
      <c r="AD1297" t="s">
        <v>405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368</v>
      </c>
      <c r="C1298" t="s">
        <v>56</v>
      </c>
      <c r="D1298" t="s">
        <v>403</v>
      </c>
      <c r="E1298" t="s">
        <v>403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404</v>
      </c>
      <c r="AC1298" t="s">
        <v>425</v>
      </c>
      <c r="AD1298" t="s">
        <v>405</v>
      </c>
      <c r="AE1298" t="s">
        <v>564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368</v>
      </c>
      <c r="C1299" t="s">
        <v>56</v>
      </c>
      <c r="D1299" t="s">
        <v>403</v>
      </c>
      <c r="E1299" t="s">
        <v>424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404</v>
      </c>
      <c r="AC1299" t="s">
        <v>405</v>
      </c>
      <c r="AD1299" t="s">
        <v>404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368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404</v>
      </c>
      <c r="AC1300" t="s">
        <v>405</v>
      </c>
      <c r="AD1300" t="s">
        <v>404</v>
      </c>
      <c r="AE1300" t="s">
        <v>564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368</v>
      </c>
      <c r="C1301" t="s">
        <v>56</v>
      </c>
      <c r="D1301" t="s">
        <v>137</v>
      </c>
      <c r="E1301" t="s">
        <v>404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404</v>
      </c>
      <c r="AC1301" t="s">
        <v>576</v>
      </c>
      <c r="AD1301" t="s">
        <v>423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368</v>
      </c>
      <c r="C1302" t="s">
        <v>56</v>
      </c>
      <c r="D1302" t="s">
        <v>404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404</v>
      </c>
      <c r="AC1302" t="s">
        <v>576</v>
      </c>
      <c r="AD1302" t="s">
        <v>137</v>
      </c>
      <c r="AE1302" t="s">
        <v>564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368</v>
      </c>
      <c r="C1303" t="s">
        <v>56</v>
      </c>
      <c r="D1303" t="s">
        <v>404</v>
      </c>
      <c r="E1303" t="s">
        <v>404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404</v>
      </c>
      <c r="AC1303" t="s">
        <v>576</v>
      </c>
      <c r="AD1303" t="s">
        <v>404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368</v>
      </c>
      <c r="C1304" t="s">
        <v>56</v>
      </c>
      <c r="D1304" t="s">
        <v>404</v>
      </c>
      <c r="E1304" t="s">
        <v>426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404</v>
      </c>
      <c r="AC1304" t="s">
        <v>576</v>
      </c>
      <c r="AD1304" t="s">
        <v>404</v>
      </c>
      <c r="AE1304" t="s">
        <v>564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368</v>
      </c>
      <c r="C1305" t="s">
        <v>56</v>
      </c>
      <c r="D1305" t="s">
        <v>404</v>
      </c>
      <c r="E1305" t="s">
        <v>424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404</v>
      </c>
      <c r="AC1305" t="s">
        <v>576</v>
      </c>
      <c r="AD1305" t="s">
        <v>425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368</v>
      </c>
      <c r="C1306" t="s">
        <v>56</v>
      </c>
      <c r="D1306" t="s">
        <v>425</v>
      </c>
      <c r="E1306" t="s">
        <v>404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404</v>
      </c>
      <c r="AC1306" t="s">
        <v>576</v>
      </c>
      <c r="AD1306" t="s">
        <v>425</v>
      </c>
      <c r="AE1306" t="s">
        <v>564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368</v>
      </c>
      <c r="C1307" t="s">
        <v>56</v>
      </c>
      <c r="D1307" t="s">
        <v>405</v>
      </c>
      <c r="E1307" t="s">
        <v>403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404</v>
      </c>
      <c r="AC1307" t="s">
        <v>576</v>
      </c>
      <c r="AD1307" t="s">
        <v>405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368</v>
      </c>
      <c r="C1308" t="s">
        <v>56</v>
      </c>
      <c r="D1308" t="s">
        <v>405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404</v>
      </c>
      <c r="AC1308" t="s">
        <v>576</v>
      </c>
      <c r="AD1308" t="s">
        <v>405</v>
      </c>
      <c r="AE1308" t="s">
        <v>564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368</v>
      </c>
      <c r="C1309" t="s">
        <v>56</v>
      </c>
      <c r="D1309" t="s">
        <v>405</v>
      </c>
      <c r="E1309" t="s">
        <v>425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404</v>
      </c>
      <c r="AC1309" t="s">
        <v>576</v>
      </c>
      <c r="AD1309" t="s">
        <v>424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368</v>
      </c>
      <c r="C1310" t="s">
        <v>56</v>
      </c>
      <c r="D1310" t="s">
        <v>405</v>
      </c>
      <c r="E1310" t="s">
        <v>405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404</v>
      </c>
      <c r="AC1310" t="s">
        <v>426</v>
      </c>
      <c r="AD1310" t="s">
        <v>404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368</v>
      </c>
      <c r="C1311" t="s">
        <v>56</v>
      </c>
      <c r="D1311" t="s">
        <v>405</v>
      </c>
      <c r="E1311" t="s">
        <v>424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404</v>
      </c>
      <c r="AC1311" t="s">
        <v>426</v>
      </c>
      <c r="AD1311" t="s">
        <v>404</v>
      </c>
      <c r="AE1311" t="s">
        <v>564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368</v>
      </c>
      <c r="C1312" t="s">
        <v>56</v>
      </c>
      <c r="D1312" t="s">
        <v>429</v>
      </c>
      <c r="E1312" t="s">
        <v>429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404</v>
      </c>
      <c r="AC1312" t="s">
        <v>426</v>
      </c>
      <c r="AD1312" t="s">
        <v>425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368</v>
      </c>
      <c r="C1313" t="s">
        <v>56</v>
      </c>
      <c r="D1313" t="s">
        <v>424</v>
      </c>
      <c r="E1313" t="s">
        <v>424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404</v>
      </c>
      <c r="AC1313" t="s">
        <v>426</v>
      </c>
      <c r="AD1313" t="s">
        <v>426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368</v>
      </c>
      <c r="C1314" t="s">
        <v>56</v>
      </c>
      <c r="D1314" t="s">
        <v>406</v>
      </c>
      <c r="E1314" t="s">
        <v>424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404</v>
      </c>
      <c r="AC1314" t="s">
        <v>429</v>
      </c>
      <c r="AD1314" t="s">
        <v>137</v>
      </c>
      <c r="AE1314" t="s">
        <v>564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368</v>
      </c>
      <c r="C1315" t="s">
        <v>56</v>
      </c>
      <c r="D1315" t="s">
        <v>406</v>
      </c>
      <c r="E1315" t="s">
        <v>406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404</v>
      </c>
      <c r="AC1315" t="s">
        <v>429</v>
      </c>
      <c r="AD1315" t="s">
        <v>404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368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404</v>
      </c>
      <c r="AC1316" t="s">
        <v>429</v>
      </c>
      <c r="AD1316" t="s">
        <v>404</v>
      </c>
      <c r="AE1316" t="s">
        <v>564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368</v>
      </c>
      <c r="C1317" t="s">
        <v>58</v>
      </c>
      <c r="D1317" t="s">
        <v>423</v>
      </c>
      <c r="E1317" t="s">
        <v>423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404</v>
      </c>
      <c r="AC1317" t="s">
        <v>429</v>
      </c>
      <c r="AD1317" t="s">
        <v>425</v>
      </c>
      <c r="AE1317" t="s">
        <v>564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368</v>
      </c>
      <c r="C1318" t="s">
        <v>58</v>
      </c>
      <c r="D1318" t="s">
        <v>423</v>
      </c>
      <c r="E1318" t="s">
        <v>404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404</v>
      </c>
      <c r="AC1318" t="s">
        <v>429</v>
      </c>
      <c r="AD1318" t="s">
        <v>429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368</v>
      </c>
      <c r="C1319" t="s">
        <v>58</v>
      </c>
      <c r="D1319" t="s">
        <v>403</v>
      </c>
      <c r="E1319" t="s">
        <v>423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404</v>
      </c>
      <c r="AC1319" t="s">
        <v>429</v>
      </c>
      <c r="AD1319" t="s">
        <v>429</v>
      </c>
      <c r="AE1319" t="s">
        <v>564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368</v>
      </c>
      <c r="C1320" t="s">
        <v>58</v>
      </c>
      <c r="D1320" t="s">
        <v>403</v>
      </c>
      <c r="E1320" t="s">
        <v>403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404</v>
      </c>
      <c r="AC1320" t="s">
        <v>424</v>
      </c>
      <c r="AD1320" t="s">
        <v>423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368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404</v>
      </c>
      <c r="AC1321" t="s">
        <v>424</v>
      </c>
      <c r="AD1321" t="s">
        <v>423</v>
      </c>
      <c r="AE1321" t="s">
        <v>564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368</v>
      </c>
      <c r="C1322" t="s">
        <v>58</v>
      </c>
      <c r="D1322" t="s">
        <v>137</v>
      </c>
      <c r="E1322" t="s">
        <v>405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404</v>
      </c>
      <c r="AC1322" t="s">
        <v>424</v>
      </c>
      <c r="AD1322" t="s">
        <v>403</v>
      </c>
      <c r="AE1322" t="s">
        <v>564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368</v>
      </c>
      <c r="C1323" t="s">
        <v>58</v>
      </c>
      <c r="D1323" t="s">
        <v>404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404</v>
      </c>
      <c r="AC1323" t="s">
        <v>424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368</v>
      </c>
      <c r="C1324" t="s">
        <v>58</v>
      </c>
      <c r="D1324" t="s">
        <v>404</v>
      </c>
      <c r="E1324" t="s">
        <v>404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404</v>
      </c>
      <c r="AC1324" t="s">
        <v>424</v>
      </c>
      <c r="AD1324" t="s">
        <v>137</v>
      </c>
      <c r="AE1324" t="s">
        <v>564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368</v>
      </c>
      <c r="C1325" t="s">
        <v>58</v>
      </c>
      <c r="D1325" t="s">
        <v>404</v>
      </c>
      <c r="E1325" t="s">
        <v>405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404</v>
      </c>
      <c r="AC1325" t="s">
        <v>424</v>
      </c>
      <c r="AD1325" t="s">
        <v>404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368</v>
      </c>
      <c r="C1326" t="s">
        <v>58</v>
      </c>
      <c r="D1326" t="s">
        <v>404</v>
      </c>
      <c r="E1326" t="s">
        <v>424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404</v>
      </c>
      <c r="AC1326" t="s">
        <v>424</v>
      </c>
      <c r="AD1326" t="s">
        <v>404</v>
      </c>
      <c r="AE1326" t="s">
        <v>564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368</v>
      </c>
      <c r="C1327" t="s">
        <v>58</v>
      </c>
      <c r="D1327" t="s">
        <v>425</v>
      </c>
      <c r="E1327" t="s">
        <v>404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404</v>
      </c>
      <c r="AC1327" t="s">
        <v>424</v>
      </c>
      <c r="AD1327" t="s">
        <v>425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368</v>
      </c>
      <c r="C1328" t="s">
        <v>58</v>
      </c>
      <c r="D1328" t="s">
        <v>405</v>
      </c>
      <c r="E1328" t="s">
        <v>405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404</v>
      </c>
      <c r="AC1328" t="s">
        <v>424</v>
      </c>
      <c r="AD1328" t="s">
        <v>425</v>
      </c>
      <c r="AE1328" t="s">
        <v>564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368</v>
      </c>
      <c r="C1329" t="s">
        <v>58</v>
      </c>
      <c r="D1329" t="s">
        <v>554</v>
      </c>
      <c r="E1329" t="s">
        <v>554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404</v>
      </c>
      <c r="AC1329" t="s">
        <v>424</v>
      </c>
      <c r="AD1329" t="s">
        <v>405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368</v>
      </c>
      <c r="C1330" t="s">
        <v>58</v>
      </c>
      <c r="D1330" t="s">
        <v>426</v>
      </c>
      <c r="E1330" t="s">
        <v>426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404</v>
      </c>
      <c r="AC1330" t="s">
        <v>424</v>
      </c>
      <c r="AD1330" t="s">
        <v>405</v>
      </c>
      <c r="AE1330" t="s">
        <v>564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368</v>
      </c>
      <c r="C1331" t="s">
        <v>58</v>
      </c>
      <c r="D1331" t="s">
        <v>429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404</v>
      </c>
      <c r="AC1331" t="s">
        <v>424</v>
      </c>
      <c r="AD1331" t="s">
        <v>576</v>
      </c>
      <c r="AE1331" t="s">
        <v>564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368</v>
      </c>
      <c r="C1332" t="s">
        <v>58</v>
      </c>
      <c r="D1332" t="s">
        <v>429</v>
      </c>
      <c r="E1332" t="s">
        <v>429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404</v>
      </c>
      <c r="AC1332" t="s">
        <v>424</v>
      </c>
      <c r="AD1332" t="s">
        <v>424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368</v>
      </c>
      <c r="C1333" t="s">
        <v>58</v>
      </c>
      <c r="D1333" t="s">
        <v>424</v>
      </c>
      <c r="E1333" t="s">
        <v>424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404</v>
      </c>
      <c r="AC1333" t="s">
        <v>424</v>
      </c>
      <c r="AD1333" t="s">
        <v>424</v>
      </c>
      <c r="AE1333" t="s">
        <v>564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368</v>
      </c>
      <c r="C1334" t="s">
        <v>58</v>
      </c>
      <c r="D1334" t="s">
        <v>406</v>
      </c>
      <c r="E1334" t="s">
        <v>406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404</v>
      </c>
      <c r="AC1334" t="s">
        <v>424</v>
      </c>
      <c r="AD1334" t="s">
        <v>479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368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404</v>
      </c>
      <c r="AC1335" t="s">
        <v>424</v>
      </c>
      <c r="AD1335" t="s">
        <v>431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368</v>
      </c>
      <c r="C1336" t="s">
        <v>60</v>
      </c>
      <c r="D1336" t="s">
        <v>423</v>
      </c>
      <c r="E1336" t="s">
        <v>423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404</v>
      </c>
      <c r="AC1336" t="s">
        <v>564</v>
      </c>
      <c r="AD1336" t="s">
        <v>137</v>
      </c>
      <c r="AE1336" t="s">
        <v>564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368</v>
      </c>
      <c r="C1337" t="s">
        <v>60</v>
      </c>
      <c r="D1337" t="s">
        <v>403</v>
      </c>
      <c r="E1337" t="s">
        <v>403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404</v>
      </c>
      <c r="AC1337" t="s">
        <v>564</v>
      </c>
      <c r="AD1337" t="s">
        <v>404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368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404</v>
      </c>
      <c r="AC1338" t="s">
        <v>564</v>
      </c>
      <c r="AD1338" t="s">
        <v>404</v>
      </c>
      <c r="AE1338" t="s">
        <v>564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368</v>
      </c>
      <c r="C1339" t="s">
        <v>60</v>
      </c>
      <c r="D1339" t="s">
        <v>137</v>
      </c>
      <c r="E1339" t="s">
        <v>424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404</v>
      </c>
      <c r="AC1339" t="s">
        <v>564</v>
      </c>
      <c r="AD1339" t="s">
        <v>425</v>
      </c>
      <c r="AE1339" t="s">
        <v>564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368</v>
      </c>
      <c r="C1340" t="s">
        <v>60</v>
      </c>
      <c r="D1340" t="s">
        <v>404</v>
      </c>
      <c r="E1340" t="s">
        <v>423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404</v>
      </c>
      <c r="AC1340" t="s">
        <v>564</v>
      </c>
      <c r="AD1340" t="s">
        <v>431</v>
      </c>
      <c r="AE1340" t="s">
        <v>564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368</v>
      </c>
      <c r="C1341" t="s">
        <v>60</v>
      </c>
      <c r="D1341" t="s">
        <v>404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404</v>
      </c>
      <c r="AC1341" t="s">
        <v>479</v>
      </c>
      <c r="AD1341" t="s">
        <v>423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368</v>
      </c>
      <c r="C1342" t="s">
        <v>60</v>
      </c>
      <c r="D1342" t="s">
        <v>404</v>
      </c>
      <c r="E1342" t="s">
        <v>404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404</v>
      </c>
      <c r="AC1342" t="s">
        <v>479</v>
      </c>
      <c r="AD1342" t="s">
        <v>404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368</v>
      </c>
      <c r="C1343" t="s">
        <v>60</v>
      </c>
      <c r="D1343" t="s">
        <v>404</v>
      </c>
      <c r="E1343" t="s">
        <v>424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404</v>
      </c>
      <c r="AC1343" t="s">
        <v>479</v>
      </c>
      <c r="AD1343" t="s">
        <v>404</v>
      </c>
      <c r="AE1343" t="s">
        <v>564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368</v>
      </c>
      <c r="C1344" t="s">
        <v>60</v>
      </c>
      <c r="D1344" t="s">
        <v>425</v>
      </c>
      <c r="E1344" t="s">
        <v>425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404</v>
      </c>
      <c r="AC1344" t="s">
        <v>431</v>
      </c>
      <c r="AD1344" t="s">
        <v>137</v>
      </c>
      <c r="AE1344" t="s">
        <v>564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368</v>
      </c>
      <c r="C1345" t="s">
        <v>60</v>
      </c>
      <c r="D1345" t="s">
        <v>405</v>
      </c>
      <c r="E1345" t="s">
        <v>405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404</v>
      </c>
      <c r="AC1345" t="s">
        <v>431</v>
      </c>
      <c r="AD1345" t="s">
        <v>404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368</v>
      </c>
      <c r="C1346" t="s">
        <v>60</v>
      </c>
      <c r="D1346" t="s">
        <v>554</v>
      </c>
      <c r="E1346" t="s">
        <v>554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404</v>
      </c>
      <c r="AC1346" t="s">
        <v>431</v>
      </c>
      <c r="AD1346" t="s">
        <v>404</v>
      </c>
      <c r="AE1346" t="s">
        <v>564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368</v>
      </c>
      <c r="C1347" t="s">
        <v>60</v>
      </c>
      <c r="D1347" t="s">
        <v>429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404</v>
      </c>
      <c r="AC1347" t="s">
        <v>431</v>
      </c>
      <c r="AD1347" t="s">
        <v>425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368</v>
      </c>
      <c r="C1348" t="s">
        <v>60</v>
      </c>
      <c r="D1348" t="s">
        <v>429</v>
      </c>
      <c r="E1348" t="s">
        <v>429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404</v>
      </c>
      <c r="AC1348" t="s">
        <v>431</v>
      </c>
      <c r="AD1348" t="s">
        <v>405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368</v>
      </c>
      <c r="C1349" t="s">
        <v>60</v>
      </c>
      <c r="D1349" t="s">
        <v>424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404</v>
      </c>
      <c r="AC1349" t="s">
        <v>431</v>
      </c>
      <c r="AD1349" t="s">
        <v>431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368</v>
      </c>
      <c r="C1350" t="s">
        <v>60</v>
      </c>
      <c r="D1350" t="s">
        <v>424</v>
      </c>
      <c r="E1350" t="s">
        <v>424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404</v>
      </c>
      <c r="AC1350" t="s">
        <v>406</v>
      </c>
      <c r="AD1350" t="s">
        <v>404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368</v>
      </c>
      <c r="C1351" t="s">
        <v>60</v>
      </c>
      <c r="D1351" t="s">
        <v>406</v>
      </c>
      <c r="E1351" t="s">
        <v>406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404</v>
      </c>
      <c r="AC1351" t="s">
        <v>406</v>
      </c>
      <c r="AD1351" t="s">
        <v>404</v>
      </c>
      <c r="AE1351" t="s">
        <v>564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368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404</v>
      </c>
      <c r="AC1352" t="s">
        <v>406</v>
      </c>
      <c r="AD1352" t="s">
        <v>425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368</v>
      </c>
      <c r="C1353" t="s">
        <v>62</v>
      </c>
      <c r="D1353" t="s">
        <v>403</v>
      </c>
      <c r="E1353" t="s">
        <v>403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404</v>
      </c>
      <c r="AC1353" t="s">
        <v>427</v>
      </c>
      <c r="AD1353" t="s">
        <v>404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368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404</v>
      </c>
      <c r="AC1354" t="s">
        <v>427</v>
      </c>
      <c r="AD1354" t="s">
        <v>404</v>
      </c>
      <c r="AE1354" t="s">
        <v>564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368</v>
      </c>
      <c r="C1355" t="s">
        <v>62</v>
      </c>
      <c r="D1355" t="s">
        <v>137</v>
      </c>
      <c r="E1355" t="s">
        <v>424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425</v>
      </c>
      <c r="AC1355" t="s">
        <v>575</v>
      </c>
      <c r="AD1355" t="s">
        <v>404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368</v>
      </c>
      <c r="C1356" t="s">
        <v>62</v>
      </c>
      <c r="D1356" t="s">
        <v>404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425</v>
      </c>
      <c r="AC1356" t="s">
        <v>423</v>
      </c>
      <c r="AD1356" t="s">
        <v>425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368</v>
      </c>
      <c r="C1357" t="s">
        <v>62</v>
      </c>
      <c r="D1357" t="s">
        <v>404</v>
      </c>
      <c r="E1357" t="s">
        <v>404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425</v>
      </c>
      <c r="AC1357" t="s">
        <v>423</v>
      </c>
      <c r="AD1357" t="s">
        <v>425</v>
      </c>
      <c r="AE1357" t="s">
        <v>564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368</v>
      </c>
      <c r="C1358" t="s">
        <v>62</v>
      </c>
      <c r="D1358" t="s">
        <v>425</v>
      </c>
      <c r="E1358" t="s">
        <v>425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425</v>
      </c>
      <c r="AC1358" t="s">
        <v>137</v>
      </c>
      <c r="AD1358" t="s">
        <v>137</v>
      </c>
      <c r="AE1358" t="s">
        <v>564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368</v>
      </c>
      <c r="C1359" t="s">
        <v>62</v>
      </c>
      <c r="D1359" t="s">
        <v>405</v>
      </c>
      <c r="E1359" t="s">
        <v>405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425</v>
      </c>
      <c r="AC1359" t="s">
        <v>137</v>
      </c>
      <c r="AD1359" t="s">
        <v>404</v>
      </c>
      <c r="AE1359" t="s">
        <v>564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368</v>
      </c>
      <c r="C1360" t="s">
        <v>62</v>
      </c>
      <c r="D1360" t="s">
        <v>554</v>
      </c>
      <c r="E1360" t="s">
        <v>554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425</v>
      </c>
      <c r="AC1360" t="s">
        <v>137</v>
      </c>
      <c r="AD1360" t="s">
        <v>425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368</v>
      </c>
      <c r="C1361" t="s">
        <v>62</v>
      </c>
      <c r="D1361" t="s">
        <v>426</v>
      </c>
      <c r="E1361" t="s">
        <v>426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425</v>
      </c>
      <c r="AC1361" t="s">
        <v>137</v>
      </c>
      <c r="AD1361" t="s">
        <v>425</v>
      </c>
      <c r="AE1361" t="s">
        <v>564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368</v>
      </c>
      <c r="C1362" t="s">
        <v>62</v>
      </c>
      <c r="D1362" t="s">
        <v>429</v>
      </c>
      <c r="E1362" t="s">
        <v>429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425</v>
      </c>
      <c r="AC1362" t="s">
        <v>577</v>
      </c>
      <c r="AD1362" t="s">
        <v>425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368</v>
      </c>
      <c r="C1363" t="s">
        <v>62</v>
      </c>
      <c r="D1363" t="s">
        <v>424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425</v>
      </c>
      <c r="AC1363" t="s">
        <v>577</v>
      </c>
      <c r="AD1363" t="s">
        <v>425</v>
      </c>
      <c r="AE1363" t="s">
        <v>564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368</v>
      </c>
      <c r="C1364" t="s">
        <v>62</v>
      </c>
      <c r="D1364" t="s">
        <v>424</v>
      </c>
      <c r="E1364" t="s">
        <v>424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425</v>
      </c>
      <c r="AC1364" t="s">
        <v>425</v>
      </c>
      <c r="AD1364" t="s">
        <v>137</v>
      </c>
      <c r="AE1364" t="s">
        <v>564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368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425</v>
      </c>
      <c r="AC1365" t="s">
        <v>425</v>
      </c>
      <c r="AD1365" t="s">
        <v>425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368</v>
      </c>
      <c r="C1366" t="s">
        <v>64</v>
      </c>
      <c r="D1366" t="s">
        <v>423</v>
      </c>
      <c r="E1366" t="s">
        <v>404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425</v>
      </c>
      <c r="AC1366" t="s">
        <v>425</v>
      </c>
      <c r="AD1366" t="s">
        <v>425</v>
      </c>
      <c r="AE1366" t="s">
        <v>564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368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425</v>
      </c>
      <c r="AC1367" t="s">
        <v>405</v>
      </c>
      <c r="AD1367" t="s">
        <v>425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368</v>
      </c>
      <c r="C1368" t="s">
        <v>64</v>
      </c>
      <c r="D1368" t="s">
        <v>137</v>
      </c>
      <c r="E1368" t="s">
        <v>404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425</v>
      </c>
      <c r="AC1368" t="s">
        <v>429</v>
      </c>
      <c r="AD1368" t="s">
        <v>575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368</v>
      </c>
      <c r="C1369" t="s">
        <v>64</v>
      </c>
      <c r="D1369" t="s">
        <v>137</v>
      </c>
      <c r="E1369" t="s">
        <v>424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425</v>
      </c>
      <c r="AC1369" t="s">
        <v>424</v>
      </c>
      <c r="AD1369" t="s">
        <v>404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368</v>
      </c>
      <c r="C1370" t="s">
        <v>64</v>
      </c>
      <c r="D1370" t="s">
        <v>404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425</v>
      </c>
      <c r="AC1370" t="s">
        <v>424</v>
      </c>
      <c r="AD1370" t="s">
        <v>404</v>
      </c>
      <c r="AE1370" t="s">
        <v>564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368</v>
      </c>
      <c r="C1371" t="s">
        <v>64</v>
      </c>
      <c r="D1371" t="s">
        <v>404</v>
      </c>
      <c r="E1371" t="s">
        <v>404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425</v>
      </c>
      <c r="AC1371" t="s">
        <v>424</v>
      </c>
      <c r="AD1371" t="s">
        <v>425</v>
      </c>
      <c r="AE1371" t="s">
        <v>564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368</v>
      </c>
      <c r="C1372" t="s">
        <v>64</v>
      </c>
      <c r="D1372" t="s">
        <v>404</v>
      </c>
      <c r="E1372" t="s">
        <v>425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425</v>
      </c>
      <c r="AC1372" t="s">
        <v>564</v>
      </c>
      <c r="AD1372" t="s">
        <v>137</v>
      </c>
      <c r="AE1372" t="s">
        <v>564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368</v>
      </c>
      <c r="C1373" t="s">
        <v>64</v>
      </c>
      <c r="D1373" t="s">
        <v>404</v>
      </c>
      <c r="E1373" t="s">
        <v>405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425</v>
      </c>
      <c r="AC1373" t="s">
        <v>564</v>
      </c>
      <c r="AD1373" t="s">
        <v>404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368</v>
      </c>
      <c r="C1374" t="s">
        <v>64</v>
      </c>
      <c r="D1374" t="s">
        <v>425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425</v>
      </c>
      <c r="AC1374" t="s">
        <v>564</v>
      </c>
      <c r="AD1374" t="s">
        <v>425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368</v>
      </c>
      <c r="C1375" t="s">
        <v>64</v>
      </c>
      <c r="D1375" t="s">
        <v>425</v>
      </c>
      <c r="E1375" t="s">
        <v>425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425</v>
      </c>
      <c r="AC1375" t="s">
        <v>564</v>
      </c>
      <c r="AD1375" t="s">
        <v>425</v>
      </c>
      <c r="AE1375" t="s">
        <v>564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368</v>
      </c>
      <c r="C1376" t="s">
        <v>64</v>
      </c>
      <c r="D1376" t="s">
        <v>405</v>
      </c>
      <c r="E1376" t="s">
        <v>405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405</v>
      </c>
      <c r="AC1376" t="s">
        <v>575</v>
      </c>
      <c r="AD1376" t="s">
        <v>405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368</v>
      </c>
      <c r="C1377" t="s">
        <v>64</v>
      </c>
      <c r="D1377" t="s">
        <v>554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405</v>
      </c>
      <c r="AC1377" t="s">
        <v>575</v>
      </c>
      <c r="AD1377" t="s">
        <v>405</v>
      </c>
      <c r="AE1377" t="s">
        <v>564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368</v>
      </c>
      <c r="C1378" t="s">
        <v>64</v>
      </c>
      <c r="D1378" t="s">
        <v>554</v>
      </c>
      <c r="E1378" t="s">
        <v>554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405</v>
      </c>
      <c r="AC1378" t="s">
        <v>423</v>
      </c>
      <c r="AD1378" t="s">
        <v>405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368</v>
      </c>
      <c r="C1379" t="s">
        <v>64</v>
      </c>
      <c r="D1379" t="s">
        <v>426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405</v>
      </c>
      <c r="AC1379" t="s">
        <v>423</v>
      </c>
      <c r="AD1379" t="s">
        <v>405</v>
      </c>
      <c r="AE1379" t="s">
        <v>564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368</v>
      </c>
      <c r="C1380" t="s">
        <v>64</v>
      </c>
      <c r="D1380" t="s">
        <v>426</v>
      </c>
      <c r="E1380" t="s">
        <v>426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405</v>
      </c>
      <c r="AC1380" t="s">
        <v>403</v>
      </c>
      <c r="AD1380" t="s">
        <v>405</v>
      </c>
      <c r="AE1380" t="s">
        <v>564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368</v>
      </c>
      <c r="C1381" t="s">
        <v>64</v>
      </c>
      <c r="D1381" t="s">
        <v>429</v>
      </c>
      <c r="E1381" t="s">
        <v>423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405</v>
      </c>
      <c r="AC1381" t="s">
        <v>137</v>
      </c>
      <c r="AD1381" t="s">
        <v>137</v>
      </c>
      <c r="AE1381" t="s">
        <v>564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368</v>
      </c>
      <c r="C1382" t="s">
        <v>64</v>
      </c>
      <c r="D1382" t="s">
        <v>429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405</v>
      </c>
      <c r="AC1382" t="s">
        <v>137</v>
      </c>
      <c r="AD1382" t="s">
        <v>405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368</v>
      </c>
      <c r="C1383" t="s">
        <v>64</v>
      </c>
      <c r="D1383" t="s">
        <v>429</v>
      </c>
      <c r="E1383" t="s">
        <v>429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405</v>
      </c>
      <c r="AC1383" t="s">
        <v>137</v>
      </c>
      <c r="AD1383" t="s">
        <v>405</v>
      </c>
      <c r="AE1383" t="s">
        <v>564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368</v>
      </c>
      <c r="C1384" t="s">
        <v>64</v>
      </c>
      <c r="D1384" t="s">
        <v>424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405</v>
      </c>
      <c r="AC1384" t="s">
        <v>577</v>
      </c>
      <c r="AD1384" t="s">
        <v>404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368</v>
      </c>
      <c r="C1385" t="s">
        <v>64</v>
      </c>
      <c r="D1385" t="s">
        <v>424</v>
      </c>
      <c r="E1385" t="s">
        <v>424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405</v>
      </c>
      <c r="AC1385" t="s">
        <v>577</v>
      </c>
      <c r="AD1385" t="s">
        <v>405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368</v>
      </c>
      <c r="C1386" t="s">
        <v>64</v>
      </c>
      <c r="D1386" t="s">
        <v>431</v>
      </c>
      <c r="E1386" t="s">
        <v>431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405</v>
      </c>
      <c r="AC1386" t="s">
        <v>577</v>
      </c>
      <c r="AD1386" t="s">
        <v>405</v>
      </c>
      <c r="AE1386" t="s">
        <v>564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369</v>
      </c>
      <c r="C1387" t="s">
        <v>48</v>
      </c>
      <c r="D1387" t="s">
        <v>403</v>
      </c>
      <c r="E1387" t="s">
        <v>403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405</v>
      </c>
      <c r="AC1387" t="s">
        <v>425</v>
      </c>
      <c r="AD1387" t="s">
        <v>404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369</v>
      </c>
      <c r="C1388" t="s">
        <v>48</v>
      </c>
      <c r="D1388" t="s">
        <v>403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405</v>
      </c>
      <c r="AC1388" t="s">
        <v>425</v>
      </c>
      <c r="AD1388" t="s">
        <v>425</v>
      </c>
      <c r="AE1388" t="s">
        <v>564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369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405</v>
      </c>
      <c r="AC1389" t="s">
        <v>425</v>
      </c>
      <c r="AD1389" t="s">
        <v>405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369</v>
      </c>
      <c r="C1390" t="s">
        <v>48</v>
      </c>
      <c r="D1390" t="s">
        <v>137</v>
      </c>
      <c r="E1390" t="s">
        <v>404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405</v>
      </c>
      <c r="AC1390" t="s">
        <v>425</v>
      </c>
      <c r="AD1390" t="s">
        <v>405</v>
      </c>
      <c r="AE1390" t="s">
        <v>564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369</v>
      </c>
      <c r="C1391" t="s">
        <v>48</v>
      </c>
      <c r="D1391" t="s">
        <v>404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405</v>
      </c>
      <c r="AC1391" t="s">
        <v>425</v>
      </c>
      <c r="AD1391" t="s">
        <v>424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369</v>
      </c>
      <c r="C1392" t="s">
        <v>48</v>
      </c>
      <c r="D1392" t="s">
        <v>404</v>
      </c>
      <c r="E1392" t="s">
        <v>404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405</v>
      </c>
      <c r="AC1392" t="s">
        <v>425</v>
      </c>
      <c r="AD1392" t="s">
        <v>424</v>
      </c>
      <c r="AE1392" t="s">
        <v>564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369</v>
      </c>
      <c r="C1393" t="s">
        <v>48</v>
      </c>
      <c r="D1393" t="s">
        <v>405</v>
      </c>
      <c r="E1393" t="s">
        <v>405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405</v>
      </c>
      <c r="AC1393" t="s">
        <v>405</v>
      </c>
      <c r="AD1393" t="s">
        <v>423</v>
      </c>
      <c r="AE1393" t="s">
        <v>564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369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405</v>
      </c>
      <c r="AC1394" t="s">
        <v>405</v>
      </c>
      <c r="AD1394" t="s">
        <v>403</v>
      </c>
      <c r="AE1394" t="s">
        <v>564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369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405</v>
      </c>
      <c r="AC1395" t="s">
        <v>405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369</v>
      </c>
      <c r="C1396" t="s">
        <v>50</v>
      </c>
      <c r="D1396" t="s">
        <v>137</v>
      </c>
      <c r="E1396" t="s">
        <v>404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405</v>
      </c>
      <c r="AC1396" t="s">
        <v>405</v>
      </c>
      <c r="AD1396" t="s">
        <v>137</v>
      </c>
      <c r="AE1396" t="s">
        <v>564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369</v>
      </c>
      <c r="C1397" t="s">
        <v>50</v>
      </c>
      <c r="D1397" t="s">
        <v>404</v>
      </c>
      <c r="E1397" t="s">
        <v>404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405</v>
      </c>
      <c r="AC1397" t="s">
        <v>405</v>
      </c>
      <c r="AD1397" t="s">
        <v>404</v>
      </c>
      <c r="AE1397" t="s">
        <v>564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369</v>
      </c>
      <c r="C1398" t="s">
        <v>50</v>
      </c>
      <c r="D1398" t="s">
        <v>405</v>
      </c>
      <c r="E1398" t="s">
        <v>405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405</v>
      </c>
      <c r="AC1398" t="s">
        <v>405</v>
      </c>
      <c r="AD1398" t="s">
        <v>425</v>
      </c>
      <c r="AE1398" t="s">
        <v>564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369</v>
      </c>
      <c r="C1399" t="s">
        <v>52</v>
      </c>
      <c r="D1399" t="s">
        <v>403</v>
      </c>
      <c r="E1399" t="s">
        <v>403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405</v>
      </c>
      <c r="AC1399" t="s">
        <v>405</v>
      </c>
      <c r="AD1399" t="s">
        <v>405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369</v>
      </c>
      <c r="C1400" t="s">
        <v>52</v>
      </c>
      <c r="D1400" t="s">
        <v>137</v>
      </c>
      <c r="E1400" t="s">
        <v>403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405</v>
      </c>
      <c r="AC1400" t="s">
        <v>405</v>
      </c>
      <c r="AD1400" t="s">
        <v>405</v>
      </c>
      <c r="AE1400" t="s">
        <v>564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369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405</v>
      </c>
      <c r="AC1401" t="s">
        <v>405</v>
      </c>
      <c r="AD1401" t="s">
        <v>576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369</v>
      </c>
      <c r="C1402" t="s">
        <v>52</v>
      </c>
      <c r="D1402" t="s">
        <v>137</v>
      </c>
      <c r="E1402" t="s">
        <v>404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405</v>
      </c>
      <c r="AC1402" t="s">
        <v>405</v>
      </c>
      <c r="AD1402" t="s">
        <v>424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369</v>
      </c>
      <c r="C1403" t="s">
        <v>52</v>
      </c>
      <c r="D1403" t="s">
        <v>404</v>
      </c>
      <c r="E1403" t="s">
        <v>404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405</v>
      </c>
      <c r="AC1403" t="s">
        <v>405</v>
      </c>
      <c r="AD1403" t="s">
        <v>424</v>
      </c>
      <c r="AE1403" t="s">
        <v>564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369</v>
      </c>
      <c r="C1404" t="s">
        <v>52</v>
      </c>
      <c r="D1404" t="s">
        <v>405</v>
      </c>
      <c r="E1404" t="s">
        <v>405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405</v>
      </c>
      <c r="AC1404" t="s">
        <v>576</v>
      </c>
      <c r="AD1404" t="s">
        <v>403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369</v>
      </c>
      <c r="C1405" t="s">
        <v>52</v>
      </c>
      <c r="D1405" t="s">
        <v>406</v>
      </c>
      <c r="E1405" t="s">
        <v>406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405</v>
      </c>
      <c r="AC1405" t="s">
        <v>576</v>
      </c>
      <c r="AD1405" t="s">
        <v>403</v>
      </c>
      <c r="AE1405" t="s">
        <v>564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369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405</v>
      </c>
      <c r="AC1406" t="s">
        <v>576</v>
      </c>
      <c r="AD1406" t="s">
        <v>137</v>
      </c>
      <c r="AE1406" t="s">
        <v>564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369</v>
      </c>
      <c r="C1407" t="s">
        <v>54</v>
      </c>
      <c r="D1407" t="s">
        <v>403</v>
      </c>
      <c r="E1407" t="s">
        <v>403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405</v>
      </c>
      <c r="AC1407" t="s">
        <v>576</v>
      </c>
      <c r="AD1407" t="s">
        <v>404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369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405</v>
      </c>
      <c r="AC1408" t="s">
        <v>576</v>
      </c>
      <c r="AD1408" t="s">
        <v>404</v>
      </c>
      <c r="AE1408" t="s">
        <v>564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369</v>
      </c>
      <c r="C1409" t="s">
        <v>54</v>
      </c>
      <c r="D1409" t="s">
        <v>404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405</v>
      </c>
      <c r="AC1409" t="s">
        <v>576</v>
      </c>
      <c r="AD1409" t="s">
        <v>405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369</v>
      </c>
      <c r="C1410" t="s">
        <v>54</v>
      </c>
      <c r="D1410" t="s">
        <v>404</v>
      </c>
      <c r="E1410" t="s">
        <v>404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405</v>
      </c>
      <c r="AC1410" t="s">
        <v>576</v>
      </c>
      <c r="AD1410" t="s">
        <v>405</v>
      </c>
      <c r="AE1410" t="s">
        <v>564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369</v>
      </c>
      <c r="C1411" t="s">
        <v>54</v>
      </c>
      <c r="D1411" t="s">
        <v>404</v>
      </c>
      <c r="E1411" t="s">
        <v>405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405</v>
      </c>
      <c r="AC1411" t="s">
        <v>426</v>
      </c>
      <c r="AD1411" t="s">
        <v>137</v>
      </c>
      <c r="AE1411" t="s">
        <v>564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369</v>
      </c>
      <c r="C1412" t="s">
        <v>54</v>
      </c>
      <c r="D1412" t="s">
        <v>404</v>
      </c>
      <c r="E1412" t="s">
        <v>424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405</v>
      </c>
      <c r="AC1412" t="s">
        <v>426</v>
      </c>
      <c r="AD1412" t="s">
        <v>405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369</v>
      </c>
      <c r="C1413" t="s">
        <v>54</v>
      </c>
      <c r="D1413" t="s">
        <v>425</v>
      </c>
      <c r="E1413" t="s">
        <v>425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405</v>
      </c>
      <c r="AC1413" t="s">
        <v>426</v>
      </c>
      <c r="AD1413" t="s">
        <v>405</v>
      </c>
      <c r="AE1413" t="s">
        <v>564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369</v>
      </c>
      <c r="C1414" t="s">
        <v>54</v>
      </c>
      <c r="D1414" t="s">
        <v>405</v>
      </c>
      <c r="E1414" t="s">
        <v>403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405</v>
      </c>
      <c r="AC1414" t="s">
        <v>429</v>
      </c>
      <c r="AD1414" t="s">
        <v>405</v>
      </c>
      <c r="AE1414" t="s">
        <v>564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369</v>
      </c>
      <c r="C1415" t="s">
        <v>54</v>
      </c>
      <c r="D1415" t="s">
        <v>405</v>
      </c>
      <c r="E1415" t="s">
        <v>405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405</v>
      </c>
      <c r="AC1415" t="s">
        <v>424</v>
      </c>
      <c r="AD1415" t="s">
        <v>137</v>
      </c>
      <c r="AE1415" t="s">
        <v>564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369</v>
      </c>
      <c r="C1416" t="s">
        <v>54</v>
      </c>
      <c r="D1416" t="s">
        <v>406</v>
      </c>
      <c r="E1416" t="s">
        <v>406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405</v>
      </c>
      <c r="AC1416" t="s">
        <v>424</v>
      </c>
      <c r="AD1416" t="s">
        <v>404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369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405</v>
      </c>
      <c r="AC1417" t="s">
        <v>424</v>
      </c>
      <c r="AD1417" t="s">
        <v>405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369</v>
      </c>
      <c r="C1418" t="s">
        <v>56</v>
      </c>
      <c r="D1418" t="s">
        <v>423</v>
      </c>
      <c r="E1418" t="s">
        <v>423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405</v>
      </c>
      <c r="AC1418" t="s">
        <v>424</v>
      </c>
      <c r="AD1418" t="s">
        <v>405</v>
      </c>
      <c r="AE1418" t="s">
        <v>564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369</v>
      </c>
      <c r="C1419" t="s">
        <v>56</v>
      </c>
      <c r="D1419" t="s">
        <v>423</v>
      </c>
      <c r="E1419" t="s">
        <v>404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405</v>
      </c>
      <c r="AC1419" t="s">
        <v>564</v>
      </c>
      <c r="AD1419" t="s">
        <v>137</v>
      </c>
      <c r="AE1419" t="s">
        <v>564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369</v>
      </c>
      <c r="C1420" t="s">
        <v>56</v>
      </c>
      <c r="D1420" t="s">
        <v>403</v>
      </c>
      <c r="E1420" t="s">
        <v>403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405</v>
      </c>
      <c r="AC1420" t="s">
        <v>564</v>
      </c>
      <c r="AD1420" t="s">
        <v>405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369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405</v>
      </c>
      <c r="AC1421" t="s">
        <v>564</v>
      </c>
      <c r="AD1421" t="s">
        <v>405</v>
      </c>
      <c r="AE1421" t="s">
        <v>564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369</v>
      </c>
      <c r="C1422" t="s">
        <v>56</v>
      </c>
      <c r="D1422" t="s">
        <v>404</v>
      </c>
      <c r="E1422" t="s">
        <v>403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405</v>
      </c>
      <c r="AC1422" t="s">
        <v>479</v>
      </c>
      <c r="AD1422" t="s">
        <v>405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369</v>
      </c>
      <c r="C1423" t="s">
        <v>56</v>
      </c>
      <c r="D1423" t="s">
        <v>404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405</v>
      </c>
      <c r="AC1423" t="s">
        <v>479</v>
      </c>
      <c r="AD1423" t="s">
        <v>405</v>
      </c>
      <c r="AE1423" t="s">
        <v>564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369</v>
      </c>
      <c r="C1424" t="s">
        <v>56</v>
      </c>
      <c r="D1424" t="s">
        <v>404</v>
      </c>
      <c r="E1424" t="s">
        <v>404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405</v>
      </c>
      <c r="AC1424" t="s">
        <v>431</v>
      </c>
      <c r="AD1424" t="s">
        <v>405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369</v>
      </c>
      <c r="C1425" t="s">
        <v>56</v>
      </c>
      <c r="D1425" t="s">
        <v>404</v>
      </c>
      <c r="E1425" t="s">
        <v>425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405</v>
      </c>
      <c r="AC1425" t="s">
        <v>431</v>
      </c>
      <c r="AD1425" t="s">
        <v>405</v>
      </c>
      <c r="AE1425" t="s">
        <v>564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369</v>
      </c>
      <c r="C1426" t="s">
        <v>56</v>
      </c>
      <c r="D1426" t="s">
        <v>404</v>
      </c>
      <c r="E1426" t="s">
        <v>405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405</v>
      </c>
      <c r="AC1426" t="s">
        <v>406</v>
      </c>
      <c r="AD1426" t="s">
        <v>405</v>
      </c>
      <c r="AE1426" t="s">
        <v>564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369</v>
      </c>
      <c r="C1427" t="s">
        <v>56</v>
      </c>
      <c r="D1427" t="s">
        <v>404</v>
      </c>
      <c r="E1427" t="s">
        <v>424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405</v>
      </c>
      <c r="AC1427" t="s">
        <v>427</v>
      </c>
      <c r="AD1427" t="s">
        <v>405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369</v>
      </c>
      <c r="C1428" t="s">
        <v>56</v>
      </c>
      <c r="D1428" t="s">
        <v>425</v>
      </c>
      <c r="E1428" t="s">
        <v>425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405</v>
      </c>
      <c r="AC1428" t="s">
        <v>427</v>
      </c>
      <c r="AD1428" t="s">
        <v>405</v>
      </c>
      <c r="AE1428" t="s">
        <v>564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369</v>
      </c>
      <c r="C1429" t="s">
        <v>56</v>
      </c>
      <c r="D1429" t="s">
        <v>405</v>
      </c>
      <c r="E1429" t="s">
        <v>405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576</v>
      </c>
      <c r="AC1429" t="s">
        <v>137</v>
      </c>
      <c r="AD1429" t="s">
        <v>137</v>
      </c>
      <c r="AE1429" t="s">
        <v>564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369</v>
      </c>
      <c r="C1430" t="s">
        <v>56</v>
      </c>
      <c r="D1430" t="s">
        <v>424</v>
      </c>
      <c r="E1430" t="s">
        <v>424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576</v>
      </c>
      <c r="AC1430" t="s">
        <v>137</v>
      </c>
      <c r="AD1430" t="s">
        <v>576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369</v>
      </c>
      <c r="C1431" t="s">
        <v>56</v>
      </c>
      <c r="D1431" t="s">
        <v>431</v>
      </c>
      <c r="E1431" t="s">
        <v>431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576</v>
      </c>
      <c r="AC1431" t="s">
        <v>577</v>
      </c>
      <c r="AD1431" t="s">
        <v>576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369</v>
      </c>
      <c r="C1432" t="s">
        <v>56</v>
      </c>
      <c r="D1432" t="s">
        <v>406</v>
      </c>
      <c r="E1432" t="s">
        <v>406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576</v>
      </c>
      <c r="AC1432" t="s">
        <v>577</v>
      </c>
      <c r="AD1432" t="s">
        <v>576</v>
      </c>
      <c r="AE1432" t="s">
        <v>564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369</v>
      </c>
      <c r="C1433" t="s">
        <v>56</v>
      </c>
      <c r="D1433" t="s">
        <v>406</v>
      </c>
      <c r="E1433" t="s">
        <v>427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576</v>
      </c>
      <c r="AC1433" t="s">
        <v>576</v>
      </c>
      <c r="AD1433" t="s">
        <v>576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369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576</v>
      </c>
      <c r="AC1434" t="s">
        <v>576</v>
      </c>
      <c r="AD1434" t="s">
        <v>576</v>
      </c>
      <c r="AE1434" t="s">
        <v>564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369</v>
      </c>
      <c r="C1435" t="s">
        <v>58</v>
      </c>
      <c r="D1435" t="s">
        <v>423</v>
      </c>
      <c r="E1435" t="s">
        <v>423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576</v>
      </c>
      <c r="AC1435" t="s">
        <v>426</v>
      </c>
      <c r="AD1435" t="s">
        <v>576</v>
      </c>
      <c r="AE1435" t="s">
        <v>564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369</v>
      </c>
      <c r="C1436" t="s">
        <v>58</v>
      </c>
      <c r="D1436" t="s">
        <v>423</v>
      </c>
      <c r="E1436" t="s">
        <v>404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576</v>
      </c>
      <c r="AC1436" t="s">
        <v>424</v>
      </c>
      <c r="AD1436" t="s">
        <v>576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369</v>
      </c>
      <c r="C1437" t="s">
        <v>58</v>
      </c>
      <c r="D1437" t="s">
        <v>403</v>
      </c>
      <c r="E1437" t="s">
        <v>403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576</v>
      </c>
      <c r="AC1437" t="s">
        <v>564</v>
      </c>
      <c r="AD1437" t="s">
        <v>576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369</v>
      </c>
      <c r="C1438" t="s">
        <v>58</v>
      </c>
      <c r="D1438" t="s">
        <v>403</v>
      </c>
      <c r="E1438" t="s">
        <v>554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426</v>
      </c>
      <c r="AC1438" t="s">
        <v>577</v>
      </c>
      <c r="AD1438" t="s">
        <v>426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369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426</v>
      </c>
      <c r="AC1439" t="s">
        <v>426</v>
      </c>
      <c r="AD1439" t="s">
        <v>426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369</v>
      </c>
      <c r="C1440" t="s">
        <v>58</v>
      </c>
      <c r="D1440" t="s">
        <v>404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426</v>
      </c>
      <c r="AC1440" t="s">
        <v>426</v>
      </c>
      <c r="AD1440" t="s">
        <v>426</v>
      </c>
      <c r="AE1440" t="s">
        <v>564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369</v>
      </c>
      <c r="C1441" t="s">
        <v>58</v>
      </c>
      <c r="D1441" t="s">
        <v>404</v>
      </c>
      <c r="E1441" t="s">
        <v>404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426</v>
      </c>
      <c r="AC1441" t="s">
        <v>564</v>
      </c>
      <c r="AD1441" t="s">
        <v>137</v>
      </c>
      <c r="AE1441" t="s">
        <v>564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369</v>
      </c>
      <c r="C1442" t="s">
        <v>58</v>
      </c>
      <c r="D1442" t="s">
        <v>404</v>
      </c>
      <c r="E1442" t="s">
        <v>425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426</v>
      </c>
      <c r="AC1442" t="s">
        <v>564</v>
      </c>
      <c r="AD1442" t="s">
        <v>426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369</v>
      </c>
      <c r="C1443" t="s">
        <v>58</v>
      </c>
      <c r="D1443" t="s">
        <v>404</v>
      </c>
      <c r="E1443" t="s">
        <v>405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426</v>
      </c>
      <c r="AC1443" t="s">
        <v>564</v>
      </c>
      <c r="AD1443" t="s">
        <v>426</v>
      </c>
      <c r="AE1443" t="s">
        <v>564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369</v>
      </c>
      <c r="C1444" t="s">
        <v>58</v>
      </c>
      <c r="D1444" t="s">
        <v>404</v>
      </c>
      <c r="E1444" t="s">
        <v>424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429</v>
      </c>
      <c r="AC1444" t="s">
        <v>423</v>
      </c>
      <c r="AD1444" t="s">
        <v>429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369</v>
      </c>
      <c r="C1445" t="s">
        <v>58</v>
      </c>
      <c r="D1445" t="s">
        <v>404</v>
      </c>
      <c r="E1445" t="s">
        <v>431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429</v>
      </c>
      <c r="AC1445" t="s">
        <v>137</v>
      </c>
      <c r="AD1445" t="s">
        <v>429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369</v>
      </c>
      <c r="C1446" t="s">
        <v>58</v>
      </c>
      <c r="D1446" t="s">
        <v>425</v>
      </c>
      <c r="E1446" t="s">
        <v>425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429</v>
      </c>
      <c r="AC1446" t="s">
        <v>577</v>
      </c>
      <c r="AD1446" t="s">
        <v>404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369</v>
      </c>
      <c r="C1447" t="s">
        <v>58</v>
      </c>
      <c r="D1447" t="s">
        <v>405</v>
      </c>
      <c r="E1447" t="s">
        <v>405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429</v>
      </c>
      <c r="AC1447" t="s">
        <v>577</v>
      </c>
      <c r="AD1447" t="s">
        <v>426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369</v>
      </c>
      <c r="C1448" t="s">
        <v>58</v>
      </c>
      <c r="D1448" t="s">
        <v>554</v>
      </c>
      <c r="E1448" t="s">
        <v>554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429</v>
      </c>
      <c r="AC1448" t="s">
        <v>577</v>
      </c>
      <c r="AD1448" t="s">
        <v>429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369</v>
      </c>
      <c r="C1449" t="s">
        <v>58</v>
      </c>
      <c r="D1449" t="s">
        <v>429</v>
      </c>
      <c r="E1449" t="s">
        <v>429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429</v>
      </c>
      <c r="AC1449" t="s">
        <v>577</v>
      </c>
      <c r="AD1449" t="s">
        <v>429</v>
      </c>
      <c r="AE1449" t="s">
        <v>564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369</v>
      </c>
      <c r="C1450" t="s">
        <v>58</v>
      </c>
      <c r="D1450" t="s">
        <v>424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429</v>
      </c>
      <c r="AC1450" t="s">
        <v>429</v>
      </c>
      <c r="AD1450" t="s">
        <v>429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369</v>
      </c>
      <c r="C1451" t="s">
        <v>58</v>
      </c>
      <c r="D1451" t="s">
        <v>424</v>
      </c>
      <c r="E1451" t="s">
        <v>404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429</v>
      </c>
      <c r="AC1451" t="s">
        <v>429</v>
      </c>
      <c r="AD1451" t="s">
        <v>429</v>
      </c>
      <c r="AE1451" t="s">
        <v>564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369</v>
      </c>
      <c r="C1452" t="s">
        <v>58</v>
      </c>
      <c r="D1452" t="s">
        <v>424</v>
      </c>
      <c r="E1452" t="s">
        <v>424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429</v>
      </c>
      <c r="AC1452" t="s">
        <v>424</v>
      </c>
      <c r="AD1452" t="s">
        <v>137</v>
      </c>
      <c r="AE1452" t="s">
        <v>564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369</v>
      </c>
      <c r="C1453" t="s">
        <v>58</v>
      </c>
      <c r="D1453" t="s">
        <v>479</v>
      </c>
      <c r="E1453" t="s">
        <v>479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429</v>
      </c>
      <c r="AC1453" t="s">
        <v>424</v>
      </c>
      <c r="AD1453" t="s">
        <v>429</v>
      </c>
      <c r="AE1453" t="s">
        <v>564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369</v>
      </c>
      <c r="C1454" t="s">
        <v>58</v>
      </c>
      <c r="D1454" t="s">
        <v>431</v>
      </c>
      <c r="E1454" t="s">
        <v>431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429</v>
      </c>
      <c r="AC1454" t="s">
        <v>564</v>
      </c>
      <c r="AD1454" t="s">
        <v>429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369</v>
      </c>
      <c r="C1455" t="s">
        <v>58</v>
      </c>
      <c r="D1455" t="s">
        <v>406</v>
      </c>
      <c r="E1455" t="s">
        <v>406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424</v>
      </c>
      <c r="AC1455" t="s">
        <v>423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369</v>
      </c>
      <c r="C1456" t="s">
        <v>58</v>
      </c>
      <c r="D1456" t="s">
        <v>427</v>
      </c>
      <c r="E1456" t="s">
        <v>406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424</v>
      </c>
      <c r="AC1456" t="s">
        <v>423</v>
      </c>
      <c r="AD1456" t="s">
        <v>424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369</v>
      </c>
      <c r="C1457" t="s">
        <v>60</v>
      </c>
      <c r="D1457" t="s">
        <v>553</v>
      </c>
      <c r="E1457" t="s">
        <v>553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424</v>
      </c>
      <c r="AC1457" t="s">
        <v>423</v>
      </c>
      <c r="AD1457" t="s">
        <v>424</v>
      </c>
      <c r="AE1457" t="s">
        <v>564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369</v>
      </c>
      <c r="C1458" t="s">
        <v>60</v>
      </c>
      <c r="D1458" t="s">
        <v>423</v>
      </c>
      <c r="E1458" t="s">
        <v>423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424</v>
      </c>
      <c r="AC1458" t="s">
        <v>403</v>
      </c>
      <c r="AD1458" t="s">
        <v>424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369</v>
      </c>
      <c r="C1459" t="s">
        <v>60</v>
      </c>
      <c r="D1459" t="s">
        <v>403</v>
      </c>
      <c r="E1459" t="s">
        <v>403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424</v>
      </c>
      <c r="AC1459" t="s">
        <v>137</v>
      </c>
      <c r="AD1459" t="s">
        <v>137</v>
      </c>
      <c r="AE1459" t="s">
        <v>564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369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424</v>
      </c>
      <c r="AC1460" t="s">
        <v>137</v>
      </c>
      <c r="AD1460" t="s">
        <v>424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369</v>
      </c>
      <c r="C1461" t="s">
        <v>60</v>
      </c>
      <c r="D1461" t="s">
        <v>404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424</v>
      </c>
      <c r="AC1461" t="s">
        <v>137</v>
      </c>
      <c r="AD1461" t="s">
        <v>424</v>
      </c>
      <c r="AE1461" t="s">
        <v>564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369</v>
      </c>
      <c r="C1462" t="s">
        <v>60</v>
      </c>
      <c r="D1462" t="s">
        <v>404</v>
      </c>
      <c r="E1462" t="s">
        <v>404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424</v>
      </c>
      <c r="AC1462" t="s">
        <v>577</v>
      </c>
      <c r="AD1462" t="s">
        <v>404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369</v>
      </c>
      <c r="C1463" t="s">
        <v>60</v>
      </c>
      <c r="D1463" t="s">
        <v>404</v>
      </c>
      <c r="E1463" t="s">
        <v>425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424</v>
      </c>
      <c r="AC1463" t="s">
        <v>577</v>
      </c>
      <c r="AD1463" t="s">
        <v>424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369</v>
      </c>
      <c r="C1464" t="s">
        <v>60</v>
      </c>
      <c r="D1464" t="s">
        <v>404</v>
      </c>
      <c r="E1464" t="s">
        <v>424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424</v>
      </c>
      <c r="AC1464" t="s">
        <v>577</v>
      </c>
      <c r="AD1464" t="s">
        <v>424</v>
      </c>
      <c r="AE1464" t="s">
        <v>564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369</v>
      </c>
      <c r="C1465" t="s">
        <v>60</v>
      </c>
      <c r="D1465" t="s">
        <v>404</v>
      </c>
      <c r="E1465" t="s">
        <v>431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424</v>
      </c>
      <c r="AC1465" t="s">
        <v>425</v>
      </c>
      <c r="AD1465" t="s">
        <v>424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369</v>
      </c>
      <c r="C1466" t="s">
        <v>60</v>
      </c>
      <c r="D1466" t="s">
        <v>425</v>
      </c>
      <c r="E1466" t="s">
        <v>425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424</v>
      </c>
      <c r="AC1466" t="s">
        <v>425</v>
      </c>
      <c r="AD1466" t="s">
        <v>424</v>
      </c>
      <c r="AE1466" t="s">
        <v>564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369</v>
      </c>
      <c r="C1467" t="s">
        <v>60</v>
      </c>
      <c r="D1467" t="s">
        <v>405</v>
      </c>
      <c r="E1467" t="s">
        <v>405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424</v>
      </c>
      <c r="AC1467" t="s">
        <v>405</v>
      </c>
      <c r="AD1467" t="s">
        <v>424</v>
      </c>
      <c r="AE1467" t="s">
        <v>564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369</v>
      </c>
      <c r="C1468" t="s">
        <v>60</v>
      </c>
      <c r="D1468" t="s">
        <v>554</v>
      </c>
      <c r="E1468" t="s">
        <v>554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424</v>
      </c>
      <c r="AC1468" t="s">
        <v>576</v>
      </c>
      <c r="AD1468" t="s">
        <v>137</v>
      </c>
      <c r="AE1468" t="s">
        <v>564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369</v>
      </c>
      <c r="C1469" t="s">
        <v>60</v>
      </c>
      <c r="D1469" t="s">
        <v>429</v>
      </c>
      <c r="E1469" t="s">
        <v>429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424</v>
      </c>
      <c r="AC1469" t="s">
        <v>576</v>
      </c>
      <c r="AD1469" t="s">
        <v>424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369</v>
      </c>
      <c r="C1470" t="s">
        <v>60</v>
      </c>
      <c r="D1470" t="s">
        <v>424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424</v>
      </c>
      <c r="AC1470" t="s">
        <v>576</v>
      </c>
      <c r="AD1470" t="s">
        <v>424</v>
      </c>
      <c r="AE1470" t="s">
        <v>564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369</v>
      </c>
      <c r="C1471" t="s">
        <v>60</v>
      </c>
      <c r="D1471" t="s">
        <v>424</v>
      </c>
      <c r="E1471" t="s">
        <v>424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424</v>
      </c>
      <c r="AC1471" t="s">
        <v>429</v>
      </c>
      <c r="AD1471" t="s">
        <v>424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369</v>
      </c>
      <c r="C1472" t="s">
        <v>60</v>
      </c>
      <c r="D1472" t="s">
        <v>431</v>
      </c>
      <c r="E1472" t="s">
        <v>431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424</v>
      </c>
      <c r="AC1472" t="s">
        <v>429</v>
      </c>
      <c r="AD1472" t="s">
        <v>424</v>
      </c>
      <c r="AE1472" t="s">
        <v>564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369</v>
      </c>
      <c r="C1473" t="s">
        <v>60</v>
      </c>
      <c r="D1473" t="s">
        <v>406</v>
      </c>
      <c r="E1473" t="s">
        <v>406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424</v>
      </c>
      <c r="AC1473" t="s">
        <v>424</v>
      </c>
      <c r="AD1473" t="s">
        <v>137</v>
      </c>
      <c r="AE1473" t="s">
        <v>564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369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424</v>
      </c>
      <c r="AC1474" t="s">
        <v>424</v>
      </c>
      <c r="AD1474" t="s">
        <v>404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369</v>
      </c>
      <c r="C1475" t="s">
        <v>62</v>
      </c>
      <c r="D1475" t="s">
        <v>403</v>
      </c>
      <c r="E1475" t="s">
        <v>403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424</v>
      </c>
      <c r="AC1475" t="s">
        <v>424</v>
      </c>
      <c r="AD1475" t="s">
        <v>429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369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424</v>
      </c>
      <c r="AC1476" t="s">
        <v>424</v>
      </c>
      <c r="AD1476" t="s">
        <v>424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369</v>
      </c>
      <c r="C1477" t="s">
        <v>62</v>
      </c>
      <c r="D1477" t="s">
        <v>137</v>
      </c>
      <c r="E1477" t="s">
        <v>404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424</v>
      </c>
      <c r="AC1477" t="s">
        <v>424</v>
      </c>
      <c r="AD1477" t="s">
        <v>424</v>
      </c>
      <c r="AE1477" t="s">
        <v>564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369</v>
      </c>
      <c r="C1478" t="s">
        <v>62</v>
      </c>
      <c r="D1478" t="s">
        <v>137</v>
      </c>
      <c r="E1478" t="s">
        <v>424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424</v>
      </c>
      <c r="AC1478" t="s">
        <v>424</v>
      </c>
      <c r="AD1478" t="s">
        <v>479</v>
      </c>
      <c r="AE1478" t="s">
        <v>564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369</v>
      </c>
      <c r="C1479" t="s">
        <v>62</v>
      </c>
      <c r="D1479" t="s">
        <v>404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424</v>
      </c>
      <c r="AC1479" t="s">
        <v>564</v>
      </c>
      <c r="AD1479" t="s">
        <v>137</v>
      </c>
      <c r="AE1479" t="s">
        <v>564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369</v>
      </c>
      <c r="C1480" t="s">
        <v>62</v>
      </c>
      <c r="D1480" t="s">
        <v>404</v>
      </c>
      <c r="E1480" t="s">
        <v>404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424</v>
      </c>
      <c r="AC1480" t="s">
        <v>564</v>
      </c>
      <c r="AD1480" t="s">
        <v>424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369</v>
      </c>
      <c r="C1481" t="s">
        <v>62</v>
      </c>
      <c r="D1481" t="s">
        <v>404</v>
      </c>
      <c r="E1481" t="s">
        <v>424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424</v>
      </c>
      <c r="AC1481" t="s">
        <v>564</v>
      </c>
      <c r="AD1481" t="s">
        <v>424</v>
      </c>
      <c r="AE1481" t="s">
        <v>564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369</v>
      </c>
      <c r="C1482" t="s">
        <v>62</v>
      </c>
      <c r="D1482" t="s">
        <v>425</v>
      </c>
      <c r="E1482" t="s">
        <v>425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424</v>
      </c>
      <c r="AC1482" t="s">
        <v>564</v>
      </c>
      <c r="AD1482" t="s">
        <v>479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369</v>
      </c>
      <c r="C1483" t="s">
        <v>62</v>
      </c>
      <c r="D1483" t="s">
        <v>405</v>
      </c>
      <c r="E1483" t="s">
        <v>405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424</v>
      </c>
      <c r="AC1483" t="s">
        <v>479</v>
      </c>
      <c r="AD1483" t="s">
        <v>424</v>
      </c>
      <c r="AE1483" t="s">
        <v>564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369</v>
      </c>
      <c r="C1484" t="s">
        <v>62</v>
      </c>
      <c r="D1484" t="s">
        <v>554</v>
      </c>
      <c r="E1484" t="s">
        <v>554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424</v>
      </c>
      <c r="AC1484" t="s">
        <v>431</v>
      </c>
      <c r="AD1484" t="s">
        <v>424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369</v>
      </c>
      <c r="C1485" t="s">
        <v>62</v>
      </c>
      <c r="D1485" t="s">
        <v>426</v>
      </c>
      <c r="E1485" t="s">
        <v>426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424</v>
      </c>
      <c r="AC1485" t="s">
        <v>431</v>
      </c>
      <c r="AD1485" t="s">
        <v>424</v>
      </c>
      <c r="AE1485" t="s">
        <v>564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369</v>
      </c>
      <c r="C1486" t="s">
        <v>62</v>
      </c>
      <c r="D1486" t="s">
        <v>429</v>
      </c>
      <c r="E1486" t="s">
        <v>429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424</v>
      </c>
      <c r="AC1486" t="s">
        <v>427</v>
      </c>
      <c r="AD1486" t="s">
        <v>424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369</v>
      </c>
      <c r="C1487" t="s">
        <v>62</v>
      </c>
      <c r="D1487" t="s">
        <v>424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479</v>
      </c>
      <c r="AC1487" t="s">
        <v>424</v>
      </c>
      <c r="AD1487" t="s">
        <v>424</v>
      </c>
      <c r="AE1487" t="s">
        <v>564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369</v>
      </c>
      <c r="C1488" t="s">
        <v>62</v>
      </c>
      <c r="D1488" t="s">
        <v>424</v>
      </c>
      <c r="E1488" t="s">
        <v>424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479</v>
      </c>
      <c r="AC1488" t="s">
        <v>424</v>
      </c>
      <c r="AD1488" t="s">
        <v>479</v>
      </c>
      <c r="AE1488" t="s">
        <v>564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369</v>
      </c>
      <c r="C1489" t="s">
        <v>62</v>
      </c>
      <c r="D1489" t="s">
        <v>431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479</v>
      </c>
      <c r="AC1489" t="s">
        <v>431</v>
      </c>
      <c r="AD1489" t="s">
        <v>479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369</v>
      </c>
      <c r="C1490" t="s">
        <v>62</v>
      </c>
      <c r="D1490" t="s">
        <v>431</v>
      </c>
      <c r="E1490" t="s">
        <v>431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431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369</v>
      </c>
      <c r="C1491" t="s">
        <v>62</v>
      </c>
      <c r="D1491" t="s">
        <v>406</v>
      </c>
      <c r="E1491" t="s">
        <v>406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431</v>
      </c>
      <c r="AC1491" t="s">
        <v>137</v>
      </c>
      <c r="AD1491" t="s">
        <v>137</v>
      </c>
      <c r="AE1491" t="s">
        <v>564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369</v>
      </c>
      <c r="C1492" t="s">
        <v>64</v>
      </c>
      <c r="D1492" t="s">
        <v>553</v>
      </c>
      <c r="E1492" t="s">
        <v>553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431</v>
      </c>
      <c r="AC1492" t="s">
        <v>137</v>
      </c>
      <c r="AD1492" t="s">
        <v>431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369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431</v>
      </c>
      <c r="AC1493" t="s">
        <v>137</v>
      </c>
      <c r="AD1493" t="s">
        <v>431</v>
      </c>
      <c r="AE1493" t="s">
        <v>564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369</v>
      </c>
      <c r="C1494" t="s">
        <v>64</v>
      </c>
      <c r="D1494" t="s">
        <v>137</v>
      </c>
      <c r="E1494" t="s">
        <v>404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431</v>
      </c>
      <c r="AC1494" t="s">
        <v>577</v>
      </c>
      <c r="AD1494" t="s">
        <v>431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369</v>
      </c>
      <c r="C1495" t="s">
        <v>64</v>
      </c>
      <c r="D1495" t="s">
        <v>137</v>
      </c>
      <c r="E1495" t="s">
        <v>554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431</v>
      </c>
      <c r="AC1495" t="s">
        <v>577</v>
      </c>
      <c r="AD1495" t="s">
        <v>431</v>
      </c>
      <c r="AE1495" t="s">
        <v>564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369</v>
      </c>
      <c r="C1496" t="s">
        <v>64</v>
      </c>
      <c r="D1496" t="s">
        <v>137</v>
      </c>
      <c r="E1496" t="s">
        <v>424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431</v>
      </c>
      <c r="AC1496" t="s">
        <v>425</v>
      </c>
      <c r="AD1496" t="s">
        <v>431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369</v>
      </c>
      <c r="C1497" t="s">
        <v>64</v>
      </c>
      <c r="D1497" t="s">
        <v>404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431</v>
      </c>
      <c r="AC1497" t="s">
        <v>425</v>
      </c>
      <c r="AD1497" t="s">
        <v>431</v>
      </c>
      <c r="AE1497" t="s">
        <v>564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369</v>
      </c>
      <c r="C1498" t="s">
        <v>64</v>
      </c>
      <c r="D1498" t="s">
        <v>404</v>
      </c>
      <c r="E1498" t="s">
        <v>404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431</v>
      </c>
      <c r="AC1498" t="s">
        <v>576</v>
      </c>
      <c r="AD1498" t="s">
        <v>431</v>
      </c>
      <c r="AE1498" t="s">
        <v>564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369</v>
      </c>
      <c r="C1499" t="s">
        <v>64</v>
      </c>
      <c r="D1499" t="s">
        <v>425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431</v>
      </c>
      <c r="AC1499" t="s">
        <v>426</v>
      </c>
      <c r="AD1499" t="s">
        <v>431</v>
      </c>
      <c r="AE1499" t="s">
        <v>564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369</v>
      </c>
      <c r="C1500" t="s">
        <v>64</v>
      </c>
      <c r="D1500" t="s">
        <v>425</v>
      </c>
      <c r="E1500" t="s">
        <v>425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431</v>
      </c>
      <c r="AC1500" t="s">
        <v>429</v>
      </c>
      <c r="AD1500" t="s">
        <v>431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369</v>
      </c>
      <c r="C1501" t="s">
        <v>64</v>
      </c>
      <c r="D1501" t="s">
        <v>405</v>
      </c>
      <c r="E1501" t="s">
        <v>405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431</v>
      </c>
      <c r="AC1501" t="s">
        <v>429</v>
      </c>
      <c r="AD1501" t="s">
        <v>431</v>
      </c>
      <c r="AE1501" t="s">
        <v>564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369</v>
      </c>
      <c r="C1502" t="s">
        <v>64</v>
      </c>
      <c r="D1502" t="s">
        <v>554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431</v>
      </c>
      <c r="AC1502" t="s">
        <v>424</v>
      </c>
      <c r="AD1502" t="s">
        <v>431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369</v>
      </c>
      <c r="C1503" t="s">
        <v>64</v>
      </c>
      <c r="D1503" t="s">
        <v>554</v>
      </c>
      <c r="E1503" t="s">
        <v>554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431</v>
      </c>
      <c r="AC1503" t="s">
        <v>424</v>
      </c>
      <c r="AD1503" t="s">
        <v>431</v>
      </c>
      <c r="AE1503" t="s">
        <v>564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369</v>
      </c>
      <c r="C1504" t="s">
        <v>64</v>
      </c>
      <c r="D1504" t="s">
        <v>429</v>
      </c>
      <c r="E1504" t="s">
        <v>429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431</v>
      </c>
      <c r="AC1504" t="s">
        <v>564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369</v>
      </c>
      <c r="C1505" t="s">
        <v>64</v>
      </c>
      <c r="D1505" t="s">
        <v>424</v>
      </c>
      <c r="E1505" t="s">
        <v>423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431</v>
      </c>
      <c r="AC1505" t="s">
        <v>564</v>
      </c>
      <c r="AD1505" t="s">
        <v>137</v>
      </c>
      <c r="AE1505" t="s">
        <v>564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369</v>
      </c>
      <c r="C1506" t="s">
        <v>64</v>
      </c>
      <c r="D1506" t="s">
        <v>424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431</v>
      </c>
      <c r="AC1506" t="s">
        <v>564</v>
      </c>
      <c r="AD1506" t="s">
        <v>431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369</v>
      </c>
      <c r="C1507" t="s">
        <v>64</v>
      </c>
      <c r="D1507" t="s">
        <v>424</v>
      </c>
      <c r="E1507" t="s">
        <v>424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431</v>
      </c>
      <c r="AC1507" t="s">
        <v>564</v>
      </c>
      <c r="AD1507" t="s">
        <v>431</v>
      </c>
      <c r="AE1507" t="s">
        <v>564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369</v>
      </c>
      <c r="C1508" t="s">
        <v>64</v>
      </c>
      <c r="D1508" t="s">
        <v>424</v>
      </c>
      <c r="E1508" t="s">
        <v>479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431</v>
      </c>
      <c r="AC1508" t="s">
        <v>431</v>
      </c>
      <c r="AD1508" t="s">
        <v>404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369</v>
      </c>
      <c r="C1509" t="s">
        <v>64</v>
      </c>
      <c r="D1509" t="s">
        <v>431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431</v>
      </c>
      <c r="AC1509" t="s">
        <v>431</v>
      </c>
      <c r="AD1509" t="s">
        <v>431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369</v>
      </c>
      <c r="C1510" t="s">
        <v>64</v>
      </c>
      <c r="D1510" t="s">
        <v>431</v>
      </c>
      <c r="E1510" t="s">
        <v>431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431</v>
      </c>
      <c r="AC1510" t="s">
        <v>431</v>
      </c>
      <c r="AD1510" t="s">
        <v>431</v>
      </c>
      <c r="AE1510" t="s">
        <v>564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369</v>
      </c>
      <c r="C1511" t="s">
        <v>64</v>
      </c>
      <c r="D1511" t="s">
        <v>406</v>
      </c>
      <c r="E1511" t="s">
        <v>406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406</v>
      </c>
      <c r="AC1511" t="s">
        <v>403</v>
      </c>
      <c r="AD1511" t="s">
        <v>406</v>
      </c>
      <c r="AE1511" t="s">
        <v>564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370</v>
      </c>
      <c r="C1512" t="s">
        <v>48</v>
      </c>
      <c r="D1512" t="s">
        <v>403</v>
      </c>
      <c r="E1512" t="s">
        <v>403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406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370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406</v>
      </c>
      <c r="AC1513" t="s">
        <v>137</v>
      </c>
      <c r="AD1513" t="s">
        <v>406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370</v>
      </c>
      <c r="C1514" t="s">
        <v>48</v>
      </c>
      <c r="D1514" t="s">
        <v>404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406</v>
      </c>
      <c r="AC1514" t="s">
        <v>137</v>
      </c>
      <c r="AD1514" t="s">
        <v>406</v>
      </c>
      <c r="AE1514" t="s">
        <v>564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370</v>
      </c>
      <c r="C1515" t="s">
        <v>48</v>
      </c>
      <c r="D1515" t="s">
        <v>404</v>
      </c>
      <c r="E1515" t="s">
        <v>404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406</v>
      </c>
      <c r="AC1515" t="s">
        <v>577</v>
      </c>
      <c r="AD1515" t="s">
        <v>406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370</v>
      </c>
      <c r="C1516" t="s">
        <v>48</v>
      </c>
      <c r="D1516" t="s">
        <v>405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406</v>
      </c>
      <c r="AC1516" t="s">
        <v>577</v>
      </c>
      <c r="AD1516" t="s">
        <v>406</v>
      </c>
      <c r="AE1516" t="s">
        <v>564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370</v>
      </c>
      <c r="C1517" t="s">
        <v>48</v>
      </c>
      <c r="D1517" t="s">
        <v>405</v>
      </c>
      <c r="E1517" t="s">
        <v>405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406</v>
      </c>
      <c r="AC1517" t="s">
        <v>577</v>
      </c>
      <c r="AD1517" t="s">
        <v>427</v>
      </c>
      <c r="AE1517" t="s">
        <v>564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370</v>
      </c>
      <c r="C1518" t="s">
        <v>48</v>
      </c>
      <c r="D1518" t="s">
        <v>431</v>
      </c>
      <c r="E1518" t="s">
        <v>431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406</v>
      </c>
      <c r="AC1518" t="s">
        <v>425</v>
      </c>
      <c r="AD1518" t="s">
        <v>406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370</v>
      </c>
      <c r="C1519" t="s">
        <v>48</v>
      </c>
      <c r="D1519" t="s">
        <v>406</v>
      </c>
      <c r="E1519" t="s">
        <v>406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406</v>
      </c>
      <c r="AC1519" t="s">
        <v>425</v>
      </c>
      <c r="AD1519" t="s">
        <v>406</v>
      </c>
      <c r="AE1519" t="s">
        <v>564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370</v>
      </c>
      <c r="C1520" t="s">
        <v>50</v>
      </c>
      <c r="D1520" t="s">
        <v>403</v>
      </c>
      <c r="E1520" t="s">
        <v>403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406</v>
      </c>
      <c r="AC1520" t="s">
        <v>576</v>
      </c>
      <c r="AD1520" t="s">
        <v>406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370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406</v>
      </c>
      <c r="AC1521" t="s">
        <v>576</v>
      </c>
      <c r="AD1521" t="s">
        <v>406</v>
      </c>
      <c r="AE1521" t="s">
        <v>564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370</v>
      </c>
      <c r="C1522" t="s">
        <v>50</v>
      </c>
      <c r="D1522" t="s">
        <v>404</v>
      </c>
      <c r="E1522" t="s">
        <v>404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406</v>
      </c>
      <c r="AC1522" t="s">
        <v>426</v>
      </c>
      <c r="AD1522" t="s">
        <v>406</v>
      </c>
      <c r="AE1522" t="s">
        <v>564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370</v>
      </c>
      <c r="C1523" t="s">
        <v>50</v>
      </c>
      <c r="D1523" t="s">
        <v>405</v>
      </c>
      <c r="E1523" t="s">
        <v>405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406</v>
      </c>
      <c r="AC1523" t="s">
        <v>429</v>
      </c>
      <c r="AD1523" t="s">
        <v>406</v>
      </c>
      <c r="AE1523" t="s">
        <v>564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370</v>
      </c>
      <c r="C1524" t="s">
        <v>52</v>
      </c>
      <c r="D1524" t="s">
        <v>403</v>
      </c>
      <c r="E1524" t="s">
        <v>403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406</v>
      </c>
      <c r="AC1524" t="s">
        <v>424</v>
      </c>
      <c r="AD1524" t="s">
        <v>406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370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406</v>
      </c>
      <c r="AC1525" t="s">
        <v>424</v>
      </c>
      <c r="AD1525" t="s">
        <v>406</v>
      </c>
      <c r="AE1525" t="s">
        <v>564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370</v>
      </c>
      <c r="C1526" t="s">
        <v>52</v>
      </c>
      <c r="D1526" t="s">
        <v>404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406</v>
      </c>
      <c r="AC1526" t="s">
        <v>424</v>
      </c>
      <c r="AD1526" t="s">
        <v>427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370</v>
      </c>
      <c r="C1527" t="s">
        <v>52</v>
      </c>
      <c r="D1527" t="s">
        <v>404</v>
      </c>
      <c r="E1527" t="s">
        <v>404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406</v>
      </c>
      <c r="AC1527" t="s">
        <v>424</v>
      </c>
      <c r="AD1527" t="s">
        <v>427</v>
      </c>
      <c r="AE1527" t="s">
        <v>564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370</v>
      </c>
      <c r="C1528" t="s">
        <v>52</v>
      </c>
      <c r="D1528" t="s">
        <v>405</v>
      </c>
      <c r="E1528" t="s">
        <v>405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406</v>
      </c>
      <c r="AC1528" t="s">
        <v>564</v>
      </c>
      <c r="AD1528" t="s">
        <v>406</v>
      </c>
      <c r="AE1528" t="s">
        <v>564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370</v>
      </c>
      <c r="C1529" t="s">
        <v>52</v>
      </c>
      <c r="D1529" t="s">
        <v>406</v>
      </c>
      <c r="E1529" t="s">
        <v>406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406</v>
      </c>
      <c r="AC1529" t="s">
        <v>431</v>
      </c>
      <c r="AD1529" t="s">
        <v>406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370</v>
      </c>
      <c r="C1530" t="s">
        <v>54</v>
      </c>
      <c r="D1530" t="s">
        <v>423</v>
      </c>
      <c r="E1530" t="s">
        <v>403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406</v>
      </c>
      <c r="AC1530" t="s">
        <v>431</v>
      </c>
      <c r="AD1530" t="s">
        <v>406</v>
      </c>
      <c r="AE1530" t="s">
        <v>564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370</v>
      </c>
      <c r="C1531" t="s">
        <v>54</v>
      </c>
      <c r="D1531" t="s">
        <v>403</v>
      </c>
      <c r="E1531" t="s">
        <v>403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406</v>
      </c>
      <c r="AC1531" t="s">
        <v>406</v>
      </c>
      <c r="AD1531" t="s">
        <v>406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370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406</v>
      </c>
      <c r="AC1532" t="s">
        <v>406</v>
      </c>
      <c r="AD1532" t="s">
        <v>406</v>
      </c>
      <c r="AE1532" t="s">
        <v>564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370</v>
      </c>
      <c r="C1533" t="s">
        <v>54</v>
      </c>
      <c r="D1533" t="s">
        <v>404</v>
      </c>
      <c r="E1533" t="s">
        <v>404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406</v>
      </c>
      <c r="AC1533" t="s">
        <v>427</v>
      </c>
      <c r="AD1533" t="s">
        <v>406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370</v>
      </c>
      <c r="C1534" t="s">
        <v>54</v>
      </c>
      <c r="D1534" t="s">
        <v>405</v>
      </c>
      <c r="E1534" t="s">
        <v>405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406</v>
      </c>
      <c r="AC1534" t="s">
        <v>427</v>
      </c>
      <c r="AD1534" t="s">
        <v>406</v>
      </c>
      <c r="AE1534" t="s">
        <v>564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370</v>
      </c>
      <c r="C1535" t="s">
        <v>54</v>
      </c>
      <c r="D1535" t="s">
        <v>405</v>
      </c>
      <c r="E1535" t="s">
        <v>424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427</v>
      </c>
      <c r="AC1535" t="s">
        <v>137</v>
      </c>
      <c r="AD1535" t="s">
        <v>427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370</v>
      </c>
      <c r="C1536" t="s">
        <v>54</v>
      </c>
      <c r="D1536" t="s">
        <v>424</v>
      </c>
      <c r="E1536" t="s">
        <v>424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427</v>
      </c>
      <c r="AC1536" t="s">
        <v>577</v>
      </c>
      <c r="AD1536" t="s">
        <v>427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370</v>
      </c>
      <c r="C1537" t="s">
        <v>54</v>
      </c>
      <c r="D1537" t="s">
        <v>479</v>
      </c>
      <c r="E1537" t="s">
        <v>479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427</v>
      </c>
      <c r="AC1537" t="s">
        <v>576</v>
      </c>
      <c r="AD1537" t="s">
        <v>427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370</v>
      </c>
      <c r="C1538" t="s">
        <v>54</v>
      </c>
      <c r="D1538" t="s">
        <v>431</v>
      </c>
      <c r="E1538" t="s">
        <v>431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427</v>
      </c>
      <c r="AC1538" t="s">
        <v>576</v>
      </c>
      <c r="AD1538" t="s">
        <v>427</v>
      </c>
      <c r="AE1538" t="s">
        <v>564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370</v>
      </c>
      <c r="C1539" t="s">
        <v>54</v>
      </c>
      <c r="D1539" t="s">
        <v>406</v>
      </c>
      <c r="E1539" t="s">
        <v>406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427</v>
      </c>
      <c r="AC1539" t="s">
        <v>429</v>
      </c>
      <c r="AD1539" t="s">
        <v>427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370</v>
      </c>
      <c r="C1540" t="s">
        <v>56</v>
      </c>
      <c r="D1540" t="s">
        <v>423</v>
      </c>
      <c r="E1540" t="s">
        <v>423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427</v>
      </c>
      <c r="AC1540" t="s">
        <v>424</v>
      </c>
      <c r="AD1540" t="s">
        <v>427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370</v>
      </c>
      <c r="C1541" t="s">
        <v>56</v>
      </c>
      <c r="D1541" t="s">
        <v>403</v>
      </c>
      <c r="E1541" t="s">
        <v>403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427</v>
      </c>
      <c r="AC1541" t="s">
        <v>424</v>
      </c>
      <c r="AD1541" t="s">
        <v>427</v>
      </c>
      <c r="AE1541" t="s">
        <v>564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370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427</v>
      </c>
      <c r="AC1542" t="s">
        <v>564</v>
      </c>
      <c r="AD1542" t="s">
        <v>427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370</v>
      </c>
      <c r="C1543" t="s">
        <v>56</v>
      </c>
      <c r="D1543" t="s">
        <v>137</v>
      </c>
      <c r="E1543" t="s">
        <v>404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427</v>
      </c>
      <c r="AC1543" t="s">
        <v>564</v>
      </c>
      <c r="AD1543" t="s">
        <v>427</v>
      </c>
      <c r="AE1543" t="s">
        <v>564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370</v>
      </c>
      <c r="C1544" t="s">
        <v>56</v>
      </c>
      <c r="D1544" t="s">
        <v>404</v>
      </c>
      <c r="E1544" t="s">
        <v>423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427</v>
      </c>
      <c r="AC1544" t="s">
        <v>431</v>
      </c>
      <c r="AD1544" t="s">
        <v>406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370</v>
      </c>
      <c r="C1545" t="s">
        <v>56</v>
      </c>
      <c r="D1545" t="s">
        <v>404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427</v>
      </c>
      <c r="AC1545" t="s">
        <v>427</v>
      </c>
      <c r="AD1545" t="s">
        <v>427</v>
      </c>
      <c r="AE1545" t="s">
        <v>564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370</v>
      </c>
      <c r="C1546" t="s">
        <v>56</v>
      </c>
      <c r="D1546" t="s">
        <v>404</v>
      </c>
      <c r="E1546" t="s">
        <v>404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564</v>
      </c>
      <c r="AE1546" t="s">
        <v>564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370</v>
      </c>
      <c r="C1547" t="s">
        <v>56</v>
      </c>
      <c r="D1547" t="s">
        <v>404</v>
      </c>
      <c r="E1547" t="s">
        <v>424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575</v>
      </c>
      <c r="AC1547" t="s">
        <v>575</v>
      </c>
      <c r="AD1547" t="s">
        <v>575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370</v>
      </c>
      <c r="C1548" t="s">
        <v>56</v>
      </c>
      <c r="D1548" t="s">
        <v>404</v>
      </c>
      <c r="E1548" t="s">
        <v>431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575</v>
      </c>
      <c r="AC1548" t="s">
        <v>137</v>
      </c>
      <c r="AD1548" t="s">
        <v>575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370</v>
      </c>
      <c r="C1549" t="s">
        <v>56</v>
      </c>
      <c r="D1549" t="s">
        <v>425</v>
      </c>
      <c r="E1549" t="s">
        <v>404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575</v>
      </c>
      <c r="AC1549" t="s">
        <v>424</v>
      </c>
      <c r="AD1549" t="s">
        <v>575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370</v>
      </c>
      <c r="C1550" t="s">
        <v>56</v>
      </c>
      <c r="D1550" t="s">
        <v>405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575</v>
      </c>
      <c r="AC1550" t="s">
        <v>424</v>
      </c>
      <c r="AD1550" t="s">
        <v>575</v>
      </c>
      <c r="AE1550" t="s">
        <v>564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370</v>
      </c>
      <c r="C1551" t="s">
        <v>56</v>
      </c>
      <c r="D1551" t="s">
        <v>405</v>
      </c>
      <c r="E1551" t="s">
        <v>405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575</v>
      </c>
      <c r="AC1551" t="s">
        <v>564</v>
      </c>
      <c r="AD1551" t="s">
        <v>575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370</v>
      </c>
      <c r="C1552" t="s">
        <v>56</v>
      </c>
      <c r="D1552" t="s">
        <v>405</v>
      </c>
      <c r="E1552" t="s">
        <v>431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423</v>
      </c>
      <c r="AC1552" t="s">
        <v>423</v>
      </c>
      <c r="AD1552" t="s">
        <v>423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370</v>
      </c>
      <c r="C1553" t="s">
        <v>56</v>
      </c>
      <c r="D1553" t="s">
        <v>424</v>
      </c>
      <c r="E1553" t="s">
        <v>424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423</v>
      </c>
      <c r="AC1553" t="s">
        <v>423</v>
      </c>
      <c r="AD1553" t="s">
        <v>423</v>
      </c>
      <c r="AE1553" t="s">
        <v>564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370</v>
      </c>
      <c r="C1554" t="s">
        <v>56</v>
      </c>
      <c r="D1554" t="s">
        <v>406</v>
      </c>
      <c r="E1554" t="s">
        <v>406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423</v>
      </c>
      <c r="AC1554" t="s">
        <v>137</v>
      </c>
      <c r="AD1554" t="s">
        <v>423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370</v>
      </c>
      <c r="C1555" t="s">
        <v>56</v>
      </c>
      <c r="D1555" t="s">
        <v>406</v>
      </c>
      <c r="E1555" t="s">
        <v>427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423</v>
      </c>
      <c r="AC1555" t="s">
        <v>137</v>
      </c>
      <c r="AD1555" t="s">
        <v>423</v>
      </c>
      <c r="AE1555" t="s">
        <v>564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370</v>
      </c>
      <c r="C1556" t="s">
        <v>56</v>
      </c>
      <c r="D1556" t="s">
        <v>427</v>
      </c>
      <c r="E1556" t="s">
        <v>427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423</v>
      </c>
      <c r="AC1556" t="s">
        <v>137</v>
      </c>
      <c r="AD1556" t="s">
        <v>137</v>
      </c>
      <c r="AE1556" t="s">
        <v>564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370</v>
      </c>
      <c r="C1557" t="s">
        <v>58</v>
      </c>
      <c r="D1557" t="s">
        <v>423</v>
      </c>
      <c r="E1557" t="s">
        <v>423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423</v>
      </c>
      <c r="AC1557" t="s">
        <v>577</v>
      </c>
      <c r="AD1557" t="s">
        <v>404</v>
      </c>
      <c r="AE1557" t="s">
        <v>564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370</v>
      </c>
      <c r="C1558" t="s">
        <v>58</v>
      </c>
      <c r="D1558" t="s">
        <v>423</v>
      </c>
      <c r="E1558" t="s">
        <v>404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423</v>
      </c>
      <c r="AC1558" t="s">
        <v>425</v>
      </c>
      <c r="AD1558" t="s">
        <v>423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370</v>
      </c>
      <c r="C1559" t="s">
        <v>58</v>
      </c>
      <c r="D1559" t="s">
        <v>403</v>
      </c>
      <c r="E1559" t="s">
        <v>423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423</v>
      </c>
      <c r="AC1559" t="s">
        <v>425</v>
      </c>
      <c r="AD1559" t="s">
        <v>423</v>
      </c>
      <c r="AE1559" t="s">
        <v>564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370</v>
      </c>
      <c r="C1560" t="s">
        <v>58</v>
      </c>
      <c r="D1560" t="s">
        <v>403</v>
      </c>
      <c r="E1560" t="s">
        <v>403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423</v>
      </c>
      <c r="AC1560" t="s">
        <v>425</v>
      </c>
      <c r="AD1560" t="s">
        <v>403</v>
      </c>
      <c r="AE1560" t="s">
        <v>564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370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423</v>
      </c>
      <c r="AC1561" t="s">
        <v>424</v>
      </c>
      <c r="AD1561" t="s">
        <v>423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370</v>
      </c>
      <c r="C1562" t="s">
        <v>58</v>
      </c>
      <c r="D1562" t="s">
        <v>137</v>
      </c>
      <c r="E1562" t="s">
        <v>404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423</v>
      </c>
      <c r="AC1562" t="s">
        <v>424</v>
      </c>
      <c r="AD1562" t="s">
        <v>423</v>
      </c>
      <c r="AE1562" t="s">
        <v>564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370</v>
      </c>
      <c r="C1563" t="s">
        <v>58</v>
      </c>
      <c r="D1563" t="s">
        <v>404</v>
      </c>
      <c r="E1563" t="s">
        <v>553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423</v>
      </c>
      <c r="AC1563" t="s">
        <v>424</v>
      </c>
      <c r="AD1563" t="s">
        <v>404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370</v>
      </c>
      <c r="C1564" t="s">
        <v>58</v>
      </c>
      <c r="D1564" t="s">
        <v>404</v>
      </c>
      <c r="E1564" t="s">
        <v>423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423</v>
      </c>
      <c r="AC1564" t="s">
        <v>564</v>
      </c>
      <c r="AD1564" t="s">
        <v>423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370</v>
      </c>
      <c r="C1565" t="s">
        <v>58</v>
      </c>
      <c r="D1565" t="s">
        <v>404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423</v>
      </c>
      <c r="AC1565" t="s">
        <v>564</v>
      </c>
      <c r="AD1565" t="s">
        <v>423</v>
      </c>
      <c r="AE1565" t="s">
        <v>564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370</v>
      </c>
      <c r="C1566" t="s">
        <v>58</v>
      </c>
      <c r="D1566" t="s">
        <v>404</v>
      </c>
      <c r="E1566" t="s">
        <v>404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423</v>
      </c>
      <c r="AC1566" t="s">
        <v>431</v>
      </c>
      <c r="AD1566" t="s">
        <v>423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370</v>
      </c>
      <c r="C1567" t="s">
        <v>58</v>
      </c>
      <c r="D1567" t="s">
        <v>404</v>
      </c>
      <c r="E1567" t="s">
        <v>425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423</v>
      </c>
      <c r="AC1567" t="s">
        <v>431</v>
      </c>
      <c r="AD1567" t="s">
        <v>423</v>
      </c>
      <c r="AE1567" t="s">
        <v>564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370</v>
      </c>
      <c r="C1568" t="s">
        <v>58</v>
      </c>
      <c r="D1568" t="s">
        <v>404</v>
      </c>
      <c r="E1568" t="s">
        <v>429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403</v>
      </c>
      <c r="AC1568" t="s">
        <v>403</v>
      </c>
      <c r="AD1568" t="s">
        <v>403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370</v>
      </c>
      <c r="C1569" t="s">
        <v>58</v>
      </c>
      <c r="D1569" t="s">
        <v>404</v>
      </c>
      <c r="E1569" t="s">
        <v>424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403</v>
      </c>
      <c r="AC1569" t="s">
        <v>403</v>
      </c>
      <c r="AD1569" t="s">
        <v>403</v>
      </c>
      <c r="AE1569" t="s">
        <v>564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370</v>
      </c>
      <c r="C1570" t="s">
        <v>58</v>
      </c>
      <c r="D1570" t="s">
        <v>425</v>
      </c>
      <c r="E1570" t="s">
        <v>425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403</v>
      </c>
      <c r="AC1570" t="s">
        <v>403</v>
      </c>
      <c r="AD1570" t="s">
        <v>137</v>
      </c>
      <c r="AE1570" t="s">
        <v>564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370</v>
      </c>
      <c r="C1571" t="s">
        <v>58</v>
      </c>
      <c r="D1571" t="s">
        <v>405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403</v>
      </c>
      <c r="AC1571" t="s">
        <v>137</v>
      </c>
      <c r="AD1571" t="s">
        <v>403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370</v>
      </c>
      <c r="C1572" t="s">
        <v>58</v>
      </c>
      <c r="D1572" t="s">
        <v>405</v>
      </c>
      <c r="E1572" t="s">
        <v>405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403</v>
      </c>
      <c r="AC1572" t="s">
        <v>137</v>
      </c>
      <c r="AD1572" t="s">
        <v>403</v>
      </c>
      <c r="AE1572" t="s">
        <v>564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370</v>
      </c>
      <c r="C1573" t="s">
        <v>58</v>
      </c>
      <c r="D1573" t="s">
        <v>554</v>
      </c>
      <c r="E1573" t="s">
        <v>554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403</v>
      </c>
      <c r="AC1573" t="s">
        <v>137</v>
      </c>
      <c r="AD1573" t="s">
        <v>137</v>
      </c>
      <c r="AE1573" t="s">
        <v>564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370</v>
      </c>
      <c r="C1574" t="s">
        <v>58</v>
      </c>
      <c r="D1574" t="s">
        <v>426</v>
      </c>
      <c r="E1574" t="s">
        <v>426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403</v>
      </c>
      <c r="AC1574" t="s">
        <v>137</v>
      </c>
      <c r="AD1574" t="s">
        <v>405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370</v>
      </c>
      <c r="C1575" t="s">
        <v>58</v>
      </c>
      <c r="D1575" t="s">
        <v>429</v>
      </c>
      <c r="E1575" t="s">
        <v>429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403</v>
      </c>
      <c r="AC1575" t="s">
        <v>577</v>
      </c>
      <c r="AD1575" t="s">
        <v>423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370</v>
      </c>
      <c r="C1576" t="s">
        <v>58</v>
      </c>
      <c r="D1576" t="s">
        <v>424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403</v>
      </c>
      <c r="AC1576" t="s">
        <v>577</v>
      </c>
      <c r="AD1576" t="s">
        <v>403</v>
      </c>
      <c r="AE1576" t="s">
        <v>564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370</v>
      </c>
      <c r="C1577" t="s">
        <v>58</v>
      </c>
      <c r="D1577" t="s">
        <v>424</v>
      </c>
      <c r="E1577" t="s">
        <v>424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403</v>
      </c>
      <c r="AC1577" t="s">
        <v>425</v>
      </c>
      <c r="AD1577" t="s">
        <v>403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370</v>
      </c>
      <c r="C1578" t="s">
        <v>58</v>
      </c>
      <c r="D1578" t="s">
        <v>431</v>
      </c>
      <c r="E1578" t="s">
        <v>431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403</v>
      </c>
      <c r="AC1578" t="s">
        <v>425</v>
      </c>
      <c r="AD1578" t="s">
        <v>403</v>
      </c>
      <c r="AE1578" t="s">
        <v>564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370</v>
      </c>
      <c r="C1579" t="s">
        <v>58</v>
      </c>
      <c r="D1579" t="s">
        <v>406</v>
      </c>
      <c r="E1579" t="s">
        <v>406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403</v>
      </c>
      <c r="AC1579" t="s">
        <v>576</v>
      </c>
      <c r="AD1579" t="s">
        <v>423</v>
      </c>
      <c r="AE1579" t="s">
        <v>564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370</v>
      </c>
      <c r="C1580" t="s">
        <v>58</v>
      </c>
      <c r="D1580" t="s">
        <v>427</v>
      </c>
      <c r="E1580" t="s">
        <v>427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403</v>
      </c>
      <c r="AC1580" t="s">
        <v>576</v>
      </c>
      <c r="AD1580" t="s">
        <v>403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370</v>
      </c>
      <c r="C1581" t="s">
        <v>60</v>
      </c>
      <c r="D1581" t="s">
        <v>553</v>
      </c>
      <c r="E1581" t="s">
        <v>553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403</v>
      </c>
      <c r="AC1581" t="s">
        <v>576</v>
      </c>
      <c r="AD1581" t="s">
        <v>403</v>
      </c>
      <c r="AE1581" t="s">
        <v>564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370</v>
      </c>
      <c r="C1582" t="s">
        <v>60</v>
      </c>
      <c r="D1582" t="s">
        <v>403</v>
      </c>
      <c r="E1582" t="s">
        <v>403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403</v>
      </c>
      <c r="AC1582" t="s">
        <v>426</v>
      </c>
      <c r="AD1582" t="s">
        <v>403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370</v>
      </c>
      <c r="C1583" t="s">
        <v>60</v>
      </c>
      <c r="D1583" t="s">
        <v>403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403</v>
      </c>
      <c r="AC1583" t="s">
        <v>426</v>
      </c>
      <c r="AD1583" t="s">
        <v>403</v>
      </c>
      <c r="AE1583" t="s">
        <v>564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370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403</v>
      </c>
      <c r="AC1584" t="s">
        <v>429</v>
      </c>
      <c r="AD1584" t="s">
        <v>403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370</v>
      </c>
      <c r="C1585" t="s">
        <v>60</v>
      </c>
      <c r="D1585" t="s">
        <v>404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403</v>
      </c>
      <c r="AC1585" t="s">
        <v>429</v>
      </c>
      <c r="AD1585" t="s">
        <v>403</v>
      </c>
      <c r="AE1585" t="s">
        <v>564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370</v>
      </c>
      <c r="C1586" t="s">
        <v>60</v>
      </c>
      <c r="D1586" t="s">
        <v>404</v>
      </c>
      <c r="E1586" t="s">
        <v>404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403</v>
      </c>
      <c r="AC1586" t="s">
        <v>429</v>
      </c>
      <c r="AD1586" t="s">
        <v>137</v>
      </c>
      <c r="AE1586" t="s">
        <v>564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370</v>
      </c>
      <c r="C1587" t="s">
        <v>60</v>
      </c>
      <c r="D1587" t="s">
        <v>404</v>
      </c>
      <c r="E1587" t="s">
        <v>425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403</v>
      </c>
      <c r="AC1587" t="s">
        <v>429</v>
      </c>
      <c r="AD1587" t="s">
        <v>429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370</v>
      </c>
      <c r="C1588" t="s">
        <v>60</v>
      </c>
      <c r="D1588" t="s">
        <v>404</v>
      </c>
      <c r="E1588" t="s">
        <v>424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403</v>
      </c>
      <c r="AC1588" t="s">
        <v>424</v>
      </c>
      <c r="AD1588" t="s">
        <v>423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370</v>
      </c>
      <c r="C1589" t="s">
        <v>60</v>
      </c>
      <c r="D1589" t="s">
        <v>425</v>
      </c>
      <c r="E1589" t="s">
        <v>425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403</v>
      </c>
      <c r="AC1589" t="s">
        <v>424</v>
      </c>
      <c r="AD1589" t="s">
        <v>423</v>
      </c>
      <c r="AE1589" t="s">
        <v>564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370</v>
      </c>
      <c r="C1590" t="s">
        <v>60</v>
      </c>
      <c r="D1590" t="s">
        <v>405</v>
      </c>
      <c r="E1590" t="s">
        <v>405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403</v>
      </c>
      <c r="AC1590" t="s">
        <v>424</v>
      </c>
      <c r="AD1590" t="s">
        <v>403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370</v>
      </c>
      <c r="C1591" t="s">
        <v>60</v>
      </c>
      <c r="D1591" t="s">
        <v>429</v>
      </c>
      <c r="E1591" t="s">
        <v>429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403</v>
      </c>
      <c r="AC1591" t="s">
        <v>424</v>
      </c>
      <c r="AD1591" t="s">
        <v>403</v>
      </c>
      <c r="AE1591" t="s">
        <v>564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370</v>
      </c>
      <c r="C1592" t="s">
        <v>60</v>
      </c>
      <c r="D1592" t="s">
        <v>424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403</v>
      </c>
      <c r="AC1592" t="s">
        <v>424</v>
      </c>
      <c r="AD1592" t="s">
        <v>137</v>
      </c>
      <c r="AE1592" t="s">
        <v>564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370</v>
      </c>
      <c r="C1593" t="s">
        <v>60</v>
      </c>
      <c r="D1593" t="s">
        <v>424</v>
      </c>
      <c r="E1593" t="s">
        <v>424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403</v>
      </c>
      <c r="AC1593" t="s">
        <v>424</v>
      </c>
      <c r="AD1593" t="s">
        <v>404</v>
      </c>
      <c r="AE1593" t="s">
        <v>564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370</v>
      </c>
      <c r="C1594" t="s">
        <v>62</v>
      </c>
      <c r="D1594" t="s">
        <v>403</v>
      </c>
      <c r="E1594" t="s">
        <v>403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403</v>
      </c>
      <c r="AC1594" t="s">
        <v>564</v>
      </c>
      <c r="AD1594" t="s">
        <v>403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370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403</v>
      </c>
      <c r="AC1595" t="s">
        <v>564</v>
      </c>
      <c r="AD1595" t="s">
        <v>403</v>
      </c>
      <c r="AE1595" t="s">
        <v>564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370</v>
      </c>
      <c r="C1596" t="s">
        <v>62</v>
      </c>
      <c r="D1596" t="s">
        <v>404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403</v>
      </c>
      <c r="AC1596" t="s">
        <v>431</v>
      </c>
      <c r="AD1596" t="s">
        <v>403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370</v>
      </c>
      <c r="C1597" t="s">
        <v>62</v>
      </c>
      <c r="D1597" t="s">
        <v>404</v>
      </c>
      <c r="E1597" t="s">
        <v>404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403</v>
      </c>
      <c r="AC1597" t="s">
        <v>431</v>
      </c>
      <c r="AD1597" t="s">
        <v>403</v>
      </c>
      <c r="AE1597" t="s">
        <v>564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370</v>
      </c>
      <c r="C1598" t="s">
        <v>62</v>
      </c>
      <c r="D1598" t="s">
        <v>425</v>
      </c>
      <c r="E1598" t="s">
        <v>404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403</v>
      </c>
      <c r="AC1598" t="s">
        <v>431</v>
      </c>
      <c r="AD1598" t="s">
        <v>137</v>
      </c>
      <c r="AE1598" t="s">
        <v>564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370</v>
      </c>
      <c r="C1599" t="s">
        <v>62</v>
      </c>
      <c r="D1599" t="s">
        <v>425</v>
      </c>
      <c r="E1599" t="s">
        <v>425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403</v>
      </c>
      <c r="AC1599" t="s">
        <v>431</v>
      </c>
      <c r="AD1599" t="s">
        <v>404</v>
      </c>
      <c r="AE1599" t="s">
        <v>564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370</v>
      </c>
      <c r="C1600" t="s">
        <v>62</v>
      </c>
      <c r="D1600" t="s">
        <v>405</v>
      </c>
      <c r="E1600" t="s">
        <v>405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403</v>
      </c>
      <c r="AC1600" t="s">
        <v>427</v>
      </c>
      <c r="AD1600" t="s">
        <v>403</v>
      </c>
      <c r="AE1600" t="s">
        <v>564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370</v>
      </c>
      <c r="C1601" t="s">
        <v>62</v>
      </c>
      <c r="D1601" t="s">
        <v>429</v>
      </c>
      <c r="E1601" t="s">
        <v>425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575</v>
      </c>
      <c r="AD1601" t="s">
        <v>137</v>
      </c>
      <c r="AE1601" t="s">
        <v>564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370</v>
      </c>
      <c r="C1602" t="s">
        <v>62</v>
      </c>
      <c r="D1602" t="s">
        <v>429</v>
      </c>
      <c r="E1602" t="s">
        <v>429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423</v>
      </c>
      <c r="AD1602" t="s">
        <v>137</v>
      </c>
      <c r="AE1602" t="s">
        <v>564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370</v>
      </c>
      <c r="C1603" t="s">
        <v>62</v>
      </c>
      <c r="D1603" t="s">
        <v>424</v>
      </c>
      <c r="E1603" t="s">
        <v>424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403</v>
      </c>
      <c r="AD1603" t="s">
        <v>403</v>
      </c>
      <c r="AE1603" t="s">
        <v>564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370</v>
      </c>
      <c r="C1604" t="s">
        <v>62</v>
      </c>
      <c r="D1604" t="s">
        <v>406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403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370</v>
      </c>
      <c r="C1605" t="s">
        <v>62</v>
      </c>
      <c r="D1605" t="s">
        <v>427</v>
      </c>
      <c r="E1605" t="s">
        <v>427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403</v>
      </c>
      <c r="AD1605" t="s">
        <v>137</v>
      </c>
      <c r="AE1605" t="s">
        <v>564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370</v>
      </c>
      <c r="C1606" t="s">
        <v>64</v>
      </c>
      <c r="D1606" t="s">
        <v>553</v>
      </c>
      <c r="E1606" t="s">
        <v>553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370</v>
      </c>
      <c r="C1607" t="s">
        <v>64</v>
      </c>
      <c r="D1607" t="s">
        <v>423</v>
      </c>
      <c r="E1607" t="s">
        <v>404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564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370</v>
      </c>
      <c r="C1608" t="s">
        <v>64</v>
      </c>
      <c r="D1608" t="s">
        <v>403</v>
      </c>
      <c r="E1608" t="s">
        <v>403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577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370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577</v>
      </c>
      <c r="AD1609" t="s">
        <v>137</v>
      </c>
      <c r="AE1609" t="s">
        <v>564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370</v>
      </c>
      <c r="C1610" t="s">
        <v>64</v>
      </c>
      <c r="D1610" t="s">
        <v>137</v>
      </c>
      <c r="E1610" t="s">
        <v>404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577</v>
      </c>
      <c r="AD1610" t="s">
        <v>404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370</v>
      </c>
      <c r="C1611" t="s">
        <v>64</v>
      </c>
      <c r="D1611" t="s">
        <v>137</v>
      </c>
      <c r="E1611" t="s">
        <v>425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577</v>
      </c>
      <c r="AD1611" t="s">
        <v>404</v>
      </c>
      <c r="AE1611" t="s">
        <v>564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370</v>
      </c>
      <c r="C1612" t="s">
        <v>64</v>
      </c>
      <c r="D1612" t="s">
        <v>137</v>
      </c>
      <c r="E1612" t="s">
        <v>429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425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370</v>
      </c>
      <c r="C1613" t="s">
        <v>64</v>
      </c>
      <c r="D1613" t="s">
        <v>137</v>
      </c>
      <c r="E1613" t="s">
        <v>424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425</v>
      </c>
      <c r="AD1613" t="s">
        <v>137</v>
      </c>
      <c r="AE1613" t="s">
        <v>564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370</v>
      </c>
      <c r="C1614" t="s">
        <v>64</v>
      </c>
      <c r="D1614" t="s">
        <v>404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425</v>
      </c>
      <c r="AD1614" t="s">
        <v>425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370</v>
      </c>
      <c r="C1615" t="s">
        <v>64</v>
      </c>
      <c r="D1615" t="s">
        <v>404</v>
      </c>
      <c r="E1615" t="s">
        <v>404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405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370</v>
      </c>
      <c r="C1616" t="s">
        <v>64</v>
      </c>
      <c r="D1616" t="s">
        <v>404</v>
      </c>
      <c r="E1616" t="s">
        <v>429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405</v>
      </c>
      <c r="AD1616" t="s">
        <v>137</v>
      </c>
      <c r="AE1616" t="s">
        <v>564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370</v>
      </c>
      <c r="C1617" t="s">
        <v>64</v>
      </c>
      <c r="D1617" t="s">
        <v>425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405</v>
      </c>
      <c r="AD1617" t="s">
        <v>405</v>
      </c>
      <c r="AE1617" t="s">
        <v>564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370</v>
      </c>
      <c r="C1618" t="s">
        <v>64</v>
      </c>
      <c r="D1618" t="s">
        <v>425</v>
      </c>
      <c r="E1618" t="s">
        <v>425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576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370</v>
      </c>
      <c r="C1619" t="s">
        <v>64</v>
      </c>
      <c r="D1619" t="s">
        <v>405</v>
      </c>
      <c r="E1619" t="s">
        <v>405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576</v>
      </c>
      <c r="AD1619" t="s">
        <v>137</v>
      </c>
      <c r="AE1619" t="s">
        <v>564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370</v>
      </c>
      <c r="C1620" t="s">
        <v>64</v>
      </c>
      <c r="D1620" t="s">
        <v>554</v>
      </c>
      <c r="E1620" t="s">
        <v>554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576</v>
      </c>
      <c r="AD1620" t="s">
        <v>576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370</v>
      </c>
      <c r="C1621" t="s">
        <v>64</v>
      </c>
      <c r="D1621" t="s">
        <v>426</v>
      </c>
      <c r="E1621" t="s">
        <v>426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576</v>
      </c>
      <c r="AD1621" t="s">
        <v>576</v>
      </c>
      <c r="AE1621" t="s">
        <v>564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370</v>
      </c>
      <c r="C1622" t="s">
        <v>64</v>
      </c>
      <c r="D1622" t="s">
        <v>429</v>
      </c>
      <c r="E1622" t="s">
        <v>429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426</v>
      </c>
      <c r="AD1622" t="s">
        <v>137</v>
      </c>
      <c r="AE1622" t="s">
        <v>564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370</v>
      </c>
      <c r="C1623" t="s">
        <v>64</v>
      </c>
      <c r="D1623" t="s">
        <v>424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429</v>
      </c>
      <c r="AD1623" t="s">
        <v>137</v>
      </c>
      <c r="AE1623" t="s">
        <v>564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370</v>
      </c>
      <c r="C1624" t="s">
        <v>64</v>
      </c>
      <c r="D1624" t="s">
        <v>424</v>
      </c>
      <c r="E1624" t="s">
        <v>404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429</v>
      </c>
      <c r="AD1624" t="s">
        <v>429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370</v>
      </c>
      <c r="C1625" t="s">
        <v>64</v>
      </c>
      <c r="D1625" t="s">
        <v>424</v>
      </c>
      <c r="E1625" t="s">
        <v>424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424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371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424</v>
      </c>
      <c r="AD1626" t="s">
        <v>137</v>
      </c>
      <c r="AE1626" t="s">
        <v>564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371</v>
      </c>
      <c r="C1627" t="s">
        <v>48</v>
      </c>
      <c r="D1627" t="s">
        <v>404</v>
      </c>
      <c r="E1627" t="s">
        <v>404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424</v>
      </c>
      <c r="AD1627" t="s">
        <v>404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371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424</v>
      </c>
      <c r="AD1628" t="s">
        <v>404</v>
      </c>
      <c r="AE1628" t="s">
        <v>564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371</v>
      </c>
      <c r="C1629" t="s">
        <v>50</v>
      </c>
      <c r="D1629" t="s">
        <v>404</v>
      </c>
      <c r="E1629" t="s">
        <v>404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424</v>
      </c>
      <c r="AD1629" t="s">
        <v>424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371</v>
      </c>
      <c r="C1630" t="s">
        <v>52</v>
      </c>
      <c r="D1630" t="s">
        <v>403</v>
      </c>
      <c r="E1630" t="s">
        <v>403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424</v>
      </c>
      <c r="AD1630" t="s">
        <v>424</v>
      </c>
      <c r="AE1630" t="s">
        <v>564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371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424</v>
      </c>
      <c r="AD1631" t="s">
        <v>431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371</v>
      </c>
      <c r="C1632" t="s">
        <v>52</v>
      </c>
      <c r="D1632" t="s">
        <v>404</v>
      </c>
      <c r="E1632" t="s">
        <v>404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564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371</v>
      </c>
      <c r="C1633" t="s">
        <v>52</v>
      </c>
      <c r="D1633" t="s">
        <v>425</v>
      </c>
      <c r="E1633" t="s">
        <v>425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564</v>
      </c>
      <c r="AD1633" t="s">
        <v>137</v>
      </c>
      <c r="AE1633" t="s">
        <v>564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371</v>
      </c>
      <c r="C1634" t="s">
        <v>52</v>
      </c>
      <c r="D1634" t="s">
        <v>406</v>
      </c>
      <c r="E1634" t="s">
        <v>406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564</v>
      </c>
      <c r="AD1634" t="s">
        <v>404</v>
      </c>
      <c r="AE1634" t="s">
        <v>564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371</v>
      </c>
      <c r="C1635" t="s">
        <v>54</v>
      </c>
      <c r="D1635" t="s">
        <v>423</v>
      </c>
      <c r="E1635" t="s">
        <v>423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564</v>
      </c>
      <c r="AD1635" t="s">
        <v>424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371</v>
      </c>
      <c r="C1636" t="s">
        <v>54</v>
      </c>
      <c r="D1636" t="s">
        <v>403</v>
      </c>
      <c r="E1636" t="s">
        <v>403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479</v>
      </c>
      <c r="AD1636" t="s">
        <v>137</v>
      </c>
      <c r="AE1636" t="s">
        <v>564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371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431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371</v>
      </c>
      <c r="C1638" t="s">
        <v>54</v>
      </c>
      <c r="D1638" t="s">
        <v>404</v>
      </c>
      <c r="E1638" t="s">
        <v>404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431</v>
      </c>
      <c r="AD1638" t="s">
        <v>137</v>
      </c>
      <c r="AE1638" t="s">
        <v>564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371</v>
      </c>
      <c r="C1639" t="s">
        <v>54</v>
      </c>
      <c r="D1639" t="s">
        <v>404</v>
      </c>
      <c r="E1639" t="s">
        <v>425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431</v>
      </c>
      <c r="AD1639" t="s">
        <v>404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371</v>
      </c>
      <c r="C1640" t="s">
        <v>54</v>
      </c>
      <c r="D1640" t="s">
        <v>404</v>
      </c>
      <c r="E1640" t="s">
        <v>554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431</v>
      </c>
      <c r="AD1640" t="s">
        <v>431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371</v>
      </c>
      <c r="C1641" t="s">
        <v>54</v>
      </c>
      <c r="D1641" t="s">
        <v>405</v>
      </c>
      <c r="E1641" t="s">
        <v>405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431</v>
      </c>
      <c r="AD1641" t="s">
        <v>431</v>
      </c>
      <c r="AE1641" t="s">
        <v>564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371</v>
      </c>
      <c r="C1642" t="s">
        <v>54</v>
      </c>
      <c r="D1642" t="s">
        <v>406</v>
      </c>
      <c r="E1642" t="s">
        <v>406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427</v>
      </c>
      <c r="AD1642" t="s">
        <v>137</v>
      </c>
      <c r="AE1642" t="s">
        <v>564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371</v>
      </c>
      <c r="C1643" t="s">
        <v>56</v>
      </c>
      <c r="D1643" t="s">
        <v>423</v>
      </c>
      <c r="E1643" t="s">
        <v>423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427</v>
      </c>
      <c r="AD1643" t="s">
        <v>429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371</v>
      </c>
      <c r="C1644" t="s">
        <v>56</v>
      </c>
      <c r="D1644" t="s">
        <v>403</v>
      </c>
      <c r="E1644" t="s">
        <v>403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404</v>
      </c>
      <c r="AC1644" t="s">
        <v>575</v>
      </c>
      <c r="AD1644" t="s">
        <v>575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371</v>
      </c>
      <c r="C1645" t="s">
        <v>56</v>
      </c>
      <c r="D1645" t="s">
        <v>403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404</v>
      </c>
      <c r="AC1645" t="s">
        <v>575</v>
      </c>
      <c r="AD1645" t="s">
        <v>404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371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404</v>
      </c>
      <c r="AC1646" t="s">
        <v>575</v>
      </c>
      <c r="AD1646" t="s">
        <v>404</v>
      </c>
      <c r="AE1646" t="s">
        <v>564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371</v>
      </c>
      <c r="C1647" t="s">
        <v>56</v>
      </c>
      <c r="D1647" t="s">
        <v>404</v>
      </c>
      <c r="E1647" t="s">
        <v>423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404</v>
      </c>
      <c r="AC1647" t="s">
        <v>575</v>
      </c>
      <c r="AD1647" t="s">
        <v>424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371</v>
      </c>
      <c r="C1648" t="s">
        <v>56</v>
      </c>
      <c r="D1648" t="s">
        <v>404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404</v>
      </c>
      <c r="AC1648" t="s">
        <v>423</v>
      </c>
      <c r="AD1648" t="s">
        <v>423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371</v>
      </c>
      <c r="C1649" t="s">
        <v>56</v>
      </c>
      <c r="D1649" t="s">
        <v>404</v>
      </c>
      <c r="E1649" t="s">
        <v>404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404</v>
      </c>
      <c r="AC1649" t="s">
        <v>423</v>
      </c>
      <c r="AD1649" t="s">
        <v>137</v>
      </c>
      <c r="AE1649" t="s">
        <v>564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371</v>
      </c>
      <c r="C1650" t="s">
        <v>56</v>
      </c>
      <c r="D1650" t="s">
        <v>404</v>
      </c>
      <c r="E1650" t="s">
        <v>425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404</v>
      </c>
      <c r="AC1650" t="s">
        <v>423</v>
      </c>
      <c r="AD1650" t="s">
        <v>404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371</v>
      </c>
      <c r="C1651" t="s">
        <v>56</v>
      </c>
      <c r="D1651" t="s">
        <v>405</v>
      </c>
      <c r="E1651" t="s">
        <v>405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404</v>
      </c>
      <c r="AC1651" t="s">
        <v>423</v>
      </c>
      <c r="AD1651" t="s">
        <v>404</v>
      </c>
      <c r="AE1651" t="s">
        <v>564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371</v>
      </c>
      <c r="C1652" t="s">
        <v>56</v>
      </c>
      <c r="D1652" t="s">
        <v>424</v>
      </c>
      <c r="E1652" t="s">
        <v>424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404</v>
      </c>
      <c r="AC1652" t="s">
        <v>423</v>
      </c>
      <c r="AD1652" t="s">
        <v>405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371</v>
      </c>
      <c r="C1653" t="s">
        <v>56</v>
      </c>
      <c r="D1653" t="s">
        <v>431</v>
      </c>
      <c r="E1653" t="s">
        <v>431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404</v>
      </c>
      <c r="AC1653" t="s">
        <v>403</v>
      </c>
      <c r="AD1653" t="s">
        <v>137</v>
      </c>
      <c r="AE1653" t="s">
        <v>564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371</v>
      </c>
      <c r="C1654" t="s">
        <v>56</v>
      </c>
      <c r="D1654" t="s">
        <v>406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404</v>
      </c>
      <c r="AC1654" t="s">
        <v>403</v>
      </c>
      <c r="AD1654" t="s">
        <v>404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371</v>
      </c>
      <c r="C1655" t="s">
        <v>56</v>
      </c>
      <c r="D1655" t="s">
        <v>406</v>
      </c>
      <c r="E1655" t="s">
        <v>406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404</v>
      </c>
      <c r="AC1655" t="s">
        <v>403</v>
      </c>
      <c r="AD1655" t="s">
        <v>404</v>
      </c>
      <c r="AE1655" t="s">
        <v>564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371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404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371</v>
      </c>
      <c r="C1657" t="s">
        <v>58</v>
      </c>
      <c r="D1657" t="s">
        <v>423</v>
      </c>
      <c r="E1657" t="s">
        <v>423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404</v>
      </c>
      <c r="AC1657" t="s">
        <v>137</v>
      </c>
      <c r="AD1657" t="s">
        <v>137</v>
      </c>
      <c r="AE1657" t="s">
        <v>564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371</v>
      </c>
      <c r="C1658" t="s">
        <v>58</v>
      </c>
      <c r="D1658" t="s">
        <v>403</v>
      </c>
      <c r="E1658" t="s">
        <v>403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404</v>
      </c>
      <c r="AC1658" t="s">
        <v>137</v>
      </c>
      <c r="AD1658" t="s">
        <v>404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371</v>
      </c>
      <c r="C1659" t="s">
        <v>58</v>
      </c>
      <c r="D1659" t="s">
        <v>137</v>
      </c>
      <c r="E1659" t="s">
        <v>403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404</v>
      </c>
      <c r="AC1659" t="s">
        <v>137</v>
      </c>
      <c r="AD1659" t="s">
        <v>404</v>
      </c>
      <c r="AE1659" t="s">
        <v>564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371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404</v>
      </c>
      <c r="AC1660" t="s">
        <v>137</v>
      </c>
      <c r="AD1660" t="s">
        <v>424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371</v>
      </c>
      <c r="C1661" t="s">
        <v>58</v>
      </c>
      <c r="D1661" t="s">
        <v>137</v>
      </c>
      <c r="E1661" t="s">
        <v>424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404</v>
      </c>
      <c r="AC1661" t="s">
        <v>577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371</v>
      </c>
      <c r="C1662" t="s">
        <v>58</v>
      </c>
      <c r="D1662" t="s">
        <v>404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404</v>
      </c>
      <c r="AC1662" t="s">
        <v>577</v>
      </c>
      <c r="AD1662" t="s">
        <v>137</v>
      </c>
      <c r="AE1662" t="s">
        <v>564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371</v>
      </c>
      <c r="C1663" t="s">
        <v>58</v>
      </c>
      <c r="D1663" t="s">
        <v>404</v>
      </c>
      <c r="E1663" t="s">
        <v>404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404</v>
      </c>
      <c r="AC1663" t="s">
        <v>577</v>
      </c>
      <c r="AD1663" t="s">
        <v>404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371</v>
      </c>
      <c r="C1664" t="s">
        <v>58</v>
      </c>
      <c r="D1664" t="s">
        <v>404</v>
      </c>
      <c r="E1664" t="s">
        <v>425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404</v>
      </c>
      <c r="AC1664" t="s">
        <v>577</v>
      </c>
      <c r="AD1664" t="s">
        <v>404</v>
      </c>
      <c r="AE1664" t="s">
        <v>564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371</v>
      </c>
      <c r="C1665" t="s">
        <v>58</v>
      </c>
      <c r="D1665" t="s">
        <v>404</v>
      </c>
      <c r="E1665" t="s">
        <v>424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404</v>
      </c>
      <c r="AC1665" t="s">
        <v>577</v>
      </c>
      <c r="AD1665" t="s">
        <v>425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371</v>
      </c>
      <c r="C1666" t="s">
        <v>58</v>
      </c>
      <c r="D1666" t="s">
        <v>425</v>
      </c>
      <c r="E1666" t="s">
        <v>425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404</v>
      </c>
      <c r="AC1666" t="s">
        <v>577</v>
      </c>
      <c r="AD1666" t="s">
        <v>424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371</v>
      </c>
      <c r="C1667" t="s">
        <v>58</v>
      </c>
      <c r="D1667" t="s">
        <v>429</v>
      </c>
      <c r="E1667" t="s">
        <v>429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404</v>
      </c>
      <c r="AC1667" t="s">
        <v>577</v>
      </c>
      <c r="AD1667" t="s">
        <v>424</v>
      </c>
      <c r="AE1667" t="s">
        <v>564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371</v>
      </c>
      <c r="C1668" t="s">
        <v>58</v>
      </c>
      <c r="D1668" t="s">
        <v>424</v>
      </c>
      <c r="E1668" t="s">
        <v>404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404</v>
      </c>
      <c r="AC1668" t="s">
        <v>425</v>
      </c>
      <c r="AD1668" t="s">
        <v>575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371</v>
      </c>
      <c r="C1669" t="s">
        <v>58</v>
      </c>
      <c r="D1669" t="s">
        <v>424</v>
      </c>
      <c r="E1669" t="s">
        <v>424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404</v>
      </c>
      <c r="AC1669" t="s">
        <v>425</v>
      </c>
      <c r="AD1669" t="s">
        <v>423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371</v>
      </c>
      <c r="C1670" t="s">
        <v>58</v>
      </c>
      <c r="D1670" t="s">
        <v>406</v>
      </c>
      <c r="E1670" t="s">
        <v>406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404</v>
      </c>
      <c r="AC1670" t="s">
        <v>425</v>
      </c>
      <c r="AD1670" t="s">
        <v>423</v>
      </c>
      <c r="AE1670" t="s">
        <v>564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371</v>
      </c>
      <c r="C1671" t="s">
        <v>60</v>
      </c>
      <c r="D1671" t="s">
        <v>403</v>
      </c>
      <c r="E1671" t="s">
        <v>423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404</v>
      </c>
      <c r="AC1671" t="s">
        <v>425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371</v>
      </c>
      <c r="C1672" t="s">
        <v>60</v>
      </c>
      <c r="D1672" t="s">
        <v>403</v>
      </c>
      <c r="E1672" t="s">
        <v>403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404</v>
      </c>
      <c r="AC1672" t="s">
        <v>425</v>
      </c>
      <c r="AD1672" t="s">
        <v>137</v>
      </c>
      <c r="AE1672" t="s">
        <v>564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371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404</v>
      </c>
      <c r="AC1673" t="s">
        <v>425</v>
      </c>
      <c r="AD1673" t="s">
        <v>404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371</v>
      </c>
      <c r="C1674" t="s">
        <v>60</v>
      </c>
      <c r="D1674" t="s">
        <v>137</v>
      </c>
      <c r="E1674" t="s">
        <v>404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404</v>
      </c>
      <c r="AC1674" t="s">
        <v>425</v>
      </c>
      <c r="AD1674" t="s">
        <v>404</v>
      </c>
      <c r="AE1674" t="s">
        <v>564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371</v>
      </c>
      <c r="C1675" t="s">
        <v>60</v>
      </c>
      <c r="D1675" t="s">
        <v>404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404</v>
      </c>
      <c r="AC1675" t="s">
        <v>425</v>
      </c>
      <c r="AD1675" t="s">
        <v>425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371</v>
      </c>
      <c r="C1676" t="s">
        <v>60</v>
      </c>
      <c r="D1676" t="s">
        <v>404</v>
      </c>
      <c r="E1676" t="s">
        <v>404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404</v>
      </c>
      <c r="AC1676" t="s">
        <v>405</v>
      </c>
      <c r="AD1676" t="s">
        <v>404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371</v>
      </c>
      <c r="C1677" t="s">
        <v>60</v>
      </c>
      <c r="D1677" t="s">
        <v>404</v>
      </c>
      <c r="E1677" t="s">
        <v>424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404</v>
      </c>
      <c r="AC1677" t="s">
        <v>405</v>
      </c>
      <c r="AD1677" t="s">
        <v>404</v>
      </c>
      <c r="AE1677" t="s">
        <v>564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371</v>
      </c>
      <c r="C1678" t="s">
        <v>60</v>
      </c>
      <c r="D1678" t="s">
        <v>425</v>
      </c>
      <c r="E1678" t="s">
        <v>425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404</v>
      </c>
      <c r="AC1678" t="s">
        <v>405</v>
      </c>
      <c r="AD1678" t="s">
        <v>405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371</v>
      </c>
      <c r="C1679" t="s">
        <v>60</v>
      </c>
      <c r="D1679" t="s">
        <v>424</v>
      </c>
      <c r="E1679" t="s">
        <v>424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404</v>
      </c>
      <c r="AC1679" t="s">
        <v>405</v>
      </c>
      <c r="AD1679" t="s">
        <v>405</v>
      </c>
      <c r="AE1679" t="s">
        <v>564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371</v>
      </c>
      <c r="C1680" t="s">
        <v>60</v>
      </c>
      <c r="D1680" t="s">
        <v>431</v>
      </c>
      <c r="E1680" t="s">
        <v>431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404</v>
      </c>
      <c r="AC1680" t="s">
        <v>576</v>
      </c>
      <c r="AD1680" t="s">
        <v>423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371</v>
      </c>
      <c r="C1681" t="s">
        <v>60</v>
      </c>
      <c r="D1681" t="s">
        <v>406</v>
      </c>
      <c r="E1681" t="s">
        <v>406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404</v>
      </c>
      <c r="AC1681" t="s">
        <v>576</v>
      </c>
      <c r="AD1681" t="s">
        <v>423</v>
      </c>
      <c r="AE1681" t="s">
        <v>564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371</v>
      </c>
      <c r="C1682" t="s">
        <v>62</v>
      </c>
      <c r="D1682" t="s">
        <v>403</v>
      </c>
      <c r="E1682" t="s">
        <v>403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404</v>
      </c>
      <c r="AC1682" t="s">
        <v>576</v>
      </c>
      <c r="AD1682" t="s">
        <v>137</v>
      </c>
      <c r="AE1682" t="s">
        <v>564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371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404</v>
      </c>
      <c r="AC1683" t="s">
        <v>576</v>
      </c>
      <c r="AD1683" t="s">
        <v>404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371</v>
      </c>
      <c r="C1684" t="s">
        <v>62</v>
      </c>
      <c r="D1684" t="s">
        <v>137</v>
      </c>
      <c r="E1684" t="s">
        <v>424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404</v>
      </c>
      <c r="AC1684" t="s">
        <v>576</v>
      </c>
      <c r="AD1684" t="s">
        <v>404</v>
      </c>
      <c r="AE1684" t="s">
        <v>564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371</v>
      </c>
      <c r="C1685" t="s">
        <v>62</v>
      </c>
      <c r="D1685" t="s">
        <v>404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404</v>
      </c>
      <c r="AC1685" t="s">
        <v>576</v>
      </c>
      <c r="AD1685" t="s">
        <v>425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371</v>
      </c>
      <c r="C1686" t="s">
        <v>62</v>
      </c>
      <c r="D1686" t="s">
        <v>404</v>
      </c>
      <c r="E1686" t="s">
        <v>404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404</v>
      </c>
      <c r="AC1686" t="s">
        <v>576</v>
      </c>
      <c r="AD1686" t="s">
        <v>576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371</v>
      </c>
      <c r="C1687" t="s">
        <v>62</v>
      </c>
      <c r="D1687" t="s">
        <v>425</v>
      </c>
      <c r="E1687" t="s">
        <v>425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404</v>
      </c>
      <c r="AC1687" t="s">
        <v>426</v>
      </c>
      <c r="AD1687" t="s">
        <v>404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371</v>
      </c>
      <c r="C1688" t="s">
        <v>62</v>
      </c>
      <c r="D1688" t="s">
        <v>429</v>
      </c>
      <c r="E1688" t="s">
        <v>429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404</v>
      </c>
      <c r="AC1688" t="s">
        <v>426</v>
      </c>
      <c r="AD1688" t="s">
        <v>404</v>
      </c>
      <c r="AE1688" t="s">
        <v>564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371</v>
      </c>
      <c r="C1689" t="s">
        <v>62</v>
      </c>
      <c r="D1689" t="s">
        <v>424</v>
      </c>
      <c r="E1689" t="s">
        <v>424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404</v>
      </c>
      <c r="AC1689" t="s">
        <v>426</v>
      </c>
      <c r="AD1689" t="s">
        <v>429</v>
      </c>
      <c r="AE1689" t="s">
        <v>564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371</v>
      </c>
      <c r="C1690" t="s">
        <v>62</v>
      </c>
      <c r="D1690" t="s">
        <v>431</v>
      </c>
      <c r="E1690" t="s">
        <v>431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404</v>
      </c>
      <c r="AC1690" t="s">
        <v>426</v>
      </c>
      <c r="AD1690" t="s">
        <v>424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371</v>
      </c>
      <c r="C1691" t="s">
        <v>64</v>
      </c>
      <c r="D1691" t="s">
        <v>423</v>
      </c>
      <c r="E1691" t="s">
        <v>423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404</v>
      </c>
      <c r="AC1691" t="s">
        <v>429</v>
      </c>
      <c r="AD1691" t="s">
        <v>137</v>
      </c>
      <c r="AE1691" t="s">
        <v>564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371</v>
      </c>
      <c r="C1692" t="s">
        <v>64</v>
      </c>
      <c r="D1692" t="s">
        <v>423</v>
      </c>
      <c r="E1692" t="s">
        <v>404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404</v>
      </c>
      <c r="AC1692" t="s">
        <v>429</v>
      </c>
      <c r="AD1692" t="s">
        <v>404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371</v>
      </c>
      <c r="C1693" t="s">
        <v>64</v>
      </c>
      <c r="D1693" t="s">
        <v>403</v>
      </c>
      <c r="E1693" t="s">
        <v>403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404</v>
      </c>
      <c r="AC1693" t="s">
        <v>429</v>
      </c>
      <c r="AD1693" t="s">
        <v>404</v>
      </c>
      <c r="AE1693" t="s">
        <v>564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371</v>
      </c>
      <c r="C1694" t="s">
        <v>64</v>
      </c>
      <c r="D1694" t="s">
        <v>137</v>
      </c>
      <c r="E1694" t="s">
        <v>423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404</v>
      </c>
      <c r="AC1694" t="s">
        <v>429</v>
      </c>
      <c r="AD1694" t="s">
        <v>429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371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404</v>
      </c>
      <c r="AC1695" t="s">
        <v>429</v>
      </c>
      <c r="AD1695" t="s">
        <v>429</v>
      </c>
      <c r="AE1695" t="s">
        <v>564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371</v>
      </c>
      <c r="C1696" t="s">
        <v>64</v>
      </c>
      <c r="D1696" t="s">
        <v>137</v>
      </c>
      <c r="E1696" t="s">
        <v>404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404</v>
      </c>
      <c r="AC1696" t="s">
        <v>424</v>
      </c>
      <c r="AD1696" t="s">
        <v>575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371</v>
      </c>
      <c r="C1697" t="s">
        <v>64</v>
      </c>
      <c r="D1697" t="s">
        <v>137</v>
      </c>
      <c r="E1697" t="s">
        <v>425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404</v>
      </c>
      <c r="AC1697" t="s">
        <v>424</v>
      </c>
      <c r="AD1697" t="s">
        <v>423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371</v>
      </c>
      <c r="C1698" t="s">
        <v>64</v>
      </c>
      <c r="D1698" t="s">
        <v>137</v>
      </c>
      <c r="E1698" t="s">
        <v>426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404</v>
      </c>
      <c r="AC1698" t="s">
        <v>424</v>
      </c>
      <c r="AD1698" t="s">
        <v>423</v>
      </c>
      <c r="AE1698" t="s">
        <v>564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371</v>
      </c>
      <c r="C1699" t="s">
        <v>64</v>
      </c>
      <c r="D1699" t="s">
        <v>137</v>
      </c>
      <c r="E1699" t="s">
        <v>429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404</v>
      </c>
      <c r="AC1699" t="s">
        <v>424</v>
      </c>
      <c r="AD1699" t="s">
        <v>403</v>
      </c>
      <c r="AE1699" t="s">
        <v>564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371</v>
      </c>
      <c r="C1700" t="s">
        <v>64</v>
      </c>
      <c r="D1700" t="s">
        <v>137</v>
      </c>
      <c r="E1700" t="s">
        <v>424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404</v>
      </c>
      <c r="AC1700" t="s">
        <v>424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371</v>
      </c>
      <c r="C1701" t="s">
        <v>64</v>
      </c>
      <c r="D1701" t="s">
        <v>404</v>
      </c>
      <c r="E1701" t="s">
        <v>423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404</v>
      </c>
      <c r="AC1701" t="s">
        <v>424</v>
      </c>
      <c r="AD1701" t="s">
        <v>137</v>
      </c>
      <c r="AE1701" t="s">
        <v>564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371</v>
      </c>
      <c r="C1702" t="s">
        <v>64</v>
      </c>
      <c r="D1702" t="s">
        <v>404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404</v>
      </c>
      <c r="AC1702" t="s">
        <v>424</v>
      </c>
      <c r="AD1702" t="s">
        <v>404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371</v>
      </c>
      <c r="C1703" t="s">
        <v>64</v>
      </c>
      <c r="D1703" t="s">
        <v>404</v>
      </c>
      <c r="E1703" t="s">
        <v>404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404</v>
      </c>
      <c r="AC1703" t="s">
        <v>424</v>
      </c>
      <c r="AD1703" t="s">
        <v>404</v>
      </c>
      <c r="AE1703" t="s">
        <v>564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371</v>
      </c>
      <c r="C1704" t="s">
        <v>64</v>
      </c>
      <c r="D1704" t="s">
        <v>404</v>
      </c>
      <c r="E1704" t="s">
        <v>425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404</v>
      </c>
      <c r="AC1704" t="s">
        <v>424</v>
      </c>
      <c r="AD1704" t="s">
        <v>425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371</v>
      </c>
      <c r="C1705" t="s">
        <v>64</v>
      </c>
      <c r="D1705" t="s">
        <v>425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404</v>
      </c>
      <c r="AC1705" t="s">
        <v>424</v>
      </c>
      <c r="AD1705" t="s">
        <v>425</v>
      </c>
      <c r="AE1705" t="s">
        <v>564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371</v>
      </c>
      <c r="C1706" t="s">
        <v>64</v>
      </c>
      <c r="D1706" t="s">
        <v>425</v>
      </c>
      <c r="E1706" t="s">
        <v>425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404</v>
      </c>
      <c r="AC1706" t="s">
        <v>424</v>
      </c>
      <c r="AD1706" t="s">
        <v>405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371</v>
      </c>
      <c r="C1707" t="s">
        <v>64</v>
      </c>
      <c r="D1707" t="s">
        <v>426</v>
      </c>
      <c r="E1707" t="s">
        <v>426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404</v>
      </c>
      <c r="AC1707" t="s">
        <v>424</v>
      </c>
      <c r="AD1707" t="s">
        <v>424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371</v>
      </c>
      <c r="C1708" t="s">
        <v>64</v>
      </c>
      <c r="D1708" t="s">
        <v>429</v>
      </c>
      <c r="E1708" t="s">
        <v>429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404</v>
      </c>
      <c r="AC1708" t="s">
        <v>424</v>
      </c>
      <c r="AD1708" t="s">
        <v>424</v>
      </c>
      <c r="AE1708" t="s">
        <v>564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371</v>
      </c>
      <c r="C1709" t="s">
        <v>64</v>
      </c>
      <c r="D1709" t="s">
        <v>424</v>
      </c>
      <c r="E1709" t="s">
        <v>423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404</v>
      </c>
      <c r="AC1709" t="s">
        <v>564</v>
      </c>
      <c r="AD1709" t="s">
        <v>137</v>
      </c>
      <c r="AE1709" t="s">
        <v>564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371</v>
      </c>
      <c r="C1710" t="s">
        <v>64</v>
      </c>
      <c r="D1710" t="s">
        <v>424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404</v>
      </c>
      <c r="AC1710" t="s">
        <v>564</v>
      </c>
      <c r="AD1710" t="s">
        <v>404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371</v>
      </c>
      <c r="C1711" t="s">
        <v>64</v>
      </c>
      <c r="D1711" t="s">
        <v>424</v>
      </c>
      <c r="E1711" t="s">
        <v>424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404</v>
      </c>
      <c r="AC1711" t="s">
        <v>564</v>
      </c>
      <c r="AD1711" t="s">
        <v>404</v>
      </c>
      <c r="AE1711" t="s">
        <v>564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371</v>
      </c>
      <c r="C1712" t="s">
        <v>64</v>
      </c>
      <c r="D1712" t="s">
        <v>431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404</v>
      </c>
      <c r="AC1712" t="s">
        <v>564</v>
      </c>
      <c r="AD1712" t="s">
        <v>425</v>
      </c>
      <c r="AE1712" t="s">
        <v>564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371</v>
      </c>
      <c r="C1713" t="s">
        <v>64</v>
      </c>
      <c r="D1713" t="s">
        <v>431</v>
      </c>
      <c r="E1713" t="s">
        <v>431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404</v>
      </c>
      <c r="AC1713" t="s">
        <v>564</v>
      </c>
      <c r="AD1713" t="s">
        <v>424</v>
      </c>
      <c r="AE1713" t="s">
        <v>564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372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404</v>
      </c>
      <c r="AC1714" t="s">
        <v>564</v>
      </c>
      <c r="AD1714" t="s">
        <v>427</v>
      </c>
      <c r="AE1714" t="s">
        <v>564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372</v>
      </c>
      <c r="C1715" t="s">
        <v>48</v>
      </c>
      <c r="D1715" t="s">
        <v>403</v>
      </c>
      <c r="E1715" t="s">
        <v>403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404</v>
      </c>
      <c r="AC1715" t="s">
        <v>479</v>
      </c>
      <c r="AD1715" t="s">
        <v>404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372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404</v>
      </c>
      <c r="AC1716" t="s">
        <v>479</v>
      </c>
      <c r="AD1716" t="s">
        <v>404</v>
      </c>
      <c r="AE1716" t="s">
        <v>564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372</v>
      </c>
      <c r="C1717" t="s">
        <v>48</v>
      </c>
      <c r="D1717" t="s">
        <v>137</v>
      </c>
      <c r="E1717" t="s">
        <v>424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404</v>
      </c>
      <c r="AC1717" t="s">
        <v>431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372</v>
      </c>
      <c r="C1718" t="s">
        <v>48</v>
      </c>
      <c r="D1718" t="s">
        <v>404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404</v>
      </c>
      <c r="AC1718" t="s">
        <v>431</v>
      </c>
      <c r="AD1718" t="s">
        <v>137</v>
      </c>
      <c r="AE1718" t="s">
        <v>564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372</v>
      </c>
      <c r="C1719" t="s">
        <v>48</v>
      </c>
      <c r="D1719" t="s">
        <v>404</v>
      </c>
      <c r="E1719" t="s">
        <v>404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404</v>
      </c>
      <c r="AC1719" t="s">
        <v>431</v>
      </c>
      <c r="AD1719" t="s">
        <v>404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372</v>
      </c>
      <c r="C1720" t="s">
        <v>48</v>
      </c>
      <c r="D1720" t="s">
        <v>405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404</v>
      </c>
      <c r="AC1720" t="s">
        <v>431</v>
      </c>
      <c r="AD1720" t="s">
        <v>404</v>
      </c>
      <c r="AE1720" t="s">
        <v>564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372</v>
      </c>
      <c r="C1721" t="s">
        <v>48</v>
      </c>
      <c r="D1721" t="s">
        <v>405</v>
      </c>
      <c r="E1721" t="s">
        <v>405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404</v>
      </c>
      <c r="AC1721" t="s">
        <v>431</v>
      </c>
      <c r="AD1721" t="s">
        <v>431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372</v>
      </c>
      <c r="C1722" t="s">
        <v>48</v>
      </c>
      <c r="D1722" t="s">
        <v>431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404</v>
      </c>
      <c r="AC1722" t="s">
        <v>431</v>
      </c>
      <c r="AD1722" t="s">
        <v>431</v>
      </c>
      <c r="AE1722" t="s">
        <v>564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372</v>
      </c>
      <c r="C1723" t="s">
        <v>48</v>
      </c>
      <c r="D1723" t="s">
        <v>431</v>
      </c>
      <c r="E1723" t="s">
        <v>431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404</v>
      </c>
      <c r="AC1723" t="s">
        <v>406</v>
      </c>
      <c r="AD1723" t="s">
        <v>404</v>
      </c>
      <c r="AE1723" t="s">
        <v>564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372</v>
      </c>
      <c r="C1724" t="s">
        <v>48</v>
      </c>
      <c r="D1724" t="s">
        <v>406</v>
      </c>
      <c r="E1724" t="s">
        <v>406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404</v>
      </c>
      <c r="AC1724" t="s">
        <v>427</v>
      </c>
      <c r="AD1724" t="s">
        <v>137</v>
      </c>
      <c r="AE1724" t="s">
        <v>564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372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404</v>
      </c>
      <c r="AC1725" t="s">
        <v>427</v>
      </c>
      <c r="AD1725" t="s">
        <v>404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372</v>
      </c>
      <c r="C1726" t="s">
        <v>50</v>
      </c>
      <c r="D1726" t="s">
        <v>404</v>
      </c>
      <c r="E1726" t="s">
        <v>404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404</v>
      </c>
      <c r="AC1726" t="s">
        <v>427</v>
      </c>
      <c r="AD1726" t="s">
        <v>404</v>
      </c>
      <c r="AE1726" t="s">
        <v>564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372</v>
      </c>
      <c r="C1727" t="s">
        <v>50</v>
      </c>
      <c r="D1727" t="s">
        <v>405</v>
      </c>
      <c r="E1727" t="s">
        <v>405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425</v>
      </c>
      <c r="AC1727" t="s">
        <v>423</v>
      </c>
      <c r="AD1727" t="s">
        <v>137</v>
      </c>
      <c r="AE1727" t="s">
        <v>564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372</v>
      </c>
      <c r="C1728" t="s">
        <v>50</v>
      </c>
      <c r="D1728" t="s">
        <v>405</v>
      </c>
      <c r="E1728" t="s">
        <v>431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425</v>
      </c>
      <c r="AC1728" t="s">
        <v>423</v>
      </c>
      <c r="AD1728" t="s">
        <v>425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372</v>
      </c>
      <c r="C1729" t="s">
        <v>50</v>
      </c>
      <c r="D1729" t="s">
        <v>406</v>
      </c>
      <c r="E1729" t="s">
        <v>406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425</v>
      </c>
      <c r="AC1729" t="s">
        <v>403</v>
      </c>
      <c r="AD1729" t="s">
        <v>425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372</v>
      </c>
      <c r="C1730" t="s">
        <v>52</v>
      </c>
      <c r="D1730" t="s">
        <v>423</v>
      </c>
      <c r="E1730" t="s">
        <v>423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425</v>
      </c>
      <c r="AC1730" t="s">
        <v>137</v>
      </c>
      <c r="AD1730" t="s">
        <v>137</v>
      </c>
      <c r="AE1730" t="s">
        <v>564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372</v>
      </c>
      <c r="C1731" t="s">
        <v>52</v>
      </c>
      <c r="D1731" t="s">
        <v>403</v>
      </c>
      <c r="E1731" t="s">
        <v>403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425</v>
      </c>
      <c r="AC1731" t="s">
        <v>137</v>
      </c>
      <c r="AD1731" t="s">
        <v>425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372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425</v>
      </c>
      <c r="AC1732" t="s">
        <v>137</v>
      </c>
      <c r="AD1732" t="s">
        <v>425</v>
      </c>
      <c r="AE1732" t="s">
        <v>564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372</v>
      </c>
      <c r="C1733" t="s">
        <v>52</v>
      </c>
      <c r="D1733" t="s">
        <v>404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425</v>
      </c>
      <c r="AC1733" t="s">
        <v>577</v>
      </c>
      <c r="AD1733" t="s">
        <v>425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372</v>
      </c>
      <c r="C1734" t="s">
        <v>52</v>
      </c>
      <c r="D1734" t="s">
        <v>404</v>
      </c>
      <c r="E1734" t="s">
        <v>404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425</v>
      </c>
      <c r="AC1734" t="s">
        <v>577</v>
      </c>
      <c r="AD1734" t="s">
        <v>425</v>
      </c>
      <c r="AE1734" t="s">
        <v>564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372</v>
      </c>
      <c r="C1735" t="s">
        <v>52</v>
      </c>
      <c r="D1735" t="s">
        <v>405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425</v>
      </c>
      <c r="AC1735" t="s">
        <v>425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372</v>
      </c>
      <c r="C1736" t="s">
        <v>52</v>
      </c>
      <c r="D1736" t="s">
        <v>405</v>
      </c>
      <c r="E1736" t="s">
        <v>405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425</v>
      </c>
      <c r="AC1736" t="s">
        <v>425</v>
      </c>
      <c r="AD1736" t="s">
        <v>137</v>
      </c>
      <c r="AE1736" t="s">
        <v>564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372</v>
      </c>
      <c r="C1737" t="s">
        <v>52</v>
      </c>
      <c r="D1737" t="s">
        <v>406</v>
      </c>
      <c r="E1737" t="s">
        <v>406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425</v>
      </c>
      <c r="AC1737" t="s">
        <v>425</v>
      </c>
      <c r="AD1737" t="s">
        <v>404</v>
      </c>
      <c r="AE1737" t="s">
        <v>564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372</v>
      </c>
      <c r="C1738" t="s">
        <v>54</v>
      </c>
      <c r="D1738" t="s">
        <v>423</v>
      </c>
      <c r="E1738" t="s">
        <v>423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425</v>
      </c>
      <c r="AC1738" t="s">
        <v>425</v>
      </c>
      <c r="AD1738" t="s">
        <v>425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372</v>
      </c>
      <c r="C1739" t="s">
        <v>54</v>
      </c>
      <c r="D1739" t="s">
        <v>403</v>
      </c>
      <c r="E1739" t="s">
        <v>403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425</v>
      </c>
      <c r="AC1739" t="s">
        <v>425</v>
      </c>
      <c r="AD1739" t="s">
        <v>425</v>
      </c>
      <c r="AE1739" t="s">
        <v>564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372</v>
      </c>
      <c r="C1740" t="s">
        <v>54</v>
      </c>
      <c r="D1740" t="s">
        <v>403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425</v>
      </c>
      <c r="AC1740" t="s">
        <v>405</v>
      </c>
      <c r="AD1740" t="s">
        <v>425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372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425</v>
      </c>
      <c r="AC1741" t="s">
        <v>426</v>
      </c>
      <c r="AD1741" t="s">
        <v>425</v>
      </c>
      <c r="AE1741" t="s">
        <v>564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372</v>
      </c>
      <c r="C1742" t="s">
        <v>54</v>
      </c>
      <c r="D1742" t="s">
        <v>404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425</v>
      </c>
      <c r="AC1742" t="s">
        <v>429</v>
      </c>
      <c r="AD1742" t="s">
        <v>425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372</v>
      </c>
      <c r="C1743" t="s">
        <v>54</v>
      </c>
      <c r="D1743" t="s">
        <v>404</v>
      </c>
      <c r="E1743" t="s">
        <v>404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425</v>
      </c>
      <c r="AC1743" t="s">
        <v>424</v>
      </c>
      <c r="AD1743" t="s">
        <v>404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372</v>
      </c>
      <c r="C1744" t="s">
        <v>54</v>
      </c>
      <c r="D1744" t="s">
        <v>405</v>
      </c>
      <c r="E1744" t="s">
        <v>405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425</v>
      </c>
      <c r="AC1744" t="s">
        <v>424</v>
      </c>
      <c r="AD1744" t="s">
        <v>404</v>
      </c>
      <c r="AE1744" t="s">
        <v>564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372</v>
      </c>
      <c r="C1745" t="s">
        <v>54</v>
      </c>
      <c r="D1745" t="s">
        <v>406</v>
      </c>
      <c r="E1745" t="s">
        <v>406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425</v>
      </c>
      <c r="AC1745" t="s">
        <v>424</v>
      </c>
      <c r="AD1745" t="s">
        <v>425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372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425</v>
      </c>
      <c r="AC1746" t="s">
        <v>564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372</v>
      </c>
      <c r="C1747" t="s">
        <v>56</v>
      </c>
      <c r="D1747" t="s">
        <v>423</v>
      </c>
      <c r="E1747" t="s">
        <v>423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425</v>
      </c>
      <c r="AC1747" t="s">
        <v>564</v>
      </c>
      <c r="AD1747" t="s">
        <v>137</v>
      </c>
      <c r="AE1747" t="s">
        <v>564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372</v>
      </c>
      <c r="C1748" t="s">
        <v>56</v>
      </c>
      <c r="D1748" t="s">
        <v>403</v>
      </c>
      <c r="E1748" t="s">
        <v>423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425</v>
      </c>
      <c r="AC1748" t="s">
        <v>564</v>
      </c>
      <c r="AD1748" t="s">
        <v>425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372</v>
      </c>
      <c r="C1749" t="s">
        <v>56</v>
      </c>
      <c r="D1749" t="s">
        <v>403</v>
      </c>
      <c r="E1749" t="s">
        <v>403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425</v>
      </c>
      <c r="AC1749" t="s">
        <v>564</v>
      </c>
      <c r="AD1749" t="s">
        <v>425</v>
      </c>
      <c r="AE1749" t="s">
        <v>564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372</v>
      </c>
      <c r="C1750" t="s">
        <v>56</v>
      </c>
      <c r="D1750" t="s">
        <v>403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425</v>
      </c>
      <c r="AC1750" t="s">
        <v>431</v>
      </c>
      <c r="AD1750" t="s">
        <v>405</v>
      </c>
      <c r="AE1750" t="s">
        <v>564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372</v>
      </c>
      <c r="C1751" t="s">
        <v>56</v>
      </c>
      <c r="D1751" t="s">
        <v>403</v>
      </c>
      <c r="E1751" t="s">
        <v>405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405</v>
      </c>
      <c r="AC1751" t="s">
        <v>575</v>
      </c>
      <c r="AD1751" t="s">
        <v>405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372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405</v>
      </c>
      <c r="AC1752" t="s">
        <v>575</v>
      </c>
      <c r="AD1752" t="s">
        <v>405</v>
      </c>
      <c r="AE1752" t="s">
        <v>564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372</v>
      </c>
      <c r="C1753" t="s">
        <v>56</v>
      </c>
      <c r="D1753" t="s">
        <v>137</v>
      </c>
      <c r="E1753" t="s">
        <v>424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405</v>
      </c>
      <c r="AC1753" t="s">
        <v>423</v>
      </c>
      <c r="AD1753" t="s">
        <v>405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372</v>
      </c>
      <c r="C1754" t="s">
        <v>56</v>
      </c>
      <c r="D1754" t="s">
        <v>404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405</v>
      </c>
      <c r="AC1754" t="s">
        <v>137</v>
      </c>
      <c r="AD1754" t="s">
        <v>405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372</v>
      </c>
      <c r="C1755" t="s">
        <v>56</v>
      </c>
      <c r="D1755" t="s">
        <v>404</v>
      </c>
      <c r="E1755" t="s">
        <v>404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405</v>
      </c>
      <c r="AC1755" t="s">
        <v>137</v>
      </c>
      <c r="AD1755" t="s">
        <v>405</v>
      </c>
      <c r="AE1755" t="s">
        <v>564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372</v>
      </c>
      <c r="C1756" t="s">
        <v>56</v>
      </c>
      <c r="D1756" t="s">
        <v>404</v>
      </c>
      <c r="E1756" t="s">
        <v>425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405</v>
      </c>
      <c r="AC1756" t="s">
        <v>577</v>
      </c>
      <c r="AD1756" t="s">
        <v>405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372</v>
      </c>
      <c r="C1757" t="s">
        <v>56</v>
      </c>
      <c r="D1757" t="s">
        <v>404</v>
      </c>
      <c r="E1757" t="s">
        <v>405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405</v>
      </c>
      <c r="AC1757" t="s">
        <v>577</v>
      </c>
      <c r="AD1757" t="s">
        <v>405</v>
      </c>
      <c r="AE1757" t="s">
        <v>564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372</v>
      </c>
      <c r="C1758" t="s">
        <v>56</v>
      </c>
      <c r="D1758" t="s">
        <v>404</v>
      </c>
      <c r="E1758" t="s">
        <v>424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405</v>
      </c>
      <c r="AC1758" t="s">
        <v>425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372</v>
      </c>
      <c r="C1759" t="s">
        <v>56</v>
      </c>
      <c r="D1759" t="s">
        <v>425</v>
      </c>
      <c r="E1759" t="s">
        <v>404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405</v>
      </c>
      <c r="AC1759" t="s">
        <v>425</v>
      </c>
      <c r="AD1759" t="s">
        <v>137</v>
      </c>
      <c r="AE1759" t="s">
        <v>564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372</v>
      </c>
      <c r="C1760" t="s">
        <v>56</v>
      </c>
      <c r="D1760" t="s">
        <v>405</v>
      </c>
      <c r="E1760" t="s">
        <v>403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405</v>
      </c>
      <c r="AC1760" t="s">
        <v>425</v>
      </c>
      <c r="AD1760" t="s">
        <v>425</v>
      </c>
      <c r="AE1760" t="s">
        <v>564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372</v>
      </c>
      <c r="C1761" t="s">
        <v>56</v>
      </c>
      <c r="D1761" t="s">
        <v>405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405</v>
      </c>
      <c r="AC1761" t="s">
        <v>425</v>
      </c>
      <c r="AD1761" t="s">
        <v>405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372</v>
      </c>
      <c r="C1762" t="s">
        <v>56</v>
      </c>
      <c r="D1762" t="s">
        <v>405</v>
      </c>
      <c r="E1762" t="s">
        <v>404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405</v>
      </c>
      <c r="AC1762" t="s">
        <v>425</v>
      </c>
      <c r="AD1762" t="s">
        <v>405</v>
      </c>
      <c r="AE1762" t="s">
        <v>564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372</v>
      </c>
      <c r="C1763" t="s">
        <v>56</v>
      </c>
      <c r="D1763" t="s">
        <v>405</v>
      </c>
      <c r="E1763" t="s">
        <v>405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405</v>
      </c>
      <c r="AC1763" t="s">
        <v>405</v>
      </c>
      <c r="AD1763" t="s">
        <v>137</v>
      </c>
      <c r="AE1763" t="s">
        <v>564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372</v>
      </c>
      <c r="C1764" t="s">
        <v>56</v>
      </c>
      <c r="D1764" t="s">
        <v>405</v>
      </c>
      <c r="E1764" t="s">
        <v>554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405</v>
      </c>
      <c r="AC1764" t="s">
        <v>405</v>
      </c>
      <c r="AD1764" t="s">
        <v>404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372</v>
      </c>
      <c r="C1765" t="s">
        <v>56</v>
      </c>
      <c r="D1765" t="s">
        <v>424</v>
      </c>
      <c r="E1765" t="s">
        <v>404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405</v>
      </c>
      <c r="AC1765" t="s">
        <v>405</v>
      </c>
      <c r="AD1765" t="s">
        <v>405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372</v>
      </c>
      <c r="C1766" t="s">
        <v>56</v>
      </c>
      <c r="D1766" t="s">
        <v>424</v>
      </c>
      <c r="E1766" t="s">
        <v>424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405</v>
      </c>
      <c r="AC1766" t="s">
        <v>405</v>
      </c>
      <c r="AD1766" t="s">
        <v>405</v>
      </c>
      <c r="AE1766" t="s">
        <v>564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372</v>
      </c>
      <c r="C1767" t="s">
        <v>56</v>
      </c>
      <c r="D1767" t="s">
        <v>431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405</v>
      </c>
      <c r="AC1767" t="s">
        <v>405</v>
      </c>
      <c r="AD1767" t="s">
        <v>576</v>
      </c>
      <c r="AE1767" t="s">
        <v>564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372</v>
      </c>
      <c r="C1768" t="s">
        <v>56</v>
      </c>
      <c r="D1768" t="s">
        <v>406</v>
      </c>
      <c r="E1768" t="s">
        <v>406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405</v>
      </c>
      <c r="AC1768" t="s">
        <v>576</v>
      </c>
      <c r="AD1768" t="s">
        <v>137</v>
      </c>
      <c r="AE1768" t="s">
        <v>564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372</v>
      </c>
      <c r="C1769" t="s">
        <v>56</v>
      </c>
      <c r="D1769" t="s">
        <v>427</v>
      </c>
      <c r="E1769" t="s">
        <v>427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405</v>
      </c>
      <c r="AC1769" t="s">
        <v>576</v>
      </c>
      <c r="AD1769" t="s">
        <v>404</v>
      </c>
      <c r="AE1769" t="s">
        <v>564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372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405</v>
      </c>
      <c r="AC1770" t="s">
        <v>576</v>
      </c>
      <c r="AD1770" t="s">
        <v>405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372</v>
      </c>
      <c r="C1771" t="s">
        <v>58</v>
      </c>
      <c r="D1771" t="s">
        <v>423</v>
      </c>
      <c r="E1771" t="s">
        <v>423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405</v>
      </c>
      <c r="AC1771" t="s">
        <v>576</v>
      </c>
      <c r="AD1771" t="s">
        <v>405</v>
      </c>
      <c r="AE1771" t="s">
        <v>564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372</v>
      </c>
      <c r="C1772" t="s">
        <v>58</v>
      </c>
      <c r="D1772" t="s">
        <v>423</v>
      </c>
      <c r="E1772" t="s">
        <v>403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405</v>
      </c>
      <c r="AC1772" t="s">
        <v>426</v>
      </c>
      <c r="AD1772" t="s">
        <v>405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372</v>
      </c>
      <c r="C1773" t="s">
        <v>58</v>
      </c>
      <c r="D1773" t="s">
        <v>423</v>
      </c>
      <c r="E1773" t="s">
        <v>404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405</v>
      </c>
      <c r="AC1773" t="s">
        <v>426</v>
      </c>
      <c r="AD1773" t="s">
        <v>405</v>
      </c>
      <c r="AE1773" t="s">
        <v>564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372</v>
      </c>
      <c r="C1774" t="s">
        <v>58</v>
      </c>
      <c r="D1774" t="s">
        <v>403</v>
      </c>
      <c r="E1774" t="s">
        <v>423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405</v>
      </c>
      <c r="AC1774" t="s">
        <v>424</v>
      </c>
      <c r="AD1774" t="s">
        <v>403</v>
      </c>
      <c r="AE1774" t="s">
        <v>564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372</v>
      </c>
      <c r="C1775" t="s">
        <v>58</v>
      </c>
      <c r="D1775" t="s">
        <v>403</v>
      </c>
      <c r="E1775" t="s">
        <v>403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405</v>
      </c>
      <c r="AC1775" t="s">
        <v>424</v>
      </c>
      <c r="AD1775" t="s">
        <v>137</v>
      </c>
      <c r="AE1775" t="s">
        <v>564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372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405</v>
      </c>
      <c r="AC1776" t="s">
        <v>424</v>
      </c>
      <c r="AD1776" t="s">
        <v>405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372</v>
      </c>
      <c r="C1777" t="s">
        <v>58</v>
      </c>
      <c r="D1777" t="s">
        <v>137</v>
      </c>
      <c r="E1777" t="s">
        <v>424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405</v>
      </c>
      <c r="AC1777" t="s">
        <v>424</v>
      </c>
      <c r="AD1777" t="s">
        <v>405</v>
      </c>
      <c r="AE1777" t="s">
        <v>564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372</v>
      </c>
      <c r="C1778" t="s">
        <v>58</v>
      </c>
      <c r="D1778" t="s">
        <v>404</v>
      </c>
      <c r="E1778" t="s">
        <v>423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405</v>
      </c>
      <c r="AC1778" t="s">
        <v>424</v>
      </c>
      <c r="AD1778" t="s">
        <v>424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372</v>
      </c>
      <c r="C1779" t="s">
        <v>58</v>
      </c>
      <c r="D1779" t="s">
        <v>404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405</v>
      </c>
      <c r="AC1779" t="s">
        <v>564</v>
      </c>
      <c r="AD1779" t="s">
        <v>137</v>
      </c>
      <c r="AE1779" t="s">
        <v>564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372</v>
      </c>
      <c r="C1780" t="s">
        <v>58</v>
      </c>
      <c r="D1780" t="s">
        <v>404</v>
      </c>
      <c r="E1780" t="s">
        <v>404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405</v>
      </c>
      <c r="AC1780" t="s">
        <v>564</v>
      </c>
      <c r="AD1780" t="s">
        <v>405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372</v>
      </c>
      <c r="C1781" t="s">
        <v>58</v>
      </c>
      <c r="D1781" t="s">
        <v>404</v>
      </c>
      <c r="E1781" t="s">
        <v>425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405</v>
      </c>
      <c r="AC1781" t="s">
        <v>564</v>
      </c>
      <c r="AD1781" t="s">
        <v>405</v>
      </c>
      <c r="AE1781" t="s">
        <v>564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372</v>
      </c>
      <c r="C1782" t="s">
        <v>58</v>
      </c>
      <c r="D1782" t="s">
        <v>404</v>
      </c>
      <c r="E1782" t="s">
        <v>405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405</v>
      </c>
      <c r="AC1782" t="s">
        <v>431</v>
      </c>
      <c r="AD1782" t="s">
        <v>137</v>
      </c>
      <c r="AE1782" t="s">
        <v>564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372</v>
      </c>
      <c r="C1783" t="s">
        <v>58</v>
      </c>
      <c r="D1783" t="s">
        <v>404</v>
      </c>
      <c r="E1783" t="s">
        <v>424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405</v>
      </c>
      <c r="AC1783" t="s">
        <v>431</v>
      </c>
      <c r="AD1783" t="s">
        <v>405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372</v>
      </c>
      <c r="C1784" t="s">
        <v>58</v>
      </c>
      <c r="D1784" t="s">
        <v>425</v>
      </c>
      <c r="E1784" t="s">
        <v>425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405</v>
      </c>
      <c r="AC1784" t="s">
        <v>431</v>
      </c>
      <c r="AD1784" t="s">
        <v>405</v>
      </c>
      <c r="AE1784" t="s">
        <v>564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372</v>
      </c>
      <c r="C1785" t="s">
        <v>58</v>
      </c>
      <c r="D1785" t="s">
        <v>405</v>
      </c>
      <c r="E1785" t="s">
        <v>403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405</v>
      </c>
      <c r="AC1785" t="s">
        <v>427</v>
      </c>
      <c r="AD1785" t="s">
        <v>405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372</v>
      </c>
      <c r="C1786" t="s">
        <v>58</v>
      </c>
      <c r="D1786" t="s">
        <v>405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405</v>
      </c>
      <c r="AC1786" t="s">
        <v>427</v>
      </c>
      <c r="AD1786" t="s">
        <v>405</v>
      </c>
      <c r="AE1786" t="s">
        <v>564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372</v>
      </c>
      <c r="C1787" t="s">
        <v>58</v>
      </c>
      <c r="D1787" t="s">
        <v>405</v>
      </c>
      <c r="E1787" t="s">
        <v>405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576</v>
      </c>
      <c r="AC1787" t="s">
        <v>403</v>
      </c>
      <c r="AD1787" t="s">
        <v>576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372</v>
      </c>
      <c r="C1788" t="s">
        <v>58</v>
      </c>
      <c r="D1788" t="s">
        <v>405</v>
      </c>
      <c r="E1788" t="s">
        <v>424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576</v>
      </c>
      <c r="AC1788" t="s">
        <v>137</v>
      </c>
      <c r="AD1788" t="s">
        <v>137</v>
      </c>
      <c r="AE1788" t="s">
        <v>564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372</v>
      </c>
      <c r="C1789" t="s">
        <v>58</v>
      </c>
      <c r="D1789" t="s">
        <v>554</v>
      </c>
      <c r="E1789" t="s">
        <v>554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576</v>
      </c>
      <c r="AC1789" t="s">
        <v>137</v>
      </c>
      <c r="AD1789" t="s">
        <v>576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372</v>
      </c>
      <c r="C1790" t="s">
        <v>58</v>
      </c>
      <c r="D1790" t="s">
        <v>424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576</v>
      </c>
      <c r="AC1790" t="s">
        <v>137</v>
      </c>
      <c r="AD1790" t="s">
        <v>576</v>
      </c>
      <c r="AE1790" t="s">
        <v>564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372</v>
      </c>
      <c r="C1791" t="s">
        <v>58</v>
      </c>
      <c r="D1791" t="s">
        <v>424</v>
      </c>
      <c r="E1791" t="s">
        <v>424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576</v>
      </c>
      <c r="AC1791" t="s">
        <v>577</v>
      </c>
      <c r="AD1791" t="s">
        <v>576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372</v>
      </c>
      <c r="C1792" t="s">
        <v>58</v>
      </c>
      <c r="D1792" t="s">
        <v>431</v>
      </c>
      <c r="E1792" t="s">
        <v>431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576</v>
      </c>
      <c r="AC1792" t="s">
        <v>577</v>
      </c>
      <c r="AD1792" t="s">
        <v>576</v>
      </c>
      <c r="AE1792" t="s">
        <v>564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372</v>
      </c>
      <c r="C1793" t="s">
        <v>58</v>
      </c>
      <c r="D1793" t="s">
        <v>406</v>
      </c>
      <c r="E1793" t="s">
        <v>406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576</v>
      </c>
      <c r="AC1793" t="s">
        <v>576</v>
      </c>
      <c r="AD1793" t="s">
        <v>137</v>
      </c>
      <c r="AE1793" t="s">
        <v>564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372</v>
      </c>
      <c r="C1794" t="s">
        <v>58</v>
      </c>
      <c r="D1794" t="s">
        <v>406</v>
      </c>
      <c r="E1794" t="s">
        <v>427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576</v>
      </c>
      <c r="AC1794" t="s">
        <v>576</v>
      </c>
      <c r="AD1794" t="s">
        <v>576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372</v>
      </c>
      <c r="C1795" t="s">
        <v>58</v>
      </c>
      <c r="D1795" t="s">
        <v>427</v>
      </c>
      <c r="E1795" t="s">
        <v>427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576</v>
      </c>
      <c r="AC1795" t="s">
        <v>424</v>
      </c>
      <c r="AD1795" t="s">
        <v>576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372</v>
      </c>
      <c r="C1796" t="s">
        <v>60</v>
      </c>
      <c r="D1796" t="s">
        <v>553</v>
      </c>
      <c r="E1796" t="s">
        <v>553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576</v>
      </c>
      <c r="AC1796" t="s">
        <v>564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372</v>
      </c>
      <c r="C1797" t="s">
        <v>60</v>
      </c>
      <c r="D1797" t="s">
        <v>423</v>
      </c>
      <c r="E1797" t="s">
        <v>423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576</v>
      </c>
      <c r="AC1797" t="s">
        <v>564</v>
      </c>
      <c r="AD1797" t="s">
        <v>137</v>
      </c>
      <c r="AE1797" t="s">
        <v>564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372</v>
      </c>
      <c r="C1798" t="s">
        <v>60</v>
      </c>
      <c r="D1798" t="s">
        <v>423</v>
      </c>
      <c r="E1798" t="s">
        <v>404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576</v>
      </c>
      <c r="AC1798" t="s">
        <v>564</v>
      </c>
      <c r="AD1798" t="s">
        <v>576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372</v>
      </c>
      <c r="C1799" t="s">
        <v>60</v>
      </c>
      <c r="D1799" t="s">
        <v>403</v>
      </c>
      <c r="E1799" t="s">
        <v>403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426</v>
      </c>
      <c r="AC1799" t="s">
        <v>403</v>
      </c>
      <c r="AD1799" t="s">
        <v>426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372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426</v>
      </c>
      <c r="AC1800" t="s">
        <v>137</v>
      </c>
      <c r="AD1800" t="s">
        <v>426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372</v>
      </c>
      <c r="C1801" t="s">
        <v>60</v>
      </c>
      <c r="D1801" t="s">
        <v>137</v>
      </c>
      <c r="E1801" t="s">
        <v>404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426</v>
      </c>
      <c r="AC1801" t="s">
        <v>425</v>
      </c>
      <c r="AD1801" t="s">
        <v>426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372</v>
      </c>
      <c r="C1802" t="s">
        <v>60</v>
      </c>
      <c r="D1802" t="s">
        <v>137</v>
      </c>
      <c r="E1802" t="s">
        <v>424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426</v>
      </c>
      <c r="AC1802" t="s">
        <v>425</v>
      </c>
      <c r="AD1802" t="s">
        <v>426</v>
      </c>
      <c r="AE1802" t="s">
        <v>564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372</v>
      </c>
      <c r="C1803" t="s">
        <v>60</v>
      </c>
      <c r="D1803" t="s">
        <v>404</v>
      </c>
      <c r="E1803" t="s">
        <v>423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426</v>
      </c>
      <c r="AC1803" t="s">
        <v>426</v>
      </c>
      <c r="AD1803" t="s">
        <v>426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372</v>
      </c>
      <c r="C1804" t="s">
        <v>60</v>
      </c>
      <c r="D1804" t="s">
        <v>404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426</v>
      </c>
      <c r="AC1804" t="s">
        <v>426</v>
      </c>
      <c r="AD1804" t="s">
        <v>426</v>
      </c>
      <c r="AE1804" t="s">
        <v>564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372</v>
      </c>
      <c r="C1805" t="s">
        <v>60</v>
      </c>
      <c r="D1805" t="s">
        <v>404</v>
      </c>
      <c r="E1805" t="s">
        <v>404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426</v>
      </c>
      <c r="AC1805" t="s">
        <v>429</v>
      </c>
      <c r="AD1805" t="s">
        <v>426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372</v>
      </c>
      <c r="C1806" t="s">
        <v>60</v>
      </c>
      <c r="D1806" t="s">
        <v>404</v>
      </c>
      <c r="E1806" t="s">
        <v>425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429</v>
      </c>
      <c r="AC1806" t="s">
        <v>137</v>
      </c>
      <c r="AD1806" t="s">
        <v>137</v>
      </c>
      <c r="AE1806" t="s">
        <v>564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372</v>
      </c>
      <c r="C1807" t="s">
        <v>60</v>
      </c>
      <c r="D1807" t="s">
        <v>404</v>
      </c>
      <c r="E1807" t="s">
        <v>424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429</v>
      </c>
      <c r="AC1807" t="s">
        <v>137</v>
      </c>
      <c r="AD1807" t="s">
        <v>429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372</v>
      </c>
      <c r="C1808" t="s">
        <v>60</v>
      </c>
      <c r="D1808" t="s">
        <v>425</v>
      </c>
      <c r="E1808" t="s">
        <v>425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429</v>
      </c>
      <c r="AC1808" t="s">
        <v>137</v>
      </c>
      <c r="AD1808" t="s">
        <v>429</v>
      </c>
      <c r="AE1808" t="s">
        <v>564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372</v>
      </c>
      <c r="C1809" t="s">
        <v>60</v>
      </c>
      <c r="D1809" t="s">
        <v>405</v>
      </c>
      <c r="E1809" t="s">
        <v>405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429</v>
      </c>
      <c r="AC1809" t="s">
        <v>577</v>
      </c>
      <c r="AD1809" t="s">
        <v>429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372</v>
      </c>
      <c r="C1810" t="s">
        <v>60</v>
      </c>
      <c r="D1810" t="s">
        <v>405</v>
      </c>
      <c r="E1810" t="s">
        <v>554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429</v>
      </c>
      <c r="AC1810" t="s">
        <v>577</v>
      </c>
      <c r="AD1810" t="s">
        <v>429</v>
      </c>
      <c r="AE1810" t="s">
        <v>564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372</v>
      </c>
      <c r="C1811" t="s">
        <v>60</v>
      </c>
      <c r="D1811" t="s">
        <v>554</v>
      </c>
      <c r="E1811" t="s">
        <v>554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429</v>
      </c>
      <c r="AC1811" t="s">
        <v>425</v>
      </c>
      <c r="AD1811" t="s">
        <v>429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372</v>
      </c>
      <c r="C1812" t="s">
        <v>60</v>
      </c>
      <c r="D1812" t="s">
        <v>429</v>
      </c>
      <c r="E1812" t="s">
        <v>429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429</v>
      </c>
      <c r="AC1812" t="s">
        <v>429</v>
      </c>
      <c r="AD1812" t="s">
        <v>426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372</v>
      </c>
      <c r="C1813" t="s">
        <v>60</v>
      </c>
      <c r="D1813" t="s">
        <v>424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429</v>
      </c>
      <c r="AC1813" t="s">
        <v>429</v>
      </c>
      <c r="AD1813" t="s">
        <v>429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372</v>
      </c>
      <c r="C1814" t="s">
        <v>60</v>
      </c>
      <c r="D1814" t="s">
        <v>424</v>
      </c>
      <c r="E1814" t="s">
        <v>424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429</v>
      </c>
      <c r="AC1814" t="s">
        <v>429</v>
      </c>
      <c r="AD1814" t="s">
        <v>429</v>
      </c>
      <c r="AE1814" t="s">
        <v>564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372</v>
      </c>
      <c r="C1815" t="s">
        <v>60</v>
      </c>
      <c r="D1815" t="s">
        <v>431</v>
      </c>
      <c r="E1815" t="s">
        <v>431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429</v>
      </c>
      <c r="AC1815" t="s">
        <v>564</v>
      </c>
      <c r="AD1815" t="s">
        <v>429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372</v>
      </c>
      <c r="C1816" t="s">
        <v>60</v>
      </c>
      <c r="D1816" t="s">
        <v>406</v>
      </c>
      <c r="E1816" t="s">
        <v>406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429</v>
      </c>
      <c r="AC1816" t="s">
        <v>564</v>
      </c>
      <c r="AD1816" t="s">
        <v>429</v>
      </c>
      <c r="AE1816" t="s">
        <v>564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372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424</v>
      </c>
      <c r="AC1817" t="s">
        <v>575</v>
      </c>
      <c r="AD1817" t="s">
        <v>424</v>
      </c>
      <c r="AE1817" t="s">
        <v>564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372</v>
      </c>
      <c r="C1818" t="s">
        <v>62</v>
      </c>
      <c r="D1818" t="s">
        <v>403</v>
      </c>
      <c r="E1818" t="s">
        <v>403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424</v>
      </c>
      <c r="AC1818" t="s">
        <v>423</v>
      </c>
      <c r="AD1818" t="s">
        <v>424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372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424</v>
      </c>
      <c r="AC1819" t="s">
        <v>423</v>
      </c>
      <c r="AD1819" t="s">
        <v>424</v>
      </c>
      <c r="AE1819" t="s">
        <v>564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372</v>
      </c>
      <c r="C1820" t="s">
        <v>62</v>
      </c>
      <c r="D1820" t="s">
        <v>137</v>
      </c>
      <c r="E1820" t="s">
        <v>404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424</v>
      </c>
      <c r="AC1820" t="s">
        <v>403</v>
      </c>
      <c r="AD1820" t="s">
        <v>424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372</v>
      </c>
      <c r="C1821" t="s">
        <v>62</v>
      </c>
      <c r="D1821" t="s">
        <v>137</v>
      </c>
      <c r="E1821" t="s">
        <v>424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424</v>
      </c>
      <c r="AC1821" t="s">
        <v>403</v>
      </c>
      <c r="AD1821" t="s">
        <v>424</v>
      </c>
      <c r="AE1821" t="s">
        <v>564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372</v>
      </c>
      <c r="C1822" t="s">
        <v>62</v>
      </c>
      <c r="D1822" t="s">
        <v>404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424</v>
      </c>
      <c r="AC1822" t="s">
        <v>137</v>
      </c>
      <c r="AD1822" t="s">
        <v>423</v>
      </c>
      <c r="AE1822" t="s">
        <v>564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372</v>
      </c>
      <c r="C1823" t="s">
        <v>62</v>
      </c>
      <c r="D1823" t="s">
        <v>404</v>
      </c>
      <c r="E1823" t="s">
        <v>404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424</v>
      </c>
      <c r="AC1823" t="s">
        <v>137</v>
      </c>
      <c r="AD1823" t="s">
        <v>137</v>
      </c>
      <c r="AE1823" t="s">
        <v>564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372</v>
      </c>
      <c r="C1824" t="s">
        <v>62</v>
      </c>
      <c r="D1824" t="s">
        <v>425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424</v>
      </c>
      <c r="AC1824" t="s">
        <v>137</v>
      </c>
      <c r="AD1824" t="s">
        <v>404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372</v>
      </c>
      <c r="C1825" t="s">
        <v>62</v>
      </c>
      <c r="D1825" t="s">
        <v>425</v>
      </c>
      <c r="E1825" t="s">
        <v>425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424</v>
      </c>
      <c r="AC1825" t="s">
        <v>137</v>
      </c>
      <c r="AD1825" t="s">
        <v>404</v>
      </c>
      <c r="AE1825" t="s">
        <v>564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372</v>
      </c>
      <c r="C1826" t="s">
        <v>62</v>
      </c>
      <c r="D1826" t="s">
        <v>405</v>
      </c>
      <c r="E1826" t="s">
        <v>405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424</v>
      </c>
      <c r="AC1826" t="s">
        <v>137</v>
      </c>
      <c r="AD1826" t="s">
        <v>424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372</v>
      </c>
      <c r="C1827" t="s">
        <v>62</v>
      </c>
      <c r="D1827" t="s">
        <v>554</v>
      </c>
      <c r="E1827" t="s">
        <v>554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424</v>
      </c>
      <c r="AC1827" t="s">
        <v>137</v>
      </c>
      <c r="AD1827" t="s">
        <v>424</v>
      </c>
      <c r="AE1827" t="s">
        <v>564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372</v>
      </c>
      <c r="C1828" t="s">
        <v>62</v>
      </c>
      <c r="D1828" t="s">
        <v>424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424</v>
      </c>
      <c r="AC1828" t="s">
        <v>577</v>
      </c>
      <c r="AD1828" t="s">
        <v>404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372</v>
      </c>
      <c r="C1829" t="s">
        <v>62</v>
      </c>
      <c r="D1829" t="s">
        <v>424</v>
      </c>
      <c r="E1829" t="s">
        <v>424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424</v>
      </c>
      <c r="AC1829" t="s">
        <v>577</v>
      </c>
      <c r="AD1829" t="s">
        <v>576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372</v>
      </c>
      <c r="C1830" t="s">
        <v>62</v>
      </c>
      <c r="D1830" t="s">
        <v>431</v>
      </c>
      <c r="E1830" t="s">
        <v>431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424</v>
      </c>
      <c r="AC1830" t="s">
        <v>577</v>
      </c>
      <c r="AD1830" t="s">
        <v>424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372</v>
      </c>
      <c r="C1831" t="s">
        <v>62</v>
      </c>
      <c r="D1831" t="s">
        <v>406</v>
      </c>
      <c r="E1831" t="s">
        <v>406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424</v>
      </c>
      <c r="AC1831" t="s">
        <v>577</v>
      </c>
      <c r="AD1831" t="s">
        <v>424</v>
      </c>
      <c r="AE1831" t="s">
        <v>564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372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424</v>
      </c>
      <c r="AC1832" t="s">
        <v>425</v>
      </c>
      <c r="AD1832" t="s">
        <v>424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372</v>
      </c>
      <c r="C1833" t="s">
        <v>64</v>
      </c>
      <c r="D1833" t="s">
        <v>423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424</v>
      </c>
      <c r="AC1833" t="s">
        <v>425</v>
      </c>
      <c r="AD1833" t="s">
        <v>424</v>
      </c>
      <c r="AE1833" t="s">
        <v>564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372</v>
      </c>
      <c r="C1834" t="s">
        <v>64</v>
      </c>
      <c r="D1834" t="s">
        <v>423</v>
      </c>
      <c r="E1834" t="s">
        <v>404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424</v>
      </c>
      <c r="AC1834" t="s">
        <v>405</v>
      </c>
      <c r="AD1834" t="s">
        <v>424</v>
      </c>
      <c r="AE1834" t="s">
        <v>564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372</v>
      </c>
      <c r="C1835" t="s">
        <v>64</v>
      </c>
      <c r="D1835" t="s">
        <v>403</v>
      </c>
      <c r="E1835" t="s">
        <v>403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424</v>
      </c>
      <c r="AC1835" t="s">
        <v>576</v>
      </c>
      <c r="AD1835" t="s">
        <v>424</v>
      </c>
      <c r="AE1835" t="s">
        <v>564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372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424</v>
      </c>
      <c r="AC1836" t="s">
        <v>429</v>
      </c>
      <c r="AD1836" t="s">
        <v>424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372</v>
      </c>
      <c r="C1837" t="s">
        <v>64</v>
      </c>
      <c r="D1837" t="s">
        <v>137</v>
      </c>
      <c r="E1837" t="s">
        <v>404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424</v>
      </c>
      <c r="AC1837" t="s">
        <v>429</v>
      </c>
      <c r="AD1837" t="s">
        <v>424</v>
      </c>
      <c r="AE1837" t="s">
        <v>564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372</v>
      </c>
      <c r="C1838" t="s">
        <v>64</v>
      </c>
      <c r="D1838" t="s">
        <v>137</v>
      </c>
      <c r="E1838" t="s">
        <v>425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424</v>
      </c>
      <c r="AC1838" t="s">
        <v>424</v>
      </c>
      <c r="AD1838" t="s">
        <v>423</v>
      </c>
      <c r="AE1838" t="s">
        <v>564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372</v>
      </c>
      <c r="C1839" t="s">
        <v>64</v>
      </c>
      <c r="D1839" t="s">
        <v>137</v>
      </c>
      <c r="E1839" t="s">
        <v>554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424</v>
      </c>
      <c r="AC1839" t="s">
        <v>424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372</v>
      </c>
      <c r="C1840" t="s">
        <v>64</v>
      </c>
      <c r="D1840" t="s">
        <v>137</v>
      </c>
      <c r="E1840" t="s">
        <v>424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424</v>
      </c>
      <c r="AC1840" t="s">
        <v>424</v>
      </c>
      <c r="AD1840" t="s">
        <v>137</v>
      </c>
      <c r="AE1840" t="s">
        <v>564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372</v>
      </c>
      <c r="C1841" t="s">
        <v>64</v>
      </c>
      <c r="D1841" t="s">
        <v>404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424</v>
      </c>
      <c r="AC1841" t="s">
        <v>424</v>
      </c>
      <c r="AD1841" t="s">
        <v>404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372</v>
      </c>
      <c r="C1842" t="s">
        <v>64</v>
      </c>
      <c r="D1842" t="s">
        <v>404</v>
      </c>
      <c r="E1842" t="s">
        <v>404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424</v>
      </c>
      <c r="AC1842" t="s">
        <v>424</v>
      </c>
      <c r="AD1842" t="s">
        <v>404</v>
      </c>
      <c r="AE1842" t="s">
        <v>564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372</v>
      </c>
      <c r="C1843" t="s">
        <v>64</v>
      </c>
      <c r="D1843" t="s">
        <v>404</v>
      </c>
      <c r="E1843" t="s">
        <v>425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424</v>
      </c>
      <c r="AC1843" t="s">
        <v>424</v>
      </c>
      <c r="AD1843" t="s">
        <v>424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372</v>
      </c>
      <c r="C1844" t="s">
        <v>64</v>
      </c>
      <c r="D1844" t="s">
        <v>404</v>
      </c>
      <c r="E1844" t="s">
        <v>554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424</v>
      </c>
      <c r="AC1844" t="s">
        <v>424</v>
      </c>
      <c r="AD1844" t="s">
        <v>424</v>
      </c>
      <c r="AE1844" t="s">
        <v>564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372</v>
      </c>
      <c r="C1845" t="s">
        <v>64</v>
      </c>
      <c r="D1845" t="s">
        <v>404</v>
      </c>
      <c r="E1845" t="s">
        <v>424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424</v>
      </c>
      <c r="AC1845" t="s">
        <v>424</v>
      </c>
      <c r="AD1845" t="s">
        <v>479</v>
      </c>
      <c r="AE1845" t="s">
        <v>564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372</v>
      </c>
      <c r="C1846" t="s">
        <v>64</v>
      </c>
      <c r="D1846" t="s">
        <v>425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424</v>
      </c>
      <c r="AC1846" t="s">
        <v>564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372</v>
      </c>
      <c r="C1847" t="s">
        <v>64</v>
      </c>
      <c r="D1847" t="s">
        <v>425</v>
      </c>
      <c r="E1847" t="s">
        <v>404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424</v>
      </c>
      <c r="AC1847" t="s">
        <v>564</v>
      </c>
      <c r="AD1847" t="s">
        <v>137</v>
      </c>
      <c r="AE1847" t="s">
        <v>564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372</v>
      </c>
      <c r="C1848" t="s">
        <v>64</v>
      </c>
      <c r="D1848" t="s">
        <v>425</v>
      </c>
      <c r="E1848" t="s">
        <v>425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424</v>
      </c>
      <c r="AC1848" t="s">
        <v>564</v>
      </c>
      <c r="AD1848" t="s">
        <v>424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372</v>
      </c>
      <c r="C1849" t="s">
        <v>64</v>
      </c>
      <c r="D1849" t="s">
        <v>405</v>
      </c>
      <c r="E1849" t="s">
        <v>405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424</v>
      </c>
      <c r="AC1849" t="s">
        <v>564</v>
      </c>
      <c r="AD1849" t="s">
        <v>424</v>
      </c>
      <c r="AE1849" t="s">
        <v>564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372</v>
      </c>
      <c r="C1850" t="s">
        <v>64</v>
      </c>
      <c r="D1850" t="s">
        <v>554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424</v>
      </c>
      <c r="AC1850" t="s">
        <v>479</v>
      </c>
      <c r="AD1850" t="s">
        <v>424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372</v>
      </c>
      <c r="C1851" t="s">
        <v>64</v>
      </c>
      <c r="D1851" t="s">
        <v>554</v>
      </c>
      <c r="E1851" t="s">
        <v>554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424</v>
      </c>
      <c r="AC1851" t="s">
        <v>479</v>
      </c>
      <c r="AD1851" t="s">
        <v>479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372</v>
      </c>
      <c r="C1852" t="s">
        <v>64</v>
      </c>
      <c r="D1852" t="s">
        <v>554</v>
      </c>
      <c r="E1852" t="s">
        <v>424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424</v>
      </c>
      <c r="AC1852" t="s">
        <v>431</v>
      </c>
      <c r="AD1852" t="s">
        <v>424</v>
      </c>
      <c r="AE1852" t="s">
        <v>564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372</v>
      </c>
      <c r="C1853" t="s">
        <v>64</v>
      </c>
      <c r="D1853" t="s">
        <v>429</v>
      </c>
      <c r="E1853" t="s">
        <v>403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431</v>
      </c>
      <c r="AC1853" t="s">
        <v>403</v>
      </c>
      <c r="AD1853" t="s">
        <v>431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372</v>
      </c>
      <c r="C1854" t="s">
        <v>64</v>
      </c>
      <c r="D1854" t="s">
        <v>429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431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372</v>
      </c>
      <c r="C1855" t="s">
        <v>64</v>
      </c>
      <c r="D1855" t="s">
        <v>429</v>
      </c>
      <c r="E1855" t="s">
        <v>429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431</v>
      </c>
      <c r="AC1855" t="s">
        <v>137</v>
      </c>
      <c r="AD1855" t="s">
        <v>137</v>
      </c>
      <c r="AE1855" t="s">
        <v>564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372</v>
      </c>
      <c r="C1856" t="s">
        <v>64</v>
      </c>
      <c r="D1856" t="s">
        <v>424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431</v>
      </c>
      <c r="AC1856" t="s">
        <v>137</v>
      </c>
      <c r="AD1856" t="s">
        <v>431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372</v>
      </c>
      <c r="C1857" t="s">
        <v>64</v>
      </c>
      <c r="D1857" t="s">
        <v>424</v>
      </c>
      <c r="E1857" t="s">
        <v>424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431</v>
      </c>
      <c r="AC1857" t="s">
        <v>137</v>
      </c>
      <c r="AD1857" t="s">
        <v>431</v>
      </c>
      <c r="AE1857" t="s">
        <v>564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372</v>
      </c>
      <c r="C1858" t="s">
        <v>64</v>
      </c>
      <c r="D1858" t="s">
        <v>431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431</v>
      </c>
      <c r="AC1858" t="s">
        <v>577</v>
      </c>
      <c r="AD1858" t="s">
        <v>431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372</v>
      </c>
      <c r="C1859" t="s">
        <v>64</v>
      </c>
      <c r="D1859" t="s">
        <v>431</v>
      </c>
      <c r="E1859" t="s">
        <v>431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431</v>
      </c>
      <c r="AC1859" t="s">
        <v>577</v>
      </c>
      <c r="AD1859" t="s">
        <v>431</v>
      </c>
      <c r="AE1859" t="s">
        <v>564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373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431</v>
      </c>
      <c r="AC1860" t="s">
        <v>425</v>
      </c>
      <c r="AD1860" t="s">
        <v>431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373</v>
      </c>
      <c r="C1861" t="s">
        <v>48</v>
      </c>
      <c r="D1861" t="s">
        <v>404</v>
      </c>
      <c r="E1861" t="s">
        <v>404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431</v>
      </c>
      <c r="AC1861" t="s">
        <v>425</v>
      </c>
      <c r="AD1861" t="s">
        <v>431</v>
      </c>
      <c r="AE1861" t="s">
        <v>564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373</v>
      </c>
      <c r="C1862" t="s">
        <v>48</v>
      </c>
      <c r="D1862" t="s">
        <v>406</v>
      </c>
      <c r="E1862" t="s">
        <v>406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431</v>
      </c>
      <c r="AC1862" t="s">
        <v>429</v>
      </c>
      <c r="AD1862" t="s">
        <v>431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373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431</v>
      </c>
      <c r="AC1863" t="s">
        <v>424</v>
      </c>
      <c r="AD1863" t="s">
        <v>137</v>
      </c>
      <c r="AE1863" t="s">
        <v>564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373</v>
      </c>
      <c r="C1864" t="s">
        <v>50</v>
      </c>
      <c r="D1864" t="s">
        <v>404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431</v>
      </c>
      <c r="AC1864" t="s">
        <v>424</v>
      </c>
      <c r="AD1864" t="s">
        <v>404</v>
      </c>
      <c r="AE1864" t="s">
        <v>564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373</v>
      </c>
      <c r="C1865" t="s">
        <v>50</v>
      </c>
      <c r="D1865" t="s">
        <v>404</v>
      </c>
      <c r="E1865" t="s">
        <v>404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431</v>
      </c>
      <c r="AC1865" t="s">
        <v>424</v>
      </c>
      <c r="AD1865" t="s">
        <v>431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373</v>
      </c>
      <c r="C1866" t="s">
        <v>50</v>
      </c>
      <c r="D1866" t="s">
        <v>431</v>
      </c>
      <c r="E1866" t="s">
        <v>431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431</v>
      </c>
      <c r="AC1866" t="s">
        <v>564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373</v>
      </c>
      <c r="C1867" t="s">
        <v>50</v>
      </c>
      <c r="D1867" t="s">
        <v>406</v>
      </c>
      <c r="E1867" t="s">
        <v>406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431</v>
      </c>
      <c r="AC1867" t="s">
        <v>564</v>
      </c>
      <c r="AD1867" t="s">
        <v>137</v>
      </c>
      <c r="AE1867" t="s">
        <v>564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373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431</v>
      </c>
      <c r="AC1868" t="s">
        <v>564</v>
      </c>
      <c r="AD1868" t="s">
        <v>431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373</v>
      </c>
      <c r="C1869" t="s">
        <v>52</v>
      </c>
      <c r="D1869" t="s">
        <v>137</v>
      </c>
      <c r="E1869" t="s">
        <v>404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431</v>
      </c>
      <c r="AC1869" t="s">
        <v>431</v>
      </c>
      <c r="AD1869" t="s">
        <v>431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373</v>
      </c>
      <c r="C1870" t="s">
        <v>52</v>
      </c>
      <c r="D1870" t="s">
        <v>404</v>
      </c>
      <c r="E1870" t="s">
        <v>404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431</v>
      </c>
      <c r="AC1870" t="s">
        <v>431</v>
      </c>
      <c r="AD1870" t="s">
        <v>431</v>
      </c>
      <c r="AE1870" t="s">
        <v>564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373</v>
      </c>
      <c r="C1871" t="s">
        <v>52</v>
      </c>
      <c r="D1871" t="s">
        <v>405</v>
      </c>
      <c r="E1871" t="s">
        <v>405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406</v>
      </c>
      <c r="AC1871" t="s">
        <v>137</v>
      </c>
      <c r="AD1871" t="s">
        <v>406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373</v>
      </c>
      <c r="C1872" t="s">
        <v>52</v>
      </c>
      <c r="D1872" t="s">
        <v>406</v>
      </c>
      <c r="E1872" t="s">
        <v>406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406</v>
      </c>
      <c r="AC1872" t="s">
        <v>137</v>
      </c>
      <c r="AD1872" t="s">
        <v>406</v>
      </c>
      <c r="AE1872" t="s">
        <v>564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373</v>
      </c>
      <c r="C1873" t="s">
        <v>54</v>
      </c>
      <c r="D1873" t="s">
        <v>403</v>
      </c>
      <c r="E1873" t="s">
        <v>403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406</v>
      </c>
      <c r="AC1873" t="s">
        <v>577</v>
      </c>
      <c r="AD1873" t="s">
        <v>406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373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406</v>
      </c>
      <c r="AC1874" t="s">
        <v>577</v>
      </c>
      <c r="AD1874" t="s">
        <v>406</v>
      </c>
      <c r="AE1874" t="s">
        <v>564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373</v>
      </c>
      <c r="C1875" t="s">
        <v>54</v>
      </c>
      <c r="D1875" t="s">
        <v>404</v>
      </c>
      <c r="E1875" t="s">
        <v>404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406</v>
      </c>
      <c r="AC1875" t="s">
        <v>425</v>
      </c>
      <c r="AD1875" t="s">
        <v>406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373</v>
      </c>
      <c r="C1876" t="s">
        <v>54</v>
      </c>
      <c r="D1876" t="s">
        <v>404</v>
      </c>
      <c r="E1876" t="s">
        <v>425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406</v>
      </c>
      <c r="AC1876" t="s">
        <v>425</v>
      </c>
      <c r="AD1876" t="s">
        <v>406</v>
      </c>
      <c r="AE1876" t="s">
        <v>564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373</v>
      </c>
      <c r="C1877" t="s">
        <v>54</v>
      </c>
      <c r="D1877" t="s">
        <v>405</v>
      </c>
      <c r="E1877" t="s">
        <v>405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406</v>
      </c>
      <c r="AC1877" t="s">
        <v>424</v>
      </c>
      <c r="AD1877" t="s">
        <v>137</v>
      </c>
      <c r="AE1877" t="s">
        <v>564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373</v>
      </c>
      <c r="C1878" t="s">
        <v>54</v>
      </c>
      <c r="D1878" t="s">
        <v>424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406</v>
      </c>
      <c r="AC1878" t="s">
        <v>424</v>
      </c>
      <c r="AD1878" t="s">
        <v>406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373</v>
      </c>
      <c r="C1879" t="s">
        <v>54</v>
      </c>
      <c r="D1879" t="s">
        <v>406</v>
      </c>
      <c r="E1879" t="s">
        <v>406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406</v>
      </c>
      <c r="AC1879" t="s">
        <v>424</v>
      </c>
      <c r="AD1879" t="s">
        <v>406</v>
      </c>
      <c r="AE1879" t="s">
        <v>564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373</v>
      </c>
      <c r="C1880" t="s">
        <v>56</v>
      </c>
      <c r="D1880" t="s">
        <v>423</v>
      </c>
      <c r="E1880" t="s">
        <v>423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406</v>
      </c>
      <c r="AC1880" t="s">
        <v>424</v>
      </c>
      <c r="AD1880" t="s">
        <v>427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373</v>
      </c>
      <c r="C1881" t="s">
        <v>56</v>
      </c>
      <c r="D1881" t="s">
        <v>403</v>
      </c>
      <c r="E1881" t="s">
        <v>403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406</v>
      </c>
      <c r="AC1881" t="s">
        <v>564</v>
      </c>
      <c r="AD1881" t="s">
        <v>137</v>
      </c>
      <c r="AE1881" t="s">
        <v>564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373</v>
      </c>
      <c r="C1882" t="s">
        <v>56</v>
      </c>
      <c r="D1882" t="s">
        <v>403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406</v>
      </c>
      <c r="AC1882" t="s">
        <v>564</v>
      </c>
      <c r="AD1882" t="s">
        <v>406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373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406</v>
      </c>
      <c r="AC1883" t="s">
        <v>427</v>
      </c>
      <c r="AD1883" t="s">
        <v>406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373</v>
      </c>
      <c r="C1884" t="s">
        <v>56</v>
      </c>
      <c r="D1884" t="s">
        <v>404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406</v>
      </c>
      <c r="AC1884" t="s">
        <v>427</v>
      </c>
      <c r="AD1884" t="s">
        <v>406</v>
      </c>
      <c r="AE1884" t="s">
        <v>564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373</v>
      </c>
      <c r="C1885" t="s">
        <v>56</v>
      </c>
      <c r="D1885" t="s">
        <v>404</v>
      </c>
      <c r="E1885" t="s">
        <v>404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427</v>
      </c>
      <c r="AC1885" t="s">
        <v>576</v>
      </c>
      <c r="AD1885" t="s">
        <v>427</v>
      </c>
      <c r="AE1885" t="s">
        <v>564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373</v>
      </c>
      <c r="C1886" t="s">
        <v>56</v>
      </c>
      <c r="D1886" t="s">
        <v>404</v>
      </c>
      <c r="E1886" t="s">
        <v>426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427</v>
      </c>
      <c r="AC1886" t="s">
        <v>424</v>
      </c>
      <c r="AD1886" t="s">
        <v>427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373</v>
      </c>
      <c r="C1887" t="s">
        <v>56</v>
      </c>
      <c r="D1887" t="s">
        <v>405</v>
      </c>
      <c r="E1887" t="s">
        <v>403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427</v>
      </c>
      <c r="AC1887" t="s">
        <v>424</v>
      </c>
      <c r="AD1887" t="s">
        <v>427</v>
      </c>
      <c r="AE1887" t="s">
        <v>564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373</v>
      </c>
      <c r="C1888" t="s">
        <v>56</v>
      </c>
      <c r="D1888" t="s">
        <v>405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427</v>
      </c>
      <c r="AC1888" t="s">
        <v>564</v>
      </c>
      <c r="AD1888" t="s">
        <v>427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373</v>
      </c>
      <c r="C1889" t="s">
        <v>56</v>
      </c>
      <c r="D1889" t="s">
        <v>405</v>
      </c>
      <c r="E1889" t="s">
        <v>405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564</v>
      </c>
      <c r="AE1889" t="s">
        <v>564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373</v>
      </c>
      <c r="C1890" t="s">
        <v>56</v>
      </c>
      <c r="D1890" t="s">
        <v>424</v>
      </c>
      <c r="E1890" t="s">
        <v>424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575</v>
      </c>
      <c r="AC1890" t="s">
        <v>425</v>
      </c>
      <c r="AD1890" t="s">
        <v>575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373</v>
      </c>
      <c r="C1891" t="s">
        <v>56</v>
      </c>
      <c r="D1891" t="s">
        <v>406</v>
      </c>
      <c r="E1891" t="s">
        <v>406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575</v>
      </c>
      <c r="AC1891" t="s">
        <v>576</v>
      </c>
      <c r="AD1891" t="s">
        <v>575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373</v>
      </c>
      <c r="C1892" t="s">
        <v>56</v>
      </c>
      <c r="D1892" t="s">
        <v>406</v>
      </c>
      <c r="E1892" t="s">
        <v>427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575</v>
      </c>
      <c r="AC1892" t="s">
        <v>564</v>
      </c>
      <c r="AD1892" t="s">
        <v>575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373</v>
      </c>
      <c r="C1893" t="s">
        <v>56</v>
      </c>
      <c r="D1893" t="s">
        <v>427</v>
      </c>
      <c r="E1893" t="s">
        <v>427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423</v>
      </c>
      <c r="AC1893" t="s">
        <v>575</v>
      </c>
      <c r="AD1893" t="s">
        <v>423</v>
      </c>
      <c r="AE1893" t="s">
        <v>564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373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423</v>
      </c>
      <c r="AC1894" t="s">
        <v>575</v>
      </c>
      <c r="AD1894" t="s">
        <v>404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373</v>
      </c>
      <c r="C1895" t="s">
        <v>58</v>
      </c>
      <c r="D1895" t="s">
        <v>423</v>
      </c>
      <c r="E1895" t="s">
        <v>423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423</v>
      </c>
      <c r="AC1895" t="s">
        <v>423</v>
      </c>
      <c r="AD1895" t="s">
        <v>423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373</v>
      </c>
      <c r="C1896" t="s">
        <v>58</v>
      </c>
      <c r="D1896" t="s">
        <v>403</v>
      </c>
      <c r="E1896" t="s">
        <v>403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423</v>
      </c>
      <c r="AC1896" t="s">
        <v>137</v>
      </c>
      <c r="AD1896" t="s">
        <v>423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373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423</v>
      </c>
      <c r="AC1897" t="s">
        <v>577</v>
      </c>
      <c r="AD1897" t="s">
        <v>423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373</v>
      </c>
      <c r="C1898" t="s">
        <v>58</v>
      </c>
      <c r="D1898" t="s">
        <v>404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423</v>
      </c>
      <c r="AC1898" t="s">
        <v>425</v>
      </c>
      <c r="AD1898" t="s">
        <v>423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373</v>
      </c>
      <c r="C1899" t="s">
        <v>58</v>
      </c>
      <c r="D1899" t="s">
        <v>404</v>
      </c>
      <c r="E1899" t="s">
        <v>404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423</v>
      </c>
      <c r="AC1899" t="s">
        <v>425</v>
      </c>
      <c r="AD1899" t="s">
        <v>423</v>
      </c>
      <c r="AE1899" t="s">
        <v>564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373</v>
      </c>
      <c r="C1900" t="s">
        <v>58</v>
      </c>
      <c r="D1900" t="s">
        <v>404</v>
      </c>
      <c r="E1900" t="s">
        <v>429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423</v>
      </c>
      <c r="AC1900" t="s">
        <v>576</v>
      </c>
      <c r="AD1900" t="s">
        <v>423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373</v>
      </c>
      <c r="C1901" t="s">
        <v>58</v>
      </c>
      <c r="D1901" t="s">
        <v>404</v>
      </c>
      <c r="E1901" t="s">
        <v>424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423</v>
      </c>
      <c r="AC1901" t="s">
        <v>576</v>
      </c>
      <c r="AD1901" t="s">
        <v>423</v>
      </c>
      <c r="AE1901" t="s">
        <v>564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373</v>
      </c>
      <c r="C1902" t="s">
        <v>58</v>
      </c>
      <c r="D1902" t="s">
        <v>425</v>
      </c>
      <c r="E1902" t="s">
        <v>425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423</v>
      </c>
      <c r="AC1902" t="s">
        <v>424</v>
      </c>
      <c r="AD1902" t="s">
        <v>423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373</v>
      </c>
      <c r="C1903" t="s">
        <v>58</v>
      </c>
      <c r="D1903" t="s">
        <v>405</v>
      </c>
      <c r="E1903" t="s">
        <v>405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423</v>
      </c>
      <c r="AC1903" t="s">
        <v>424</v>
      </c>
      <c r="AD1903" t="s">
        <v>423</v>
      </c>
      <c r="AE1903" t="s">
        <v>564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373</v>
      </c>
      <c r="C1904" t="s">
        <v>58</v>
      </c>
      <c r="D1904" t="s">
        <v>429</v>
      </c>
      <c r="E1904" t="s">
        <v>429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423</v>
      </c>
      <c r="AC1904" t="s">
        <v>424</v>
      </c>
      <c r="AD1904" t="s">
        <v>404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373</v>
      </c>
      <c r="C1905" t="s">
        <v>58</v>
      </c>
      <c r="D1905" t="s">
        <v>424</v>
      </c>
      <c r="E1905" t="s">
        <v>424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423</v>
      </c>
      <c r="AC1905" t="s">
        <v>424</v>
      </c>
      <c r="AD1905" t="s">
        <v>404</v>
      </c>
      <c r="AE1905" t="s">
        <v>564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373</v>
      </c>
      <c r="C1906" t="s">
        <v>58</v>
      </c>
      <c r="D1906" t="s">
        <v>406</v>
      </c>
      <c r="E1906" t="s">
        <v>406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423</v>
      </c>
      <c r="AC1906" t="s">
        <v>564</v>
      </c>
      <c r="AD1906" t="s">
        <v>423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373</v>
      </c>
      <c r="C1907" t="s">
        <v>58</v>
      </c>
      <c r="D1907" t="s">
        <v>427</v>
      </c>
      <c r="E1907" t="s">
        <v>427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423</v>
      </c>
      <c r="AC1907" t="s">
        <v>564</v>
      </c>
      <c r="AD1907" t="s">
        <v>423</v>
      </c>
      <c r="AE1907" t="s">
        <v>564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373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423</v>
      </c>
      <c r="AC1908" t="s">
        <v>431</v>
      </c>
      <c r="AD1908" t="s">
        <v>423</v>
      </c>
      <c r="AE1908" t="s">
        <v>564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373</v>
      </c>
      <c r="C1909" t="s">
        <v>60</v>
      </c>
      <c r="D1909" t="s">
        <v>423</v>
      </c>
      <c r="E1909" t="s">
        <v>423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403</v>
      </c>
      <c r="AC1909" t="s">
        <v>403</v>
      </c>
      <c r="AD1909" t="s">
        <v>403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373</v>
      </c>
      <c r="C1910" t="s">
        <v>60</v>
      </c>
      <c r="D1910" t="s">
        <v>403</v>
      </c>
      <c r="E1910" t="s">
        <v>403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403</v>
      </c>
      <c r="AC1910" t="s">
        <v>403</v>
      </c>
      <c r="AD1910" t="s">
        <v>403</v>
      </c>
      <c r="AE1910" t="s">
        <v>564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373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403</v>
      </c>
      <c r="AC1911" t="s">
        <v>137</v>
      </c>
      <c r="AD1911" t="s">
        <v>403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373</v>
      </c>
      <c r="C1912" t="s">
        <v>60</v>
      </c>
      <c r="D1912" t="s">
        <v>137</v>
      </c>
      <c r="E1912" t="s">
        <v>424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403</v>
      </c>
      <c r="AC1912" t="s">
        <v>137</v>
      </c>
      <c r="AD1912" t="s">
        <v>403</v>
      </c>
      <c r="AE1912" t="s">
        <v>564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373</v>
      </c>
      <c r="C1913" t="s">
        <v>60</v>
      </c>
      <c r="D1913" t="s">
        <v>404</v>
      </c>
      <c r="E1913" t="s">
        <v>553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403</v>
      </c>
      <c r="AC1913" t="s">
        <v>577</v>
      </c>
      <c r="AD1913" t="s">
        <v>403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373</v>
      </c>
      <c r="C1914" t="s">
        <v>60</v>
      </c>
      <c r="D1914" t="s">
        <v>404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403</v>
      </c>
      <c r="AC1914" t="s">
        <v>577</v>
      </c>
      <c r="AD1914" t="s">
        <v>403</v>
      </c>
      <c r="AE1914" t="s">
        <v>564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373</v>
      </c>
      <c r="C1915" t="s">
        <v>60</v>
      </c>
      <c r="D1915" t="s">
        <v>404</v>
      </c>
      <c r="E1915" t="s">
        <v>404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403</v>
      </c>
      <c r="AC1915" t="s">
        <v>425</v>
      </c>
      <c r="AD1915" t="s">
        <v>403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373</v>
      </c>
      <c r="C1916" t="s">
        <v>60</v>
      </c>
      <c r="D1916" t="s">
        <v>425</v>
      </c>
      <c r="E1916" t="s">
        <v>404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403</v>
      </c>
      <c r="AC1916" t="s">
        <v>425</v>
      </c>
      <c r="AD1916" t="s">
        <v>403</v>
      </c>
      <c r="AE1916" t="s">
        <v>564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373</v>
      </c>
      <c r="C1917" t="s">
        <v>60</v>
      </c>
      <c r="D1917" t="s">
        <v>425</v>
      </c>
      <c r="E1917" t="s">
        <v>425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403</v>
      </c>
      <c r="AC1917" t="s">
        <v>425</v>
      </c>
      <c r="AD1917" t="s">
        <v>137</v>
      </c>
      <c r="AE1917" t="s">
        <v>564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373</v>
      </c>
      <c r="C1918" t="s">
        <v>60</v>
      </c>
      <c r="D1918" t="s">
        <v>429</v>
      </c>
      <c r="E1918" t="s">
        <v>429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403</v>
      </c>
      <c r="AC1918" t="s">
        <v>576</v>
      </c>
      <c r="AD1918" t="s">
        <v>403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373</v>
      </c>
      <c r="C1919" t="s">
        <v>60</v>
      </c>
      <c r="D1919" t="s">
        <v>424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403</v>
      </c>
      <c r="AC1919" t="s">
        <v>576</v>
      </c>
      <c r="AD1919" t="s">
        <v>403</v>
      </c>
      <c r="AE1919" t="s">
        <v>564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373</v>
      </c>
      <c r="C1920" t="s">
        <v>60</v>
      </c>
      <c r="D1920" t="s">
        <v>424</v>
      </c>
      <c r="E1920" t="s">
        <v>424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403</v>
      </c>
      <c r="AC1920" t="s">
        <v>429</v>
      </c>
      <c r="AD1920" t="s">
        <v>403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373</v>
      </c>
      <c r="C1921" t="s">
        <v>60</v>
      </c>
      <c r="D1921" t="s">
        <v>431</v>
      </c>
      <c r="E1921" t="s">
        <v>431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403</v>
      </c>
      <c r="AC1921" t="s">
        <v>424</v>
      </c>
      <c r="AD1921" t="s">
        <v>423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373</v>
      </c>
      <c r="C1922" t="s">
        <v>60</v>
      </c>
      <c r="D1922" t="s">
        <v>406</v>
      </c>
      <c r="E1922" t="s">
        <v>406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403</v>
      </c>
      <c r="AC1922" t="s">
        <v>424</v>
      </c>
      <c r="AD1922" t="s">
        <v>403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373</v>
      </c>
      <c r="C1923" t="s">
        <v>62</v>
      </c>
      <c r="D1923" t="s">
        <v>403</v>
      </c>
      <c r="E1923" t="s">
        <v>403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403</v>
      </c>
      <c r="AC1923" t="s">
        <v>424</v>
      </c>
      <c r="AD1923" t="s">
        <v>403</v>
      </c>
      <c r="AE1923" t="s">
        <v>564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373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403</v>
      </c>
      <c r="AC1924" t="s">
        <v>424</v>
      </c>
      <c r="AD1924" t="s">
        <v>404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373</v>
      </c>
      <c r="C1925" t="s">
        <v>62</v>
      </c>
      <c r="D1925" t="s">
        <v>137</v>
      </c>
      <c r="E1925" t="s">
        <v>424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403</v>
      </c>
      <c r="AC1925" t="s">
        <v>564</v>
      </c>
      <c r="AD1925" t="s">
        <v>403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373</v>
      </c>
      <c r="C1926" t="s">
        <v>62</v>
      </c>
      <c r="D1926" t="s">
        <v>404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403</v>
      </c>
      <c r="AC1926" t="s">
        <v>564</v>
      </c>
      <c r="AD1926" t="s">
        <v>403</v>
      </c>
      <c r="AE1926" t="s">
        <v>564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373</v>
      </c>
      <c r="C1927" t="s">
        <v>62</v>
      </c>
      <c r="D1927" t="s">
        <v>404</v>
      </c>
      <c r="E1927" t="s">
        <v>404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403</v>
      </c>
      <c r="AC1927" t="s">
        <v>564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373</v>
      </c>
      <c r="C1928" t="s">
        <v>62</v>
      </c>
      <c r="D1928" t="s">
        <v>425</v>
      </c>
      <c r="E1928" t="s">
        <v>425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403</v>
      </c>
      <c r="AC1928" t="s">
        <v>431</v>
      </c>
      <c r="AD1928" t="s">
        <v>403</v>
      </c>
      <c r="AE1928" t="s">
        <v>564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373</v>
      </c>
      <c r="C1929" t="s">
        <v>62</v>
      </c>
      <c r="D1929" t="s">
        <v>426</v>
      </c>
      <c r="E1929" t="s">
        <v>426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423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373</v>
      </c>
      <c r="C1930" t="s">
        <v>62</v>
      </c>
      <c r="D1930" t="s">
        <v>429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423</v>
      </c>
      <c r="AD1930" t="s">
        <v>137</v>
      </c>
      <c r="AE1930" t="s">
        <v>564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373</v>
      </c>
      <c r="C1931" t="s">
        <v>62</v>
      </c>
      <c r="D1931" t="s">
        <v>429</v>
      </c>
      <c r="E1931" t="s">
        <v>429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403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373</v>
      </c>
      <c r="C1932" t="s">
        <v>62</v>
      </c>
      <c r="D1932" t="s">
        <v>424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403</v>
      </c>
      <c r="AD1932" t="s">
        <v>137</v>
      </c>
      <c r="AE1932" t="s">
        <v>564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373</v>
      </c>
      <c r="C1933" t="s">
        <v>62</v>
      </c>
      <c r="D1933" t="s">
        <v>424</v>
      </c>
      <c r="E1933" t="s">
        <v>424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373</v>
      </c>
      <c r="C1934" t="s">
        <v>62</v>
      </c>
      <c r="D1934" t="s">
        <v>431</v>
      </c>
      <c r="E1934" t="s">
        <v>431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564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373</v>
      </c>
      <c r="C1935" t="s">
        <v>62</v>
      </c>
      <c r="D1935" t="s">
        <v>427</v>
      </c>
      <c r="E1935" t="s">
        <v>427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404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373</v>
      </c>
      <c r="C1936" t="s">
        <v>64</v>
      </c>
      <c r="D1936" t="s">
        <v>423</v>
      </c>
      <c r="E1936" t="s">
        <v>423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424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373</v>
      </c>
      <c r="C1937" t="s">
        <v>64</v>
      </c>
      <c r="D1937" t="s">
        <v>403</v>
      </c>
      <c r="E1937" t="s">
        <v>403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424</v>
      </c>
      <c r="AE1937" t="s">
        <v>564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373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577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373</v>
      </c>
      <c r="C1939" t="s">
        <v>64</v>
      </c>
      <c r="D1939" t="s">
        <v>137</v>
      </c>
      <c r="E1939" t="s">
        <v>424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577</v>
      </c>
      <c r="AD1939" t="s">
        <v>137</v>
      </c>
      <c r="AE1939" t="s">
        <v>564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373</v>
      </c>
      <c r="C1940" t="s">
        <v>64</v>
      </c>
      <c r="D1940" t="s">
        <v>404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577</v>
      </c>
      <c r="AD1940" t="s">
        <v>404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373</v>
      </c>
      <c r="C1941" t="s">
        <v>64</v>
      </c>
      <c r="D1941" t="s">
        <v>404</v>
      </c>
      <c r="E1941" t="s">
        <v>404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425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373</v>
      </c>
      <c r="C1942" t="s">
        <v>64</v>
      </c>
      <c r="D1942" t="s">
        <v>425</v>
      </c>
      <c r="E1942" t="s">
        <v>425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425</v>
      </c>
      <c r="AD1942" t="s">
        <v>137</v>
      </c>
      <c r="AE1942" t="s">
        <v>564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373</v>
      </c>
      <c r="C1943" t="s">
        <v>64</v>
      </c>
      <c r="D1943" t="s">
        <v>554</v>
      </c>
      <c r="E1943" t="s">
        <v>554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425</v>
      </c>
      <c r="AD1943" t="s">
        <v>425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373</v>
      </c>
      <c r="C1944" t="s">
        <v>64</v>
      </c>
      <c r="D1944" t="s">
        <v>426</v>
      </c>
      <c r="E1944" t="s">
        <v>426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405</v>
      </c>
      <c r="AD1944" t="s">
        <v>137</v>
      </c>
      <c r="AE1944" t="s">
        <v>564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373</v>
      </c>
      <c r="C1945" t="s">
        <v>64</v>
      </c>
      <c r="D1945" t="s">
        <v>429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576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373</v>
      </c>
      <c r="C1946" t="s">
        <v>64</v>
      </c>
      <c r="D1946" t="s">
        <v>429</v>
      </c>
      <c r="E1946" t="s">
        <v>429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576</v>
      </c>
      <c r="AD1946" t="s">
        <v>137</v>
      </c>
      <c r="AE1946" t="s">
        <v>564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373</v>
      </c>
      <c r="C1947" t="s">
        <v>64</v>
      </c>
      <c r="D1947" t="s">
        <v>424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576</v>
      </c>
      <c r="AD1947" t="s">
        <v>576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373</v>
      </c>
      <c r="C1948" t="s">
        <v>64</v>
      </c>
      <c r="D1948" t="s">
        <v>424</v>
      </c>
      <c r="E1948" t="s">
        <v>424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426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373</v>
      </c>
      <c r="C1949" t="s">
        <v>64</v>
      </c>
      <c r="D1949" t="s">
        <v>431</v>
      </c>
      <c r="E1949" t="s">
        <v>431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426</v>
      </c>
      <c r="AD1949" t="s">
        <v>137</v>
      </c>
      <c r="AE1949" t="s">
        <v>564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374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429</v>
      </c>
      <c r="AD1950" t="s">
        <v>137</v>
      </c>
      <c r="AE1950" t="s">
        <v>564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374</v>
      </c>
      <c r="C1951" t="s">
        <v>48</v>
      </c>
      <c r="D1951" t="s">
        <v>403</v>
      </c>
      <c r="E1951" t="s">
        <v>403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429</v>
      </c>
      <c r="AD1951" t="s">
        <v>429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374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429</v>
      </c>
      <c r="AD1952" t="s">
        <v>429</v>
      </c>
      <c r="AE1952" t="s">
        <v>564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374</v>
      </c>
      <c r="C1953" t="s">
        <v>48</v>
      </c>
      <c r="D1953" t="s">
        <v>404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424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374</v>
      </c>
      <c r="C1954" t="s">
        <v>48</v>
      </c>
      <c r="D1954" t="s">
        <v>404</v>
      </c>
      <c r="E1954" t="s">
        <v>404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424</v>
      </c>
      <c r="AD1954" t="s">
        <v>137</v>
      </c>
      <c r="AE1954" t="s">
        <v>564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374</v>
      </c>
      <c r="C1955" t="s">
        <v>48</v>
      </c>
      <c r="D1955" t="s">
        <v>405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424</v>
      </c>
      <c r="AD1955" t="s">
        <v>404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374</v>
      </c>
      <c r="C1956" t="s">
        <v>48</v>
      </c>
      <c r="D1956" t="s">
        <v>405</v>
      </c>
      <c r="E1956" t="s">
        <v>405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424</v>
      </c>
      <c r="AD1956" t="s">
        <v>404</v>
      </c>
      <c r="AE1956" t="s">
        <v>564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374</v>
      </c>
      <c r="C1957" t="s">
        <v>48</v>
      </c>
      <c r="D1957" t="s">
        <v>406</v>
      </c>
      <c r="E1957" t="s">
        <v>406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424</v>
      </c>
      <c r="AD1957" t="s">
        <v>424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374</v>
      </c>
      <c r="C1958" t="s">
        <v>48</v>
      </c>
      <c r="D1958" t="s">
        <v>427</v>
      </c>
      <c r="E1958" t="s">
        <v>427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424</v>
      </c>
      <c r="AD1958" t="s">
        <v>424</v>
      </c>
      <c r="AE1958" t="s">
        <v>564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374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564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374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564</v>
      </c>
      <c r="AD1960" t="s">
        <v>137</v>
      </c>
      <c r="AE1960" t="s">
        <v>564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374</v>
      </c>
      <c r="C1961" t="s">
        <v>50</v>
      </c>
      <c r="D1961" t="s">
        <v>404</v>
      </c>
      <c r="E1961" t="s">
        <v>404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431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374</v>
      </c>
      <c r="C1962" t="s">
        <v>50</v>
      </c>
      <c r="D1962" t="s">
        <v>405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431</v>
      </c>
      <c r="AD1962" t="s">
        <v>137</v>
      </c>
      <c r="AE1962" t="s">
        <v>564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374</v>
      </c>
      <c r="C1963" t="s">
        <v>50</v>
      </c>
      <c r="D1963" t="s">
        <v>405</v>
      </c>
      <c r="E1963" t="s">
        <v>405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431</v>
      </c>
      <c r="AD1963" t="s">
        <v>431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374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404</v>
      </c>
      <c r="AC1964" t="s">
        <v>575</v>
      </c>
      <c r="AD1964" t="s">
        <v>575</v>
      </c>
      <c r="AE1964" t="s">
        <v>564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374</v>
      </c>
      <c r="C1965" t="s">
        <v>52</v>
      </c>
      <c r="D1965" t="s">
        <v>423</v>
      </c>
      <c r="E1965" t="s">
        <v>423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404</v>
      </c>
      <c r="AC1965" t="s">
        <v>575</v>
      </c>
      <c r="AD1965" t="s">
        <v>404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374</v>
      </c>
      <c r="C1966" t="s">
        <v>52</v>
      </c>
      <c r="D1966" t="s">
        <v>403</v>
      </c>
      <c r="E1966" t="s">
        <v>403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404</v>
      </c>
      <c r="AC1966" t="s">
        <v>575</v>
      </c>
      <c r="AD1966" t="s">
        <v>404</v>
      </c>
      <c r="AE1966" t="s">
        <v>564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374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404</v>
      </c>
      <c r="AC1967" t="s">
        <v>423</v>
      </c>
      <c r="AD1967" t="s">
        <v>137</v>
      </c>
      <c r="AE1967" t="s">
        <v>564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374</v>
      </c>
      <c r="C1968" t="s">
        <v>52</v>
      </c>
      <c r="D1968" t="s">
        <v>404</v>
      </c>
      <c r="E1968" t="s">
        <v>404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404</v>
      </c>
      <c r="AC1968" t="s">
        <v>423</v>
      </c>
      <c r="AD1968" t="s">
        <v>404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374</v>
      </c>
      <c r="C1969" t="s">
        <v>52</v>
      </c>
      <c r="D1969" t="s">
        <v>405</v>
      </c>
      <c r="E1969" t="s">
        <v>405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404</v>
      </c>
      <c r="AC1969" t="s">
        <v>423</v>
      </c>
      <c r="AD1969" t="s">
        <v>404</v>
      </c>
      <c r="AE1969" t="s">
        <v>564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374</v>
      </c>
      <c r="C1970" t="s">
        <v>52</v>
      </c>
      <c r="D1970" t="s">
        <v>431</v>
      </c>
      <c r="E1970" t="s">
        <v>431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404</v>
      </c>
      <c r="AC1970" t="s">
        <v>403</v>
      </c>
      <c r="AD1970" t="s">
        <v>404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374</v>
      </c>
      <c r="C1971" t="s">
        <v>52</v>
      </c>
      <c r="D1971" t="s">
        <v>406</v>
      </c>
      <c r="E1971" t="s">
        <v>406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404</v>
      </c>
      <c r="AC1971" t="s">
        <v>403</v>
      </c>
      <c r="AD1971" t="s">
        <v>404</v>
      </c>
      <c r="AE1971" t="s">
        <v>564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374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404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374</v>
      </c>
      <c r="C1973" t="s">
        <v>54</v>
      </c>
      <c r="D1973" t="s">
        <v>403</v>
      </c>
      <c r="E1973" t="s">
        <v>403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404</v>
      </c>
      <c r="AC1973" t="s">
        <v>137</v>
      </c>
      <c r="AD1973" t="s">
        <v>137</v>
      </c>
      <c r="AE1973" t="s">
        <v>564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374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404</v>
      </c>
      <c r="AC1974" t="s">
        <v>137</v>
      </c>
      <c r="AD1974" t="s">
        <v>404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374</v>
      </c>
      <c r="C1975" t="s">
        <v>54</v>
      </c>
      <c r="D1975" t="s">
        <v>137</v>
      </c>
      <c r="E1975" t="s">
        <v>404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404</v>
      </c>
      <c r="AC1975" t="s">
        <v>137</v>
      </c>
      <c r="AD1975" t="s">
        <v>404</v>
      </c>
      <c r="AE1975" t="s">
        <v>564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374</v>
      </c>
      <c r="C1976" t="s">
        <v>54</v>
      </c>
      <c r="D1976" t="s">
        <v>404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404</v>
      </c>
      <c r="AC1976" t="s">
        <v>137</v>
      </c>
      <c r="AD1976" t="s">
        <v>405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374</v>
      </c>
      <c r="C1977" t="s">
        <v>54</v>
      </c>
      <c r="D1977" t="s">
        <v>404</v>
      </c>
      <c r="E1977" t="s">
        <v>404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404</v>
      </c>
      <c r="AC1977" t="s">
        <v>137</v>
      </c>
      <c r="AD1977" t="s">
        <v>429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374</v>
      </c>
      <c r="C1978" t="s">
        <v>54</v>
      </c>
      <c r="D1978" t="s">
        <v>405</v>
      </c>
      <c r="E1978" t="s">
        <v>405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404</v>
      </c>
      <c r="AC1978" t="s">
        <v>137</v>
      </c>
      <c r="AD1978" t="s">
        <v>424</v>
      </c>
      <c r="AE1978" t="s">
        <v>564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374</v>
      </c>
      <c r="C1979" t="s">
        <v>54</v>
      </c>
      <c r="D1979" t="s">
        <v>406</v>
      </c>
      <c r="E1979" t="s">
        <v>406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404</v>
      </c>
      <c r="AC1979" t="s">
        <v>577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374</v>
      </c>
      <c r="C1980" t="s">
        <v>56</v>
      </c>
      <c r="D1980" t="s">
        <v>423</v>
      </c>
      <c r="E1980" t="s">
        <v>423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404</v>
      </c>
      <c r="AC1980" t="s">
        <v>577</v>
      </c>
      <c r="AD1980" t="s">
        <v>137</v>
      </c>
      <c r="AE1980" t="s">
        <v>564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374</v>
      </c>
      <c r="C1981" t="s">
        <v>56</v>
      </c>
      <c r="D1981" t="s">
        <v>403</v>
      </c>
      <c r="E1981" t="s">
        <v>403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404</v>
      </c>
      <c r="AC1981" t="s">
        <v>577</v>
      </c>
      <c r="AD1981" t="s">
        <v>404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374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404</v>
      </c>
      <c r="AC1982" t="s">
        <v>577</v>
      </c>
      <c r="AD1982" t="s">
        <v>404</v>
      </c>
      <c r="AE1982" t="s">
        <v>564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374</v>
      </c>
      <c r="C1983" t="s">
        <v>56</v>
      </c>
      <c r="D1983" t="s">
        <v>404</v>
      </c>
      <c r="E1983" t="s">
        <v>423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404</v>
      </c>
      <c r="AC1983" t="s">
        <v>577</v>
      </c>
      <c r="AD1983" t="s">
        <v>425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374</v>
      </c>
      <c r="C1984" t="s">
        <v>56</v>
      </c>
      <c r="D1984" t="s">
        <v>404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404</v>
      </c>
      <c r="AC1984" t="s">
        <v>577</v>
      </c>
      <c r="AD1984" t="s">
        <v>424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374</v>
      </c>
      <c r="C1985" t="s">
        <v>56</v>
      </c>
      <c r="D1985" t="s">
        <v>404</v>
      </c>
      <c r="E1985" t="s">
        <v>404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404</v>
      </c>
      <c r="AC1985" t="s">
        <v>425</v>
      </c>
      <c r="AD1985" t="s">
        <v>137</v>
      </c>
      <c r="AE1985" t="s">
        <v>564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374</v>
      </c>
      <c r="C1986" t="s">
        <v>56</v>
      </c>
      <c r="D1986" t="s">
        <v>404</v>
      </c>
      <c r="E1986" t="s">
        <v>425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404</v>
      </c>
      <c r="AC1986" t="s">
        <v>425</v>
      </c>
      <c r="AD1986" t="s">
        <v>404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374</v>
      </c>
      <c r="C1987" t="s">
        <v>56</v>
      </c>
      <c r="D1987" t="s">
        <v>405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404</v>
      </c>
      <c r="AC1987" t="s">
        <v>425</v>
      </c>
      <c r="AD1987" t="s">
        <v>404</v>
      </c>
      <c r="AE1987" t="s">
        <v>564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374</v>
      </c>
      <c r="C1988" t="s">
        <v>56</v>
      </c>
      <c r="D1988" t="s">
        <v>405</v>
      </c>
      <c r="E1988" t="s">
        <v>405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404</v>
      </c>
      <c r="AC1988" t="s">
        <v>425</v>
      </c>
      <c r="AD1988" t="s">
        <v>425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374</v>
      </c>
      <c r="C1989" t="s">
        <v>56</v>
      </c>
      <c r="D1989" t="s">
        <v>405</v>
      </c>
      <c r="E1989" t="s">
        <v>554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404</v>
      </c>
      <c r="AC1989" t="s">
        <v>425</v>
      </c>
      <c r="AD1989" t="s">
        <v>425</v>
      </c>
      <c r="AE1989" t="s">
        <v>564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374</v>
      </c>
      <c r="C1990" t="s">
        <v>56</v>
      </c>
      <c r="D1990" t="s">
        <v>406</v>
      </c>
      <c r="E1990" t="s">
        <v>406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404</v>
      </c>
      <c r="AC1990" t="s">
        <v>425</v>
      </c>
      <c r="AD1990" t="s">
        <v>405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374</v>
      </c>
      <c r="C1991" t="s">
        <v>56</v>
      </c>
      <c r="D1991" t="s">
        <v>427</v>
      </c>
      <c r="E1991" t="s">
        <v>427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404</v>
      </c>
      <c r="AC1991" t="s">
        <v>425</v>
      </c>
      <c r="AD1991" t="s">
        <v>405</v>
      </c>
      <c r="AE1991" t="s">
        <v>564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374</v>
      </c>
      <c r="C1992" t="s">
        <v>58</v>
      </c>
      <c r="D1992" t="s">
        <v>423</v>
      </c>
      <c r="E1992" t="s">
        <v>403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404</v>
      </c>
      <c r="AC1992" t="s">
        <v>405</v>
      </c>
      <c r="AD1992" t="s">
        <v>404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374</v>
      </c>
      <c r="C1993" t="s">
        <v>58</v>
      </c>
      <c r="D1993" t="s">
        <v>403</v>
      </c>
      <c r="E1993" t="s">
        <v>403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404</v>
      </c>
      <c r="AC1993" t="s">
        <v>405</v>
      </c>
      <c r="AD1993" t="s">
        <v>404</v>
      </c>
      <c r="AE1993" t="s">
        <v>564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374</v>
      </c>
      <c r="C1994" t="s">
        <v>58</v>
      </c>
      <c r="D1994" t="s">
        <v>403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404</v>
      </c>
      <c r="AC1994" t="s">
        <v>405</v>
      </c>
      <c r="AD1994" t="s">
        <v>405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374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404</v>
      </c>
      <c r="AC1995" t="s">
        <v>576</v>
      </c>
      <c r="AD1995" t="s">
        <v>137</v>
      </c>
      <c r="AE1995" t="s">
        <v>564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374</v>
      </c>
      <c r="C1996" t="s">
        <v>58</v>
      </c>
      <c r="D1996" t="s">
        <v>404</v>
      </c>
      <c r="E1996" t="s">
        <v>423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404</v>
      </c>
      <c r="AC1996" t="s">
        <v>576</v>
      </c>
      <c r="AD1996" t="s">
        <v>404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374</v>
      </c>
      <c r="C1997" t="s">
        <v>58</v>
      </c>
      <c r="D1997" t="s">
        <v>404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404</v>
      </c>
      <c r="AC1997" t="s">
        <v>576</v>
      </c>
      <c r="AD1997" t="s">
        <v>404</v>
      </c>
      <c r="AE1997" t="s">
        <v>564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374</v>
      </c>
      <c r="C1998" t="s">
        <v>58</v>
      </c>
      <c r="D1998" t="s">
        <v>404</v>
      </c>
      <c r="E1998" t="s">
        <v>404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404</v>
      </c>
      <c r="AC1998" t="s">
        <v>576</v>
      </c>
      <c r="AD1998" t="s">
        <v>576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374</v>
      </c>
      <c r="C1999" t="s">
        <v>58</v>
      </c>
      <c r="D1999" t="s">
        <v>404</v>
      </c>
      <c r="E1999" t="s">
        <v>405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404</v>
      </c>
      <c r="AC1999" t="s">
        <v>426</v>
      </c>
      <c r="AD1999" t="s">
        <v>404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374</v>
      </c>
      <c r="C2000" t="s">
        <v>58</v>
      </c>
      <c r="D2000" t="s">
        <v>425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404</v>
      </c>
      <c r="AC2000" t="s">
        <v>426</v>
      </c>
      <c r="AD2000" t="s">
        <v>404</v>
      </c>
      <c r="AE2000" t="s">
        <v>564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374</v>
      </c>
      <c r="C2001" t="s">
        <v>58</v>
      </c>
      <c r="D2001" t="s">
        <v>405</v>
      </c>
      <c r="E2001" t="s">
        <v>404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404</v>
      </c>
      <c r="AC2001" t="s">
        <v>429</v>
      </c>
      <c r="AD2001" t="s">
        <v>137</v>
      </c>
      <c r="AE2001" t="s">
        <v>564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374</v>
      </c>
      <c r="C2002" t="s">
        <v>58</v>
      </c>
      <c r="D2002" t="s">
        <v>405</v>
      </c>
      <c r="E2002" t="s">
        <v>405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404</v>
      </c>
      <c r="AC2002" t="s">
        <v>429</v>
      </c>
      <c r="AD2002" t="s">
        <v>404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374</v>
      </c>
      <c r="C2003" t="s">
        <v>58</v>
      </c>
      <c r="D2003" t="s">
        <v>424</v>
      </c>
      <c r="E2003" t="s">
        <v>424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404</v>
      </c>
      <c r="AC2003" t="s">
        <v>429</v>
      </c>
      <c r="AD2003" t="s">
        <v>404</v>
      </c>
      <c r="AE2003" t="s">
        <v>564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374</v>
      </c>
      <c r="C2004" t="s">
        <v>58</v>
      </c>
      <c r="D2004" t="s">
        <v>431</v>
      </c>
      <c r="E2004" t="s">
        <v>431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404</v>
      </c>
      <c r="AC2004" t="s">
        <v>429</v>
      </c>
      <c r="AD2004" t="s">
        <v>429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374</v>
      </c>
      <c r="C2005" t="s">
        <v>58</v>
      </c>
      <c r="D2005" t="s">
        <v>406</v>
      </c>
      <c r="E2005" t="s">
        <v>406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404</v>
      </c>
      <c r="AC2005" t="s">
        <v>429</v>
      </c>
      <c r="AD2005" t="s">
        <v>429</v>
      </c>
      <c r="AE2005" t="s">
        <v>564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374</v>
      </c>
      <c r="C2006" t="s">
        <v>58</v>
      </c>
      <c r="D2006" t="s">
        <v>427</v>
      </c>
      <c r="E2006" t="s">
        <v>427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404</v>
      </c>
      <c r="AC2006" t="s">
        <v>424</v>
      </c>
      <c r="AD2006" t="s">
        <v>575</v>
      </c>
      <c r="AE2006" t="s">
        <v>564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374</v>
      </c>
      <c r="C2007" t="s">
        <v>60</v>
      </c>
      <c r="D2007" t="s">
        <v>403</v>
      </c>
      <c r="E2007" t="s">
        <v>403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404</v>
      </c>
      <c r="AC2007" t="s">
        <v>424</v>
      </c>
      <c r="AD2007" t="s">
        <v>423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374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404</v>
      </c>
      <c r="AC2008" t="s">
        <v>424</v>
      </c>
      <c r="AD2008" t="s">
        <v>423</v>
      </c>
      <c r="AE2008" t="s">
        <v>564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374</v>
      </c>
      <c r="C2009" t="s">
        <v>60</v>
      </c>
      <c r="D2009" t="s">
        <v>404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404</v>
      </c>
      <c r="AC2009" t="s">
        <v>424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374</v>
      </c>
      <c r="C2010" t="s">
        <v>60</v>
      </c>
      <c r="D2010" t="s">
        <v>404</v>
      </c>
      <c r="E2010" t="s">
        <v>404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404</v>
      </c>
      <c r="AC2010" t="s">
        <v>424</v>
      </c>
      <c r="AD2010" t="s">
        <v>137</v>
      </c>
      <c r="AE2010" t="s">
        <v>564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374</v>
      </c>
      <c r="C2011" t="s">
        <v>60</v>
      </c>
      <c r="D2011" t="s">
        <v>404</v>
      </c>
      <c r="E2011" t="s">
        <v>425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404</v>
      </c>
      <c r="AC2011" t="s">
        <v>424</v>
      </c>
      <c r="AD2011" t="s">
        <v>404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374</v>
      </c>
      <c r="C2012" t="s">
        <v>60</v>
      </c>
      <c r="D2012" t="s">
        <v>425</v>
      </c>
      <c r="E2012" t="s">
        <v>425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404</v>
      </c>
      <c r="AC2012" t="s">
        <v>424</v>
      </c>
      <c r="AD2012" t="s">
        <v>404</v>
      </c>
      <c r="AE2012" t="s">
        <v>564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374</v>
      </c>
      <c r="C2013" t="s">
        <v>60</v>
      </c>
      <c r="D2013" t="s">
        <v>405</v>
      </c>
      <c r="E2013" t="s">
        <v>405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404</v>
      </c>
      <c r="AC2013" t="s">
        <v>424</v>
      </c>
      <c r="AD2013" t="s">
        <v>425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374</v>
      </c>
      <c r="C2014" t="s">
        <v>60</v>
      </c>
      <c r="D2014" t="s">
        <v>554</v>
      </c>
      <c r="E2014" t="s">
        <v>554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404</v>
      </c>
      <c r="AC2014" t="s">
        <v>424</v>
      </c>
      <c r="AD2014" t="s">
        <v>405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374</v>
      </c>
      <c r="C2015" t="s">
        <v>60</v>
      </c>
      <c r="D2015" t="s">
        <v>424</v>
      </c>
      <c r="E2015" t="s">
        <v>424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404</v>
      </c>
      <c r="AC2015" t="s">
        <v>424</v>
      </c>
      <c r="AD2015" t="s">
        <v>405</v>
      </c>
      <c r="AE2015" t="s">
        <v>564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374</v>
      </c>
      <c r="C2016" t="s">
        <v>60</v>
      </c>
      <c r="D2016" t="s">
        <v>406</v>
      </c>
      <c r="E2016" t="s">
        <v>406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404</v>
      </c>
      <c r="AC2016" t="s">
        <v>424</v>
      </c>
      <c r="AD2016" t="s">
        <v>576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374</v>
      </c>
      <c r="C2017" t="s">
        <v>60</v>
      </c>
      <c r="D2017" t="s">
        <v>427</v>
      </c>
      <c r="E2017" t="s">
        <v>427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404</v>
      </c>
      <c r="AC2017" t="s">
        <v>424</v>
      </c>
      <c r="AD2017" t="s">
        <v>576</v>
      </c>
      <c r="AE2017" t="s">
        <v>564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374</v>
      </c>
      <c r="C2018" t="s">
        <v>62</v>
      </c>
      <c r="D2018" t="s">
        <v>403</v>
      </c>
      <c r="E2018" t="s">
        <v>403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404</v>
      </c>
      <c r="AC2018" t="s">
        <v>424</v>
      </c>
      <c r="AD2018" t="s">
        <v>424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374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404</v>
      </c>
      <c r="AC2019" t="s">
        <v>424</v>
      </c>
      <c r="AD2019" t="s">
        <v>424</v>
      </c>
      <c r="AE2019" t="s">
        <v>564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374</v>
      </c>
      <c r="C2020" t="s">
        <v>62</v>
      </c>
      <c r="D2020" t="s">
        <v>137</v>
      </c>
      <c r="E2020" t="s">
        <v>429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404</v>
      </c>
      <c r="AC2020" t="s">
        <v>564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374</v>
      </c>
      <c r="C2021" t="s">
        <v>62</v>
      </c>
      <c r="D2021" t="s">
        <v>404</v>
      </c>
      <c r="E2021" t="s">
        <v>404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404</v>
      </c>
      <c r="AC2021" t="s">
        <v>564</v>
      </c>
      <c r="AD2021" t="s">
        <v>137</v>
      </c>
      <c r="AE2021" t="s">
        <v>564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374</v>
      </c>
      <c r="C2022" t="s">
        <v>62</v>
      </c>
      <c r="D2022" t="s">
        <v>404</v>
      </c>
      <c r="E2022" t="s">
        <v>425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404</v>
      </c>
      <c r="AC2022" t="s">
        <v>564</v>
      </c>
      <c r="AD2022" t="s">
        <v>404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374</v>
      </c>
      <c r="C2023" t="s">
        <v>62</v>
      </c>
      <c r="D2023" t="s">
        <v>404</v>
      </c>
      <c r="E2023" t="s">
        <v>554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404</v>
      </c>
      <c r="AC2023" t="s">
        <v>564</v>
      </c>
      <c r="AD2023" t="s">
        <v>404</v>
      </c>
      <c r="AE2023" t="s">
        <v>564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374</v>
      </c>
      <c r="C2024" t="s">
        <v>62</v>
      </c>
      <c r="D2024" t="s">
        <v>425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404</v>
      </c>
      <c r="AC2024" t="s">
        <v>564</v>
      </c>
      <c r="AD2024" t="s">
        <v>424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374</v>
      </c>
      <c r="C2025" t="s">
        <v>62</v>
      </c>
      <c r="D2025" t="s">
        <v>425</v>
      </c>
      <c r="E2025" t="s">
        <v>425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404</v>
      </c>
      <c r="AC2025" t="s">
        <v>479</v>
      </c>
      <c r="AD2025" t="s">
        <v>404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374</v>
      </c>
      <c r="C2026" t="s">
        <v>62</v>
      </c>
      <c r="D2026" t="s">
        <v>405</v>
      </c>
      <c r="E2026" t="s">
        <v>405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404</v>
      </c>
      <c r="AC2026" t="s">
        <v>479</v>
      </c>
      <c r="AD2026" t="s">
        <v>404</v>
      </c>
      <c r="AE2026" t="s">
        <v>564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374</v>
      </c>
      <c r="C2027" t="s">
        <v>62</v>
      </c>
      <c r="D2027" t="s">
        <v>554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404</v>
      </c>
      <c r="AC2027" t="s">
        <v>431</v>
      </c>
      <c r="AD2027" t="s">
        <v>137</v>
      </c>
      <c r="AE2027" t="s">
        <v>564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374</v>
      </c>
      <c r="C2028" t="s">
        <v>62</v>
      </c>
      <c r="D2028" t="s">
        <v>554</v>
      </c>
      <c r="E2028" t="s">
        <v>554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404</v>
      </c>
      <c r="AC2028" t="s">
        <v>431</v>
      </c>
      <c r="AD2028" t="s">
        <v>404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374</v>
      </c>
      <c r="C2029" t="s">
        <v>62</v>
      </c>
      <c r="D2029" t="s">
        <v>424</v>
      </c>
      <c r="E2029" t="s">
        <v>424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404</v>
      </c>
      <c r="AC2029" t="s">
        <v>431</v>
      </c>
      <c r="AD2029" t="s">
        <v>404</v>
      </c>
      <c r="AE2029" t="s">
        <v>564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374</v>
      </c>
      <c r="C2030" t="s">
        <v>62</v>
      </c>
      <c r="D2030" t="s">
        <v>427</v>
      </c>
      <c r="E2030" t="s">
        <v>427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404</v>
      </c>
      <c r="AC2030" t="s">
        <v>406</v>
      </c>
      <c r="AD2030" t="s">
        <v>404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374</v>
      </c>
      <c r="C2031" t="s">
        <v>64</v>
      </c>
      <c r="D2031" t="s">
        <v>403</v>
      </c>
      <c r="E2031" t="s">
        <v>403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404</v>
      </c>
      <c r="AC2031" t="s">
        <v>427</v>
      </c>
      <c r="AD2031" t="s">
        <v>404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374</v>
      </c>
      <c r="C2032" t="s">
        <v>64</v>
      </c>
      <c r="D2032" t="s">
        <v>403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404</v>
      </c>
      <c r="AC2032" t="s">
        <v>427</v>
      </c>
      <c r="AD2032" t="s">
        <v>404</v>
      </c>
      <c r="AE2032" t="s">
        <v>564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374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425</v>
      </c>
      <c r="AC2033" t="s">
        <v>137</v>
      </c>
      <c r="AD2033" t="s">
        <v>137</v>
      </c>
      <c r="AE2033" t="s">
        <v>564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374</v>
      </c>
      <c r="C2034" t="s">
        <v>64</v>
      </c>
      <c r="D2034" t="s">
        <v>137</v>
      </c>
      <c r="E2034" t="s">
        <v>404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425</v>
      </c>
      <c r="AC2034" t="s">
        <v>137</v>
      </c>
      <c r="AD2034" t="s">
        <v>404</v>
      </c>
      <c r="AE2034" t="s">
        <v>564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374</v>
      </c>
      <c r="C2035" t="s">
        <v>64</v>
      </c>
      <c r="D2035" t="s">
        <v>137</v>
      </c>
      <c r="E2035" t="s">
        <v>554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425</v>
      </c>
      <c r="AC2035" t="s">
        <v>137</v>
      </c>
      <c r="AD2035" t="s">
        <v>425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374</v>
      </c>
      <c r="C2036" t="s">
        <v>64</v>
      </c>
      <c r="D2036" t="s">
        <v>137</v>
      </c>
      <c r="E2036" t="s">
        <v>424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425</v>
      </c>
      <c r="AC2036" t="s">
        <v>137</v>
      </c>
      <c r="AD2036" t="s">
        <v>425</v>
      </c>
      <c r="AE2036" t="s">
        <v>564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374</v>
      </c>
      <c r="C2037" t="s">
        <v>64</v>
      </c>
      <c r="D2037" t="s">
        <v>404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425</v>
      </c>
      <c r="AC2037" t="s">
        <v>577</v>
      </c>
      <c r="AD2037" t="s">
        <v>404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374</v>
      </c>
      <c r="C2038" t="s">
        <v>64</v>
      </c>
      <c r="D2038" t="s">
        <v>404</v>
      </c>
      <c r="E2038" t="s">
        <v>404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425</v>
      </c>
      <c r="AC2038" t="s">
        <v>577</v>
      </c>
      <c r="AD2038" t="s">
        <v>425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374</v>
      </c>
      <c r="C2039" t="s">
        <v>64</v>
      </c>
      <c r="D2039" t="s">
        <v>425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425</v>
      </c>
      <c r="AC2039" t="s">
        <v>577</v>
      </c>
      <c r="AD2039" t="s">
        <v>425</v>
      </c>
      <c r="AE2039" t="s">
        <v>564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374</v>
      </c>
      <c r="C2040" t="s">
        <v>64</v>
      </c>
      <c r="D2040" t="s">
        <v>425</v>
      </c>
      <c r="E2040" t="s">
        <v>404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425</v>
      </c>
      <c r="AC2040" t="s">
        <v>425</v>
      </c>
      <c r="AD2040" t="s">
        <v>137</v>
      </c>
      <c r="AE2040" t="s">
        <v>564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374</v>
      </c>
      <c r="C2041" t="s">
        <v>64</v>
      </c>
      <c r="D2041" t="s">
        <v>425</v>
      </c>
      <c r="E2041" t="s">
        <v>425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425</v>
      </c>
      <c r="AC2041" t="s">
        <v>425</v>
      </c>
      <c r="AD2041" t="s">
        <v>425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374</v>
      </c>
      <c r="C2042" t="s">
        <v>64</v>
      </c>
      <c r="D2042" t="s">
        <v>405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425</v>
      </c>
      <c r="AC2042" t="s">
        <v>425</v>
      </c>
      <c r="AD2042" t="s">
        <v>425</v>
      </c>
      <c r="AE2042" t="s">
        <v>564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374</v>
      </c>
      <c r="C2043" t="s">
        <v>64</v>
      </c>
      <c r="D2043" t="s">
        <v>405</v>
      </c>
      <c r="E2043" t="s">
        <v>405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425</v>
      </c>
      <c r="AC2043" t="s">
        <v>429</v>
      </c>
      <c r="AD2043" t="s">
        <v>425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374</v>
      </c>
      <c r="C2044" t="s">
        <v>64</v>
      </c>
      <c r="D2044" t="s">
        <v>554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425</v>
      </c>
      <c r="AC2044" t="s">
        <v>424</v>
      </c>
      <c r="AD2044" t="s">
        <v>404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374</v>
      </c>
      <c r="C2045" t="s">
        <v>64</v>
      </c>
      <c r="D2045" t="s">
        <v>554</v>
      </c>
      <c r="E2045" t="s">
        <v>554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425</v>
      </c>
      <c r="AC2045" t="s">
        <v>424</v>
      </c>
      <c r="AD2045" t="s">
        <v>425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374</v>
      </c>
      <c r="C2046" t="s">
        <v>64</v>
      </c>
      <c r="D2046" t="s">
        <v>424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425</v>
      </c>
      <c r="AC2046" t="s">
        <v>564</v>
      </c>
      <c r="AD2046" t="s">
        <v>137</v>
      </c>
      <c r="AE2046" t="s">
        <v>564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374</v>
      </c>
      <c r="C2047" t="s">
        <v>64</v>
      </c>
      <c r="D2047" t="s">
        <v>424</v>
      </c>
      <c r="E2047" t="s">
        <v>424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425</v>
      </c>
      <c r="AC2047" t="s">
        <v>564</v>
      </c>
      <c r="AD2047" t="s">
        <v>425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374</v>
      </c>
      <c r="C2048" t="s">
        <v>64</v>
      </c>
      <c r="D2048" t="s">
        <v>424</v>
      </c>
      <c r="E2048" t="s">
        <v>479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425</v>
      </c>
      <c r="AC2048" t="s">
        <v>564</v>
      </c>
      <c r="AD2048" t="s">
        <v>425</v>
      </c>
      <c r="AE2048" t="s">
        <v>564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374</v>
      </c>
      <c r="C2049" t="s">
        <v>64</v>
      </c>
      <c r="D2049" t="s">
        <v>406</v>
      </c>
      <c r="E2049" t="s">
        <v>406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425</v>
      </c>
      <c r="AC2049" t="s">
        <v>479</v>
      </c>
      <c r="AD2049" t="s">
        <v>404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375</v>
      </c>
      <c r="C2050" t="s">
        <v>48</v>
      </c>
      <c r="D2050" t="s">
        <v>423</v>
      </c>
      <c r="E2050" t="s">
        <v>423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405</v>
      </c>
      <c r="AC2050" t="s">
        <v>423</v>
      </c>
      <c r="AD2050" t="s">
        <v>405</v>
      </c>
      <c r="AE2050" t="s">
        <v>564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375</v>
      </c>
      <c r="C2051" t="s">
        <v>48</v>
      </c>
      <c r="D2051" t="s">
        <v>403</v>
      </c>
      <c r="E2051" t="s">
        <v>403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405</v>
      </c>
      <c r="AC2051" t="s">
        <v>137</v>
      </c>
      <c r="AD2051" t="s">
        <v>137</v>
      </c>
      <c r="AE2051" t="s">
        <v>564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375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405</v>
      </c>
      <c r="AC2052" t="s">
        <v>137</v>
      </c>
      <c r="AD2052" t="s">
        <v>405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375</v>
      </c>
      <c r="C2053" t="s">
        <v>48</v>
      </c>
      <c r="D2053" t="s">
        <v>404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405</v>
      </c>
      <c r="AC2053" t="s">
        <v>137</v>
      </c>
      <c r="AD2053" t="s">
        <v>405</v>
      </c>
      <c r="AE2053" t="s">
        <v>564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375</v>
      </c>
      <c r="C2054" t="s">
        <v>48</v>
      </c>
      <c r="D2054" t="s">
        <v>404</v>
      </c>
      <c r="E2054" t="s">
        <v>404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405</v>
      </c>
      <c r="AC2054" t="s">
        <v>577</v>
      </c>
      <c r="AD2054" t="s">
        <v>404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375</v>
      </c>
      <c r="C2055" t="s">
        <v>48</v>
      </c>
      <c r="D2055" t="s">
        <v>405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405</v>
      </c>
      <c r="AC2055" t="s">
        <v>577</v>
      </c>
      <c r="AD2055" t="s">
        <v>405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375</v>
      </c>
      <c r="C2056" t="s">
        <v>48</v>
      </c>
      <c r="D2056" t="s">
        <v>405</v>
      </c>
      <c r="E2056" t="s">
        <v>405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405</v>
      </c>
      <c r="AC2056" t="s">
        <v>577</v>
      </c>
      <c r="AD2056" t="s">
        <v>405</v>
      </c>
      <c r="AE2056" t="s">
        <v>564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375</v>
      </c>
      <c r="C2057" t="s">
        <v>48</v>
      </c>
      <c r="D2057" t="s">
        <v>431</v>
      </c>
      <c r="E2057" t="s">
        <v>431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405</v>
      </c>
      <c r="AC2057" t="s">
        <v>425</v>
      </c>
      <c r="AD2057" t="s">
        <v>137</v>
      </c>
      <c r="AE2057" t="s">
        <v>564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375</v>
      </c>
      <c r="C2058" t="s">
        <v>48</v>
      </c>
      <c r="D2058" t="s">
        <v>406</v>
      </c>
      <c r="E2058" t="s">
        <v>406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405</v>
      </c>
      <c r="AC2058" t="s">
        <v>425</v>
      </c>
      <c r="AD2058" t="s">
        <v>405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375</v>
      </c>
      <c r="C2059" t="s">
        <v>50</v>
      </c>
      <c r="D2059" t="s">
        <v>403</v>
      </c>
      <c r="E2059" t="s">
        <v>403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405</v>
      </c>
      <c r="AC2059" t="s">
        <v>425</v>
      </c>
      <c r="AD2059" t="s">
        <v>405</v>
      </c>
      <c r="AE2059" t="s">
        <v>564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375</v>
      </c>
      <c r="C2060" t="s">
        <v>50</v>
      </c>
      <c r="D2060" t="s">
        <v>403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405</v>
      </c>
      <c r="AC2060" t="s">
        <v>405</v>
      </c>
      <c r="AD2060" t="s">
        <v>137</v>
      </c>
      <c r="AE2060" t="s">
        <v>564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375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405</v>
      </c>
      <c r="AC2061" t="s">
        <v>405</v>
      </c>
      <c r="AD2061" t="s">
        <v>404</v>
      </c>
      <c r="AE2061" t="s">
        <v>564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375</v>
      </c>
      <c r="C2062" t="s">
        <v>50</v>
      </c>
      <c r="D2062" t="s">
        <v>428</v>
      </c>
      <c r="E2062" t="s">
        <v>428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405</v>
      </c>
      <c r="AC2062" t="s">
        <v>405</v>
      </c>
      <c r="AD2062" t="s">
        <v>405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375</v>
      </c>
      <c r="C2063" t="s">
        <v>50</v>
      </c>
      <c r="D2063" t="s">
        <v>404</v>
      </c>
      <c r="E2063" t="s">
        <v>404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405</v>
      </c>
      <c r="AC2063" t="s">
        <v>405</v>
      </c>
      <c r="AD2063" t="s">
        <v>405</v>
      </c>
      <c r="AE2063" t="s">
        <v>564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375</v>
      </c>
      <c r="C2064" t="s">
        <v>50</v>
      </c>
      <c r="D2064" t="s">
        <v>405</v>
      </c>
      <c r="E2064" t="s">
        <v>405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405</v>
      </c>
      <c r="AC2064" t="s">
        <v>576</v>
      </c>
      <c r="AD2064" t="s">
        <v>137</v>
      </c>
      <c r="AE2064" t="s">
        <v>564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375</v>
      </c>
      <c r="C2065" t="s">
        <v>50</v>
      </c>
      <c r="D2065" t="s">
        <v>424</v>
      </c>
      <c r="E2065" t="s">
        <v>424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405</v>
      </c>
      <c r="AC2065" t="s">
        <v>576</v>
      </c>
      <c r="AD2065" t="s">
        <v>405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375</v>
      </c>
      <c r="C2066" t="s">
        <v>50</v>
      </c>
      <c r="D2066" t="s">
        <v>406</v>
      </c>
      <c r="E2066" t="s">
        <v>406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405</v>
      </c>
      <c r="AC2066" t="s">
        <v>576</v>
      </c>
      <c r="AD2066" t="s">
        <v>405</v>
      </c>
      <c r="AE2066" t="s">
        <v>564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375</v>
      </c>
      <c r="C2067" t="s">
        <v>52</v>
      </c>
      <c r="D2067" t="s">
        <v>423</v>
      </c>
      <c r="E2067" t="s">
        <v>423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405</v>
      </c>
      <c r="AC2067" t="s">
        <v>426</v>
      </c>
      <c r="AD2067" t="s">
        <v>405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375</v>
      </c>
      <c r="C2068" t="s">
        <v>52</v>
      </c>
      <c r="D2068" t="s">
        <v>403</v>
      </c>
      <c r="E2068" t="s">
        <v>403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405</v>
      </c>
      <c r="AC2068" t="s">
        <v>429</v>
      </c>
      <c r="AD2068" t="s">
        <v>405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375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405</v>
      </c>
      <c r="AC2069" t="s">
        <v>424</v>
      </c>
      <c r="AD2069" t="s">
        <v>137</v>
      </c>
      <c r="AE2069" t="s">
        <v>564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375</v>
      </c>
      <c r="C2070" t="s">
        <v>52</v>
      </c>
      <c r="D2070" t="s">
        <v>137</v>
      </c>
      <c r="E2070" t="s">
        <v>404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405</v>
      </c>
      <c r="AC2070" t="s">
        <v>424</v>
      </c>
      <c r="AD2070" t="s">
        <v>405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375</v>
      </c>
      <c r="C2071" t="s">
        <v>52</v>
      </c>
      <c r="D2071" t="s">
        <v>404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405</v>
      </c>
      <c r="AC2071" t="s">
        <v>424</v>
      </c>
      <c r="AD2071" t="s">
        <v>405</v>
      </c>
      <c r="AE2071" t="s">
        <v>564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375</v>
      </c>
      <c r="C2072" t="s">
        <v>52</v>
      </c>
      <c r="D2072" t="s">
        <v>404</v>
      </c>
      <c r="E2072" t="s">
        <v>404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405</v>
      </c>
      <c r="AC2072" t="s">
        <v>564</v>
      </c>
      <c r="AD2072" t="s">
        <v>137</v>
      </c>
      <c r="AE2072" t="s">
        <v>564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375</v>
      </c>
      <c r="C2073" t="s">
        <v>52</v>
      </c>
      <c r="D2073" t="s">
        <v>405</v>
      </c>
      <c r="E2073" t="s">
        <v>405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405</v>
      </c>
      <c r="AC2073" t="s">
        <v>564</v>
      </c>
      <c r="AD2073" t="s">
        <v>405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375</v>
      </c>
      <c r="C2074" t="s">
        <v>52</v>
      </c>
      <c r="D2074" t="s">
        <v>424</v>
      </c>
      <c r="E2074" t="s">
        <v>403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405</v>
      </c>
      <c r="AC2074" t="s">
        <v>564</v>
      </c>
      <c r="AD2074" t="s">
        <v>405</v>
      </c>
      <c r="AE2074" t="s">
        <v>564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375</v>
      </c>
      <c r="C2075" t="s">
        <v>52</v>
      </c>
      <c r="D2075" t="s">
        <v>424</v>
      </c>
      <c r="E2075" t="s">
        <v>424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405</v>
      </c>
      <c r="AC2075" t="s">
        <v>431</v>
      </c>
      <c r="AD2075" t="s">
        <v>405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375</v>
      </c>
      <c r="C2076" t="s">
        <v>52</v>
      </c>
      <c r="D2076" t="s">
        <v>406</v>
      </c>
      <c r="E2076" t="s">
        <v>406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405</v>
      </c>
      <c r="AC2076" t="s">
        <v>431</v>
      </c>
      <c r="AD2076" t="s">
        <v>405</v>
      </c>
      <c r="AE2076" t="s">
        <v>564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375</v>
      </c>
      <c r="C2077" t="s">
        <v>54</v>
      </c>
      <c r="D2077" t="s">
        <v>403</v>
      </c>
      <c r="E2077" t="s">
        <v>403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576</v>
      </c>
      <c r="AC2077" t="s">
        <v>137</v>
      </c>
      <c r="AD2077" t="s">
        <v>137</v>
      </c>
      <c r="AE2077" t="s">
        <v>564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375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576</v>
      </c>
      <c r="AC2078" t="s">
        <v>137</v>
      </c>
      <c r="AD2078" t="s">
        <v>576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375</v>
      </c>
      <c r="C2079" t="s">
        <v>54</v>
      </c>
      <c r="D2079" t="s">
        <v>481</v>
      </c>
      <c r="E2079" t="s">
        <v>481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576</v>
      </c>
      <c r="AC2079" t="s">
        <v>137</v>
      </c>
      <c r="AD2079" t="s">
        <v>576</v>
      </c>
      <c r="AE2079" t="s">
        <v>564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375</v>
      </c>
      <c r="C2080" t="s">
        <v>54</v>
      </c>
      <c r="D2080" t="s">
        <v>404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576</v>
      </c>
      <c r="AC2080" t="s">
        <v>577</v>
      </c>
      <c r="AD2080" t="s">
        <v>576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375</v>
      </c>
      <c r="C2081" t="s">
        <v>54</v>
      </c>
      <c r="D2081" t="s">
        <v>404</v>
      </c>
      <c r="E2081" t="s">
        <v>404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576</v>
      </c>
      <c r="AC2081" t="s">
        <v>425</v>
      </c>
      <c r="AD2081" t="s">
        <v>576</v>
      </c>
      <c r="AE2081" t="s">
        <v>564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375</v>
      </c>
      <c r="C2082" t="s">
        <v>54</v>
      </c>
      <c r="D2082" t="s">
        <v>404</v>
      </c>
      <c r="E2082" t="s">
        <v>405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576</v>
      </c>
      <c r="AC2082" t="s">
        <v>405</v>
      </c>
      <c r="AD2082" t="s">
        <v>576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375</v>
      </c>
      <c r="C2083" t="s">
        <v>54</v>
      </c>
      <c r="D2083" t="s">
        <v>404</v>
      </c>
      <c r="E2083" t="s">
        <v>429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576</v>
      </c>
      <c r="AC2083" t="s">
        <v>576</v>
      </c>
      <c r="AD2083" t="s">
        <v>137</v>
      </c>
      <c r="AE2083" t="s">
        <v>564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375</v>
      </c>
      <c r="C2084" t="s">
        <v>54</v>
      </c>
      <c r="D2084" t="s">
        <v>404</v>
      </c>
      <c r="E2084" t="s">
        <v>431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576</v>
      </c>
      <c r="AC2084" t="s">
        <v>576</v>
      </c>
      <c r="AD2084" t="s">
        <v>576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375</v>
      </c>
      <c r="C2085" t="s">
        <v>54</v>
      </c>
      <c r="D2085" t="s">
        <v>405</v>
      </c>
      <c r="E2085" t="s">
        <v>405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576</v>
      </c>
      <c r="AC2085" t="s">
        <v>576</v>
      </c>
      <c r="AD2085" t="s">
        <v>576</v>
      </c>
      <c r="AE2085" t="s">
        <v>564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375</v>
      </c>
      <c r="C2086" t="s">
        <v>54</v>
      </c>
      <c r="D2086" t="s">
        <v>424</v>
      </c>
      <c r="E2086" t="s">
        <v>424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576</v>
      </c>
      <c r="AC2086" t="s">
        <v>564</v>
      </c>
      <c r="AD2086" t="s">
        <v>576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375</v>
      </c>
      <c r="C2087" t="s">
        <v>54</v>
      </c>
      <c r="D2087" t="s">
        <v>431</v>
      </c>
      <c r="E2087" t="s">
        <v>431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576</v>
      </c>
      <c r="AC2087" t="s">
        <v>564</v>
      </c>
      <c r="AD2087" t="s">
        <v>576</v>
      </c>
      <c r="AE2087" t="s">
        <v>564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375</v>
      </c>
      <c r="C2088" t="s">
        <v>54</v>
      </c>
      <c r="D2088" t="s">
        <v>406</v>
      </c>
      <c r="E2088" t="s">
        <v>406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426</v>
      </c>
      <c r="AC2088" t="s">
        <v>137</v>
      </c>
      <c r="AD2088" t="s">
        <v>426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375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426</v>
      </c>
      <c r="AC2089" t="s">
        <v>137</v>
      </c>
      <c r="AD2089" t="s">
        <v>426</v>
      </c>
      <c r="AE2089" t="s">
        <v>564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375</v>
      </c>
      <c r="C2090" t="s">
        <v>56</v>
      </c>
      <c r="D2090" t="s">
        <v>423</v>
      </c>
      <c r="E2090" t="s">
        <v>423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426</v>
      </c>
      <c r="AC2090" t="s">
        <v>577</v>
      </c>
      <c r="AD2090" t="s">
        <v>426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375</v>
      </c>
      <c r="C2091" t="s">
        <v>56</v>
      </c>
      <c r="D2091" t="s">
        <v>403</v>
      </c>
      <c r="E2091" t="s">
        <v>403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426</v>
      </c>
      <c r="AC2091" t="s">
        <v>426</v>
      </c>
      <c r="AD2091" t="s">
        <v>137</v>
      </c>
      <c r="AE2091" t="s">
        <v>564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375</v>
      </c>
      <c r="C2092" t="s">
        <v>56</v>
      </c>
      <c r="D2092" t="s">
        <v>403</v>
      </c>
      <c r="E2092" t="s">
        <v>405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426</v>
      </c>
      <c r="AC2092" t="s">
        <v>426</v>
      </c>
      <c r="AD2092" t="s">
        <v>426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375</v>
      </c>
      <c r="C2093" t="s">
        <v>56</v>
      </c>
      <c r="D2093" t="s">
        <v>137</v>
      </c>
      <c r="E2093" t="s">
        <v>403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426</v>
      </c>
      <c r="AC2093" t="s">
        <v>426</v>
      </c>
      <c r="AD2093" t="s">
        <v>426</v>
      </c>
      <c r="AE2093" t="s">
        <v>564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375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426</v>
      </c>
      <c r="AC2094" t="s">
        <v>564</v>
      </c>
      <c r="AD2094" t="s">
        <v>426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375</v>
      </c>
      <c r="C2095" t="s">
        <v>56</v>
      </c>
      <c r="D2095" t="s">
        <v>137</v>
      </c>
      <c r="E2095" t="s">
        <v>404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426</v>
      </c>
      <c r="AC2095" t="s">
        <v>564</v>
      </c>
      <c r="AD2095" t="s">
        <v>426</v>
      </c>
      <c r="AE2095" t="s">
        <v>564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375</v>
      </c>
      <c r="C2096" t="s">
        <v>56</v>
      </c>
      <c r="D2096" t="s">
        <v>137</v>
      </c>
      <c r="E2096" t="s">
        <v>424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429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375</v>
      </c>
      <c r="C2097" t="s">
        <v>56</v>
      </c>
      <c r="D2097" t="s">
        <v>404</v>
      </c>
      <c r="E2097" t="s">
        <v>553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429</v>
      </c>
      <c r="AC2097" t="s">
        <v>137</v>
      </c>
      <c r="AD2097" t="s">
        <v>429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375</v>
      </c>
      <c r="C2098" t="s">
        <v>56</v>
      </c>
      <c r="D2098" t="s">
        <v>404</v>
      </c>
      <c r="E2098" t="s">
        <v>423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429</v>
      </c>
      <c r="AC2098" t="s">
        <v>137</v>
      </c>
      <c r="AD2098" t="s">
        <v>429</v>
      </c>
      <c r="AE2098" t="s">
        <v>564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375</v>
      </c>
      <c r="C2099" t="s">
        <v>56</v>
      </c>
      <c r="D2099" t="s">
        <v>404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429</v>
      </c>
      <c r="AC2099" t="s">
        <v>577</v>
      </c>
      <c r="AD2099" t="s">
        <v>429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375</v>
      </c>
      <c r="C2100" t="s">
        <v>56</v>
      </c>
      <c r="D2100" t="s">
        <v>404</v>
      </c>
      <c r="E2100" t="s">
        <v>404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429</v>
      </c>
      <c r="AC2100" t="s">
        <v>425</v>
      </c>
      <c r="AD2100" t="s">
        <v>425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375</v>
      </c>
      <c r="C2101" t="s">
        <v>56</v>
      </c>
      <c r="D2101" t="s">
        <v>404</v>
      </c>
      <c r="E2101" t="s">
        <v>425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429</v>
      </c>
      <c r="AC2101" t="s">
        <v>429</v>
      </c>
      <c r="AD2101" t="s">
        <v>137</v>
      </c>
      <c r="AE2101" t="s">
        <v>564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375</v>
      </c>
      <c r="C2102" t="s">
        <v>56</v>
      </c>
      <c r="D2102" t="s">
        <v>404</v>
      </c>
      <c r="E2102" t="s">
        <v>429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429</v>
      </c>
      <c r="AC2102" t="s">
        <v>429</v>
      </c>
      <c r="AD2102" t="s">
        <v>429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375</v>
      </c>
      <c r="C2103" t="s">
        <v>56</v>
      </c>
      <c r="D2103" t="s">
        <v>404</v>
      </c>
      <c r="E2103" t="s">
        <v>424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429</v>
      </c>
      <c r="AC2103" t="s">
        <v>429</v>
      </c>
      <c r="AD2103" t="s">
        <v>429</v>
      </c>
      <c r="AE2103" t="s">
        <v>564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375</v>
      </c>
      <c r="C2104" t="s">
        <v>56</v>
      </c>
      <c r="D2104" t="s">
        <v>425</v>
      </c>
      <c r="E2104" t="s">
        <v>404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429</v>
      </c>
      <c r="AC2104" t="s">
        <v>424</v>
      </c>
      <c r="AD2104" t="s">
        <v>429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375</v>
      </c>
      <c r="C2105" t="s">
        <v>56</v>
      </c>
      <c r="D2105" t="s">
        <v>405</v>
      </c>
      <c r="E2105" t="s">
        <v>403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429</v>
      </c>
      <c r="AC2105" t="s">
        <v>424</v>
      </c>
      <c r="AD2105" t="s">
        <v>429</v>
      </c>
      <c r="AE2105" t="s">
        <v>564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375</v>
      </c>
      <c r="C2106" t="s">
        <v>56</v>
      </c>
      <c r="D2106" t="s">
        <v>405</v>
      </c>
      <c r="E2106" t="s">
        <v>405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429</v>
      </c>
      <c r="AC2106" t="s">
        <v>564</v>
      </c>
      <c r="AD2106" t="s">
        <v>137</v>
      </c>
      <c r="AE2106" t="s">
        <v>564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375</v>
      </c>
      <c r="C2107" t="s">
        <v>56</v>
      </c>
      <c r="D2107" t="s">
        <v>429</v>
      </c>
      <c r="E2107" t="s">
        <v>429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429</v>
      </c>
      <c r="AC2107" t="s">
        <v>564</v>
      </c>
      <c r="AD2107" t="s">
        <v>429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375</v>
      </c>
      <c r="C2108" t="s">
        <v>56</v>
      </c>
      <c r="D2108" t="s">
        <v>424</v>
      </c>
      <c r="E2108" t="s">
        <v>403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429</v>
      </c>
      <c r="AC2108" t="s">
        <v>564</v>
      </c>
      <c r="AD2108" t="s">
        <v>429</v>
      </c>
      <c r="AE2108" t="s">
        <v>564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375</v>
      </c>
      <c r="C2109" t="s">
        <v>56</v>
      </c>
      <c r="D2109" t="s">
        <v>424</v>
      </c>
      <c r="E2109" t="s">
        <v>424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429</v>
      </c>
      <c r="AC2109" t="s">
        <v>431</v>
      </c>
      <c r="AD2109" t="s">
        <v>429</v>
      </c>
      <c r="AE2109" t="s">
        <v>564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375</v>
      </c>
      <c r="C2110" t="s">
        <v>56</v>
      </c>
      <c r="D2110" t="s">
        <v>431</v>
      </c>
      <c r="E2110" t="s">
        <v>404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424</v>
      </c>
      <c r="AC2110" t="s">
        <v>423</v>
      </c>
      <c r="AD2110" t="s">
        <v>424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375</v>
      </c>
      <c r="C2111" t="s">
        <v>56</v>
      </c>
      <c r="D2111" t="s">
        <v>431</v>
      </c>
      <c r="E2111" t="s">
        <v>431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424</v>
      </c>
      <c r="AC2111" t="s">
        <v>403</v>
      </c>
      <c r="AD2111" t="s">
        <v>424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375</v>
      </c>
      <c r="C2112" t="s">
        <v>56</v>
      </c>
      <c r="D2112" t="s">
        <v>406</v>
      </c>
      <c r="E2112" t="s">
        <v>406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424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375</v>
      </c>
      <c r="C2113" t="s">
        <v>56</v>
      </c>
      <c r="D2113" t="s">
        <v>427</v>
      </c>
      <c r="E2113" t="s">
        <v>427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424</v>
      </c>
      <c r="AC2113" t="s">
        <v>137</v>
      </c>
      <c r="AD2113" t="s">
        <v>137</v>
      </c>
      <c r="AE2113" t="s">
        <v>564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375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424</v>
      </c>
      <c r="AC2114" t="s">
        <v>137</v>
      </c>
      <c r="AD2114" t="s">
        <v>404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375</v>
      </c>
      <c r="C2115" t="s">
        <v>58</v>
      </c>
      <c r="D2115" t="s">
        <v>423</v>
      </c>
      <c r="E2115" t="s">
        <v>423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424</v>
      </c>
      <c r="AC2115" t="s">
        <v>137</v>
      </c>
      <c r="AD2115" t="s">
        <v>404</v>
      </c>
      <c r="AE2115" t="s">
        <v>564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375</v>
      </c>
      <c r="C2116" t="s">
        <v>58</v>
      </c>
      <c r="D2116" t="s">
        <v>403</v>
      </c>
      <c r="E2116" t="s">
        <v>403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424</v>
      </c>
      <c r="AC2116" t="s">
        <v>137</v>
      </c>
      <c r="AD2116" t="s">
        <v>424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375</v>
      </c>
      <c r="C2117" t="s">
        <v>58</v>
      </c>
      <c r="D2117" t="s">
        <v>403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424</v>
      </c>
      <c r="AC2117" t="s">
        <v>137</v>
      </c>
      <c r="AD2117" t="s">
        <v>424</v>
      </c>
      <c r="AE2117" t="s">
        <v>564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375</v>
      </c>
      <c r="C2118" t="s">
        <v>58</v>
      </c>
      <c r="D2118" t="s">
        <v>403</v>
      </c>
      <c r="E2118" t="s">
        <v>404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424</v>
      </c>
      <c r="AC2118" t="s">
        <v>577</v>
      </c>
      <c r="AD2118" t="s">
        <v>404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375</v>
      </c>
      <c r="C2119" t="s">
        <v>58</v>
      </c>
      <c r="D2119" t="s">
        <v>403</v>
      </c>
      <c r="E2119" t="s">
        <v>405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424</v>
      </c>
      <c r="AC2119" t="s">
        <v>577</v>
      </c>
      <c r="AD2119" t="s">
        <v>424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375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424</v>
      </c>
      <c r="AC2120" t="s">
        <v>577</v>
      </c>
      <c r="AD2120" t="s">
        <v>424</v>
      </c>
      <c r="AE2120" t="s">
        <v>564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375</v>
      </c>
      <c r="C2121" t="s">
        <v>58</v>
      </c>
      <c r="D2121" t="s">
        <v>404</v>
      </c>
      <c r="E2121" t="s">
        <v>423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424</v>
      </c>
      <c r="AC2121" t="s">
        <v>425</v>
      </c>
      <c r="AD2121" t="s">
        <v>424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375</v>
      </c>
      <c r="C2122" t="s">
        <v>58</v>
      </c>
      <c r="D2122" t="s">
        <v>404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424</v>
      </c>
      <c r="AC2122" t="s">
        <v>425</v>
      </c>
      <c r="AD2122" t="s">
        <v>424</v>
      </c>
      <c r="AE2122" t="s">
        <v>564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375</v>
      </c>
      <c r="C2123" t="s">
        <v>58</v>
      </c>
      <c r="D2123" t="s">
        <v>404</v>
      </c>
      <c r="E2123" t="s">
        <v>404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424</v>
      </c>
      <c r="AC2123" t="s">
        <v>576</v>
      </c>
      <c r="AD2123" t="s">
        <v>424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375</v>
      </c>
      <c r="C2124" t="s">
        <v>58</v>
      </c>
      <c r="D2124" t="s">
        <v>404</v>
      </c>
      <c r="E2124" t="s">
        <v>425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424</v>
      </c>
      <c r="AC2124" t="s">
        <v>426</v>
      </c>
      <c r="AD2124" t="s">
        <v>424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375</v>
      </c>
      <c r="C2125" t="s">
        <v>58</v>
      </c>
      <c r="D2125" t="s">
        <v>404</v>
      </c>
      <c r="E2125" t="s">
        <v>426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424</v>
      </c>
      <c r="AC2125" t="s">
        <v>429</v>
      </c>
      <c r="AD2125" t="s">
        <v>424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375</v>
      </c>
      <c r="C2126" t="s">
        <v>58</v>
      </c>
      <c r="D2126" t="s">
        <v>404</v>
      </c>
      <c r="E2126" t="s">
        <v>429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424</v>
      </c>
      <c r="AC2126" t="s">
        <v>424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375</v>
      </c>
      <c r="C2127" t="s">
        <v>58</v>
      </c>
      <c r="D2127" t="s">
        <v>404</v>
      </c>
      <c r="E2127" t="s">
        <v>424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424</v>
      </c>
      <c r="AC2127" t="s">
        <v>424</v>
      </c>
      <c r="AD2127" t="s">
        <v>137</v>
      </c>
      <c r="AE2127" t="s">
        <v>564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375</v>
      </c>
      <c r="C2128" t="s">
        <v>58</v>
      </c>
      <c r="D2128" t="s">
        <v>404</v>
      </c>
      <c r="E2128" t="s">
        <v>431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424</v>
      </c>
      <c r="AC2128" t="s">
        <v>424</v>
      </c>
      <c r="AD2128" t="s">
        <v>404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375</v>
      </c>
      <c r="C2129" t="s">
        <v>58</v>
      </c>
      <c r="D2129" t="s">
        <v>425</v>
      </c>
      <c r="E2129" t="s">
        <v>553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424</v>
      </c>
      <c r="AC2129" t="s">
        <v>424</v>
      </c>
      <c r="AD2129" t="s">
        <v>424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375</v>
      </c>
      <c r="C2130" t="s">
        <v>58</v>
      </c>
      <c r="D2130" t="s">
        <v>425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424</v>
      </c>
      <c r="AC2130" t="s">
        <v>424</v>
      </c>
      <c r="AD2130" t="s">
        <v>424</v>
      </c>
      <c r="AE2130" t="s">
        <v>564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375</v>
      </c>
      <c r="C2131" t="s">
        <v>58</v>
      </c>
      <c r="D2131" t="s">
        <v>425</v>
      </c>
      <c r="E2131" t="s">
        <v>404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424</v>
      </c>
      <c r="AC2131" t="s">
        <v>424</v>
      </c>
      <c r="AD2131" t="s">
        <v>479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375</v>
      </c>
      <c r="C2132" t="s">
        <v>58</v>
      </c>
      <c r="D2132" t="s">
        <v>405</v>
      </c>
      <c r="E2132" t="s">
        <v>405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424</v>
      </c>
      <c r="AC2132" t="s">
        <v>564</v>
      </c>
      <c r="AD2132" t="s">
        <v>137</v>
      </c>
      <c r="AE2132" t="s">
        <v>564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375</v>
      </c>
      <c r="C2133" t="s">
        <v>58</v>
      </c>
      <c r="D2133" t="s">
        <v>554</v>
      </c>
      <c r="E2133" t="s">
        <v>554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424</v>
      </c>
      <c r="AC2133" t="s">
        <v>564</v>
      </c>
      <c r="AD2133" t="s">
        <v>404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375</v>
      </c>
      <c r="C2134" t="s">
        <v>58</v>
      </c>
      <c r="D2134" t="s">
        <v>426</v>
      </c>
      <c r="E2134" t="s">
        <v>426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424</v>
      </c>
      <c r="AC2134" t="s">
        <v>564</v>
      </c>
      <c r="AD2134" t="s">
        <v>424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375</v>
      </c>
      <c r="C2135" t="s">
        <v>58</v>
      </c>
      <c r="D2135" t="s">
        <v>429</v>
      </c>
      <c r="E2135" t="s">
        <v>404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424</v>
      </c>
      <c r="AC2135" t="s">
        <v>564</v>
      </c>
      <c r="AD2135" t="s">
        <v>424</v>
      </c>
      <c r="AE2135" t="s">
        <v>564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375</v>
      </c>
      <c r="C2136" t="s">
        <v>58</v>
      </c>
      <c r="D2136" t="s">
        <v>429</v>
      </c>
      <c r="E2136" t="s">
        <v>429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424</v>
      </c>
      <c r="AC2136" t="s">
        <v>564</v>
      </c>
      <c r="AD2136" t="s">
        <v>479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375</v>
      </c>
      <c r="C2137" t="s">
        <v>58</v>
      </c>
      <c r="D2137" t="s">
        <v>424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424</v>
      </c>
      <c r="AC2137" t="s">
        <v>479</v>
      </c>
      <c r="AD2137" t="s">
        <v>424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375</v>
      </c>
      <c r="C2138" t="s">
        <v>58</v>
      </c>
      <c r="D2138" t="s">
        <v>424</v>
      </c>
      <c r="E2138" t="s">
        <v>404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424</v>
      </c>
      <c r="AC2138" t="s">
        <v>479</v>
      </c>
      <c r="AD2138" t="s">
        <v>424</v>
      </c>
      <c r="AE2138" t="s">
        <v>564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375</v>
      </c>
      <c r="C2139" t="s">
        <v>58</v>
      </c>
      <c r="D2139" t="s">
        <v>424</v>
      </c>
      <c r="E2139" t="s">
        <v>424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424</v>
      </c>
      <c r="AC2139" t="s">
        <v>431</v>
      </c>
      <c r="AD2139" t="s">
        <v>424</v>
      </c>
      <c r="AE2139" t="s">
        <v>564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375</v>
      </c>
      <c r="C2140" t="s">
        <v>58</v>
      </c>
      <c r="D2140" t="s">
        <v>431</v>
      </c>
      <c r="E2140" t="s">
        <v>431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431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375</v>
      </c>
      <c r="C2141" t="s">
        <v>58</v>
      </c>
      <c r="D2141" t="s">
        <v>406</v>
      </c>
      <c r="E2141" t="s">
        <v>406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431</v>
      </c>
      <c r="AC2141" t="s">
        <v>137</v>
      </c>
      <c r="AD2141" t="s">
        <v>137</v>
      </c>
      <c r="AE2141" t="s">
        <v>564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375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431</v>
      </c>
      <c r="AC2142" t="s">
        <v>137</v>
      </c>
      <c r="AD2142" t="s">
        <v>431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375</v>
      </c>
      <c r="C2143" t="s">
        <v>60</v>
      </c>
      <c r="D2143" t="s">
        <v>423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431</v>
      </c>
      <c r="AC2143" t="s">
        <v>137</v>
      </c>
      <c r="AD2143" t="s">
        <v>431</v>
      </c>
      <c r="AE2143" t="s">
        <v>564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375</v>
      </c>
      <c r="C2144" t="s">
        <v>60</v>
      </c>
      <c r="D2144" t="s">
        <v>403</v>
      </c>
      <c r="E2144" t="s">
        <v>403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431</v>
      </c>
      <c r="AC2144" t="s">
        <v>577</v>
      </c>
      <c r="AD2144" t="s">
        <v>431</v>
      </c>
      <c r="AE2144" t="s">
        <v>564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375</v>
      </c>
      <c r="C2145" t="s">
        <v>60</v>
      </c>
      <c r="D2145" t="s">
        <v>403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431</v>
      </c>
      <c r="AC2145" t="s">
        <v>425</v>
      </c>
      <c r="AD2145" t="s">
        <v>431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375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431</v>
      </c>
      <c r="AC2146" t="s">
        <v>425</v>
      </c>
      <c r="AD2146" t="s">
        <v>431</v>
      </c>
      <c r="AE2146" t="s">
        <v>564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375</v>
      </c>
      <c r="C2147" t="s">
        <v>60</v>
      </c>
      <c r="D2147" t="s">
        <v>137</v>
      </c>
      <c r="E2147" t="s">
        <v>429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431</v>
      </c>
      <c r="AC2147" t="s">
        <v>426</v>
      </c>
      <c r="AD2147" t="s">
        <v>431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375</v>
      </c>
      <c r="C2148" t="s">
        <v>60</v>
      </c>
      <c r="D2148" t="s">
        <v>137</v>
      </c>
      <c r="E2148" t="s">
        <v>424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431</v>
      </c>
      <c r="AC2148" t="s">
        <v>429</v>
      </c>
      <c r="AD2148" t="s">
        <v>431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375</v>
      </c>
      <c r="C2149" t="s">
        <v>60</v>
      </c>
      <c r="D2149" t="s">
        <v>404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431</v>
      </c>
      <c r="AC2149" t="s">
        <v>424</v>
      </c>
      <c r="AD2149" t="s">
        <v>424</v>
      </c>
      <c r="AE2149" t="s">
        <v>564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375</v>
      </c>
      <c r="C2150" t="s">
        <v>60</v>
      </c>
      <c r="D2150" t="s">
        <v>404</v>
      </c>
      <c r="E2150" t="s">
        <v>404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431</v>
      </c>
      <c r="AC2150" t="s">
        <v>424</v>
      </c>
      <c r="AD2150" t="s">
        <v>431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375</v>
      </c>
      <c r="C2151" t="s">
        <v>60</v>
      </c>
      <c r="D2151" t="s">
        <v>404</v>
      </c>
      <c r="E2151" t="s">
        <v>425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431</v>
      </c>
      <c r="AC2151" t="s">
        <v>424</v>
      </c>
      <c r="AD2151" t="s">
        <v>431</v>
      </c>
      <c r="AE2151" t="s">
        <v>564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375</v>
      </c>
      <c r="C2152" t="s">
        <v>60</v>
      </c>
      <c r="D2152" t="s">
        <v>404</v>
      </c>
      <c r="E2152" t="s">
        <v>429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431</v>
      </c>
      <c r="AC2152" t="s">
        <v>564</v>
      </c>
      <c r="AD2152" t="s">
        <v>137</v>
      </c>
      <c r="AE2152" t="s">
        <v>564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375</v>
      </c>
      <c r="C2153" t="s">
        <v>60</v>
      </c>
      <c r="D2153" t="s">
        <v>404</v>
      </c>
      <c r="E2153" t="s">
        <v>424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431</v>
      </c>
      <c r="AC2153" t="s">
        <v>564</v>
      </c>
      <c r="AD2153" t="s">
        <v>431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375</v>
      </c>
      <c r="C2154" t="s">
        <v>60</v>
      </c>
      <c r="D2154" t="s">
        <v>425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431</v>
      </c>
      <c r="AC2154" t="s">
        <v>564</v>
      </c>
      <c r="AD2154" t="s">
        <v>431</v>
      </c>
      <c r="AE2154" t="s">
        <v>564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375</v>
      </c>
      <c r="C2155" t="s">
        <v>60</v>
      </c>
      <c r="D2155" t="s">
        <v>425</v>
      </c>
      <c r="E2155" t="s">
        <v>425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431</v>
      </c>
      <c r="AC2155" t="s">
        <v>431</v>
      </c>
      <c r="AD2155" t="s">
        <v>137</v>
      </c>
      <c r="AE2155" t="s">
        <v>564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375</v>
      </c>
      <c r="C2156" t="s">
        <v>60</v>
      </c>
      <c r="D2156" t="s">
        <v>405</v>
      </c>
      <c r="E2156" t="s">
        <v>405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431</v>
      </c>
      <c r="AC2156" t="s">
        <v>431</v>
      </c>
      <c r="AD2156" t="s">
        <v>431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375</v>
      </c>
      <c r="C2157" t="s">
        <v>60</v>
      </c>
      <c r="D2157" t="s">
        <v>554</v>
      </c>
      <c r="E2157" t="s">
        <v>554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406</v>
      </c>
      <c r="AC2157" t="s">
        <v>137</v>
      </c>
      <c r="AD2157" t="s">
        <v>406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375</v>
      </c>
      <c r="C2158" t="s">
        <v>60</v>
      </c>
      <c r="D2158" t="s">
        <v>426</v>
      </c>
      <c r="E2158" t="s">
        <v>426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406</v>
      </c>
      <c r="AC2158" t="s">
        <v>137</v>
      </c>
      <c r="AD2158" t="s">
        <v>406</v>
      </c>
      <c r="AE2158" t="s">
        <v>564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375</v>
      </c>
      <c r="C2159" t="s">
        <v>60</v>
      </c>
      <c r="D2159" t="s">
        <v>429</v>
      </c>
      <c r="E2159" t="s">
        <v>429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406</v>
      </c>
      <c r="AC2159" t="s">
        <v>577</v>
      </c>
      <c r="AD2159" t="s">
        <v>406</v>
      </c>
      <c r="AE2159" t="s">
        <v>564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375</v>
      </c>
      <c r="C2160" t="s">
        <v>60</v>
      </c>
      <c r="D2160" t="s">
        <v>424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406</v>
      </c>
      <c r="AC2160" t="s">
        <v>425</v>
      </c>
      <c r="AD2160" t="s">
        <v>406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375</v>
      </c>
      <c r="C2161" t="s">
        <v>60</v>
      </c>
      <c r="D2161" t="s">
        <v>424</v>
      </c>
      <c r="E2161" t="s">
        <v>404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406</v>
      </c>
      <c r="AC2161" t="s">
        <v>425</v>
      </c>
      <c r="AD2161" t="s">
        <v>406</v>
      </c>
      <c r="AE2161" t="s">
        <v>564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375</v>
      </c>
      <c r="C2162" t="s">
        <v>60</v>
      </c>
      <c r="D2162" t="s">
        <v>424</v>
      </c>
      <c r="E2162" t="s">
        <v>424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406</v>
      </c>
      <c r="AC2162" t="s">
        <v>576</v>
      </c>
      <c r="AD2162" t="s">
        <v>406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375</v>
      </c>
      <c r="C2163" t="s">
        <v>60</v>
      </c>
      <c r="D2163" t="s">
        <v>431</v>
      </c>
      <c r="E2163" t="s">
        <v>431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406</v>
      </c>
      <c r="AC2163" t="s">
        <v>576</v>
      </c>
      <c r="AD2163" t="s">
        <v>406</v>
      </c>
      <c r="AE2163" t="s">
        <v>564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375</v>
      </c>
      <c r="C2164" t="s">
        <v>60</v>
      </c>
      <c r="D2164" t="s">
        <v>406</v>
      </c>
      <c r="E2164" t="s">
        <v>406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406</v>
      </c>
      <c r="AC2164" t="s">
        <v>424</v>
      </c>
      <c r="AD2164" t="s">
        <v>137</v>
      </c>
      <c r="AE2164" t="s">
        <v>564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375</v>
      </c>
      <c r="C2165" t="s">
        <v>60</v>
      </c>
      <c r="D2165" t="s">
        <v>427</v>
      </c>
      <c r="E2165" t="s">
        <v>427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406</v>
      </c>
      <c r="AC2165" t="s">
        <v>424</v>
      </c>
      <c r="AD2165" t="s">
        <v>406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375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406</v>
      </c>
      <c r="AC2166" t="s">
        <v>424</v>
      </c>
      <c r="AD2166" t="s">
        <v>406</v>
      </c>
      <c r="AE2166" t="s">
        <v>564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375</v>
      </c>
      <c r="C2167" t="s">
        <v>62</v>
      </c>
      <c r="D2167" t="s">
        <v>423</v>
      </c>
      <c r="E2167" t="s">
        <v>423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406</v>
      </c>
      <c r="AC2167" t="s">
        <v>406</v>
      </c>
      <c r="AD2167" t="s">
        <v>406</v>
      </c>
      <c r="AE2167" t="s">
        <v>564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375</v>
      </c>
      <c r="C2168" t="s">
        <v>62</v>
      </c>
      <c r="D2168" t="s">
        <v>403</v>
      </c>
      <c r="E2168" t="s">
        <v>403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427</v>
      </c>
      <c r="AC2168" t="s">
        <v>424</v>
      </c>
      <c r="AD2168" t="s">
        <v>427</v>
      </c>
      <c r="AE2168" t="s">
        <v>564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375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427</v>
      </c>
      <c r="AC2169" t="s">
        <v>406</v>
      </c>
      <c r="AD2169" t="s">
        <v>406</v>
      </c>
      <c r="AE2169" t="s">
        <v>564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375</v>
      </c>
      <c r="C2170" t="s">
        <v>62</v>
      </c>
      <c r="D2170" t="s">
        <v>137</v>
      </c>
      <c r="E2170" t="s">
        <v>424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564</v>
      </c>
      <c r="AE2170" t="s">
        <v>564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375</v>
      </c>
      <c r="C2171" t="s">
        <v>62</v>
      </c>
      <c r="D2171" t="s">
        <v>404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575</v>
      </c>
      <c r="AC2171" t="s">
        <v>575</v>
      </c>
      <c r="AD2171" t="s">
        <v>575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375</v>
      </c>
      <c r="C2172" t="s">
        <v>62</v>
      </c>
      <c r="D2172" t="s">
        <v>404</v>
      </c>
      <c r="E2172" t="s">
        <v>404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575</v>
      </c>
      <c r="AC2172" t="s">
        <v>575</v>
      </c>
      <c r="AD2172" t="s">
        <v>575</v>
      </c>
      <c r="AE2172" t="s">
        <v>564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375</v>
      </c>
      <c r="C2173" t="s">
        <v>62</v>
      </c>
      <c r="D2173" t="s">
        <v>404</v>
      </c>
      <c r="E2173" t="s">
        <v>405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575</v>
      </c>
      <c r="AC2173" t="s">
        <v>423</v>
      </c>
      <c r="AD2173" t="s">
        <v>575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375</v>
      </c>
      <c r="C2174" t="s">
        <v>62</v>
      </c>
      <c r="D2174" t="s">
        <v>404</v>
      </c>
      <c r="E2174" t="s">
        <v>429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575</v>
      </c>
      <c r="AC2174" t="s">
        <v>425</v>
      </c>
      <c r="AD2174" t="s">
        <v>575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375</v>
      </c>
      <c r="C2175" t="s">
        <v>62</v>
      </c>
      <c r="D2175" t="s">
        <v>425</v>
      </c>
      <c r="E2175" t="s">
        <v>425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575</v>
      </c>
      <c r="AC2175" t="s">
        <v>425</v>
      </c>
      <c r="AD2175" t="s">
        <v>575</v>
      </c>
      <c r="AE2175" t="s">
        <v>564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375</v>
      </c>
      <c r="C2176" t="s">
        <v>62</v>
      </c>
      <c r="D2176" t="s">
        <v>405</v>
      </c>
      <c r="E2176" t="s">
        <v>405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575</v>
      </c>
      <c r="AC2176" t="s">
        <v>429</v>
      </c>
      <c r="AD2176" t="s">
        <v>137</v>
      </c>
      <c r="AE2176" t="s">
        <v>564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375</v>
      </c>
      <c r="C2177" t="s">
        <v>62</v>
      </c>
      <c r="D2177" t="s">
        <v>554</v>
      </c>
      <c r="E2177" t="s">
        <v>554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575</v>
      </c>
      <c r="AC2177" t="s">
        <v>424</v>
      </c>
      <c r="AD2177" t="s">
        <v>575</v>
      </c>
      <c r="AE2177" t="s">
        <v>564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375</v>
      </c>
      <c r="C2178" t="s">
        <v>62</v>
      </c>
      <c r="D2178" t="s">
        <v>426</v>
      </c>
      <c r="E2178" t="s">
        <v>426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575</v>
      </c>
      <c r="AC2178" t="s">
        <v>564</v>
      </c>
      <c r="AD2178" t="s">
        <v>575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375</v>
      </c>
      <c r="C2179" t="s">
        <v>62</v>
      </c>
      <c r="D2179" t="s">
        <v>429</v>
      </c>
      <c r="E2179" t="s">
        <v>429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423</v>
      </c>
      <c r="AC2179" t="s">
        <v>423</v>
      </c>
      <c r="AD2179" t="s">
        <v>423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375</v>
      </c>
      <c r="C2180" t="s">
        <v>62</v>
      </c>
      <c r="D2180" t="s">
        <v>424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423</v>
      </c>
      <c r="AC2180" t="s">
        <v>137</v>
      </c>
      <c r="AD2180" t="s">
        <v>423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375</v>
      </c>
      <c r="C2181" t="s">
        <v>62</v>
      </c>
      <c r="D2181" t="s">
        <v>424</v>
      </c>
      <c r="E2181" t="s">
        <v>404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423</v>
      </c>
      <c r="AC2181" t="s">
        <v>137</v>
      </c>
      <c r="AD2181" t="s">
        <v>137</v>
      </c>
      <c r="AE2181" t="s">
        <v>564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375</v>
      </c>
      <c r="C2182" t="s">
        <v>62</v>
      </c>
      <c r="D2182" t="s">
        <v>424</v>
      </c>
      <c r="E2182" t="s">
        <v>424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423</v>
      </c>
      <c r="AC2182" t="s">
        <v>137</v>
      </c>
      <c r="AD2182" t="s">
        <v>404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375</v>
      </c>
      <c r="C2183" t="s">
        <v>62</v>
      </c>
      <c r="D2183" t="s">
        <v>431</v>
      </c>
      <c r="E2183" t="s">
        <v>431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423</v>
      </c>
      <c r="AC2183" t="s">
        <v>425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375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423</v>
      </c>
      <c r="AC2184" t="s">
        <v>425</v>
      </c>
      <c r="AD2184" t="s">
        <v>137</v>
      </c>
      <c r="AE2184" t="s">
        <v>564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375</v>
      </c>
      <c r="C2185" t="s">
        <v>64</v>
      </c>
      <c r="D2185" t="s">
        <v>423</v>
      </c>
      <c r="E2185" t="s">
        <v>423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423</v>
      </c>
      <c r="AC2185" t="s">
        <v>576</v>
      </c>
      <c r="AD2185" t="s">
        <v>423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375</v>
      </c>
      <c r="C2186" t="s">
        <v>64</v>
      </c>
      <c r="D2186" t="s">
        <v>403</v>
      </c>
      <c r="E2186" t="s">
        <v>403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423</v>
      </c>
      <c r="AC2186" t="s">
        <v>576</v>
      </c>
      <c r="AD2186" t="s">
        <v>423</v>
      </c>
      <c r="AE2186" t="s">
        <v>564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375</v>
      </c>
      <c r="C2187" t="s">
        <v>64</v>
      </c>
      <c r="D2187" t="s">
        <v>137</v>
      </c>
      <c r="E2187" t="s">
        <v>423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423</v>
      </c>
      <c r="AC2187" t="s">
        <v>576</v>
      </c>
      <c r="AD2187" t="s">
        <v>137</v>
      </c>
      <c r="AE2187" t="s">
        <v>564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375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423</v>
      </c>
      <c r="AC2188" t="s">
        <v>576</v>
      </c>
      <c r="AD2188" t="s">
        <v>404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375</v>
      </c>
      <c r="C2189" t="s">
        <v>64</v>
      </c>
      <c r="D2189" t="s">
        <v>137</v>
      </c>
      <c r="E2189" t="s">
        <v>425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423</v>
      </c>
      <c r="AC2189" t="s">
        <v>424</v>
      </c>
      <c r="AD2189" t="s">
        <v>423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375</v>
      </c>
      <c r="C2190" t="s">
        <v>64</v>
      </c>
      <c r="D2190" t="s">
        <v>137</v>
      </c>
      <c r="E2190" t="s">
        <v>429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423</v>
      </c>
      <c r="AC2190" t="s">
        <v>424</v>
      </c>
      <c r="AD2190" t="s">
        <v>423</v>
      </c>
      <c r="AE2190" t="s">
        <v>564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375</v>
      </c>
      <c r="C2191" t="s">
        <v>64</v>
      </c>
      <c r="D2191" t="s">
        <v>137</v>
      </c>
      <c r="E2191" t="s">
        <v>424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423</v>
      </c>
      <c r="AC2191" t="s">
        <v>424</v>
      </c>
      <c r="AD2191" t="s">
        <v>403</v>
      </c>
      <c r="AE2191" t="s">
        <v>564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375</v>
      </c>
      <c r="C2192" t="s">
        <v>64</v>
      </c>
      <c r="D2192" t="s">
        <v>404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423</v>
      </c>
      <c r="AC2192" t="s">
        <v>424</v>
      </c>
      <c r="AD2192" t="s">
        <v>137</v>
      </c>
      <c r="AE2192" t="s">
        <v>564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375</v>
      </c>
      <c r="C2193" t="s">
        <v>64</v>
      </c>
      <c r="D2193" t="s">
        <v>404</v>
      </c>
      <c r="E2193" t="s">
        <v>404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423</v>
      </c>
      <c r="AC2193" t="s">
        <v>424</v>
      </c>
      <c r="AD2193" t="s">
        <v>404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375</v>
      </c>
      <c r="C2194" t="s">
        <v>64</v>
      </c>
      <c r="D2194" t="s">
        <v>404</v>
      </c>
      <c r="E2194" t="s">
        <v>429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423</v>
      </c>
      <c r="AC2194" t="s">
        <v>424</v>
      </c>
      <c r="AD2194" t="s">
        <v>404</v>
      </c>
      <c r="AE2194" t="s">
        <v>564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375</v>
      </c>
      <c r="C2195" t="s">
        <v>64</v>
      </c>
      <c r="D2195" t="s">
        <v>404</v>
      </c>
      <c r="E2195" t="s">
        <v>424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403</v>
      </c>
      <c r="AC2195" t="s">
        <v>575</v>
      </c>
      <c r="AD2195" t="s">
        <v>403</v>
      </c>
      <c r="AE2195" t="s">
        <v>564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375</v>
      </c>
      <c r="C2196" t="s">
        <v>64</v>
      </c>
      <c r="D2196" t="s">
        <v>425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403</v>
      </c>
      <c r="AC2196" t="s">
        <v>403</v>
      </c>
      <c r="AD2196" t="s">
        <v>403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375</v>
      </c>
      <c r="C2197" t="s">
        <v>64</v>
      </c>
      <c r="D2197" t="s">
        <v>425</v>
      </c>
      <c r="E2197" t="s">
        <v>425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403</v>
      </c>
      <c r="AC2197" t="s">
        <v>403</v>
      </c>
      <c r="AD2197" t="s">
        <v>403</v>
      </c>
      <c r="AE2197" t="s">
        <v>564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375</v>
      </c>
      <c r="C2198" t="s">
        <v>64</v>
      </c>
      <c r="D2198" t="s">
        <v>405</v>
      </c>
      <c r="E2198" t="s">
        <v>405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403</v>
      </c>
      <c r="AC2198" t="s">
        <v>403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375</v>
      </c>
      <c r="C2199" t="s">
        <v>64</v>
      </c>
      <c r="D2199" t="s">
        <v>426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403</v>
      </c>
      <c r="AC2199" t="s">
        <v>403</v>
      </c>
      <c r="AD2199" t="s">
        <v>137</v>
      </c>
      <c r="AE2199" t="s">
        <v>564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375</v>
      </c>
      <c r="C2200" t="s">
        <v>64</v>
      </c>
      <c r="D2200" t="s">
        <v>426</v>
      </c>
      <c r="E2200" t="s">
        <v>426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403</v>
      </c>
      <c r="AC2200" t="s">
        <v>137</v>
      </c>
      <c r="AD2200" t="s">
        <v>403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375</v>
      </c>
      <c r="C2201" t="s">
        <v>64</v>
      </c>
      <c r="D2201" t="s">
        <v>429</v>
      </c>
      <c r="E2201" t="s">
        <v>423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403</v>
      </c>
      <c r="AC2201" t="s">
        <v>137</v>
      </c>
      <c r="AD2201" t="s">
        <v>137</v>
      </c>
      <c r="AE2201" t="s">
        <v>564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375</v>
      </c>
      <c r="C2202" t="s">
        <v>64</v>
      </c>
      <c r="D2202" t="s">
        <v>429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403</v>
      </c>
      <c r="AC2202" t="s">
        <v>425</v>
      </c>
      <c r="AD2202" t="s">
        <v>403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375</v>
      </c>
      <c r="C2203" t="s">
        <v>64</v>
      </c>
      <c r="D2203" t="s">
        <v>429</v>
      </c>
      <c r="E2203" t="s">
        <v>429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403</v>
      </c>
      <c r="AC2203" t="s">
        <v>425</v>
      </c>
      <c r="AD2203" t="s">
        <v>403</v>
      </c>
      <c r="AE2203" t="s">
        <v>564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375</v>
      </c>
      <c r="C2204" t="s">
        <v>64</v>
      </c>
      <c r="D2204" t="s">
        <v>424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403</v>
      </c>
      <c r="AC2204" t="s">
        <v>576</v>
      </c>
      <c r="AD2204" t="s">
        <v>403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375</v>
      </c>
      <c r="C2205" t="s">
        <v>64</v>
      </c>
      <c r="D2205" t="s">
        <v>424</v>
      </c>
      <c r="E2205" t="s">
        <v>404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403</v>
      </c>
      <c r="AC2205" t="s">
        <v>576</v>
      </c>
      <c r="AD2205" t="s">
        <v>403</v>
      </c>
      <c r="AE2205" t="s">
        <v>564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375</v>
      </c>
      <c r="C2206" t="s">
        <v>64</v>
      </c>
      <c r="D2206" t="s">
        <v>424</v>
      </c>
      <c r="E2206" t="s">
        <v>424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403</v>
      </c>
      <c r="AC2206" t="s">
        <v>426</v>
      </c>
      <c r="AD2206" t="s">
        <v>403</v>
      </c>
      <c r="AE2206" t="s">
        <v>564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375</v>
      </c>
      <c r="C2207" t="s">
        <v>64</v>
      </c>
      <c r="D2207" t="s">
        <v>431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403</v>
      </c>
      <c r="AC2207" t="s">
        <v>429</v>
      </c>
      <c r="AD2207" t="s">
        <v>403</v>
      </c>
      <c r="AE2207" t="s">
        <v>564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375</v>
      </c>
      <c r="C2208" t="s">
        <v>64</v>
      </c>
      <c r="D2208" t="s">
        <v>431</v>
      </c>
      <c r="E2208" t="s">
        <v>431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403</v>
      </c>
      <c r="AC2208" t="s">
        <v>424</v>
      </c>
      <c r="AD2208" t="s">
        <v>423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376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403</v>
      </c>
      <c r="AC2209" t="s">
        <v>424</v>
      </c>
      <c r="AD2209" t="s">
        <v>403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376</v>
      </c>
      <c r="C2210" t="s">
        <v>48</v>
      </c>
      <c r="D2210" t="s">
        <v>423</v>
      </c>
      <c r="E2210" t="s">
        <v>423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403</v>
      </c>
      <c r="AC2210" t="s">
        <v>424</v>
      </c>
      <c r="AD2210" t="s">
        <v>403</v>
      </c>
      <c r="AE2210" t="s">
        <v>564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376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403</v>
      </c>
      <c r="AC2211" t="s">
        <v>424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376</v>
      </c>
      <c r="C2212" t="s">
        <v>48</v>
      </c>
      <c r="D2212" t="s">
        <v>137</v>
      </c>
      <c r="E2212" t="s">
        <v>404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403</v>
      </c>
      <c r="AC2212" t="s">
        <v>424</v>
      </c>
      <c r="AD2212" t="s">
        <v>137</v>
      </c>
      <c r="AE2212" t="s">
        <v>564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376</v>
      </c>
      <c r="C2213" t="s">
        <v>48</v>
      </c>
      <c r="D2213" t="s">
        <v>404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403</v>
      </c>
      <c r="AC2213" t="s">
        <v>564</v>
      </c>
      <c r="AD2213" t="s">
        <v>403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376</v>
      </c>
      <c r="C2214" t="s">
        <v>48</v>
      </c>
      <c r="D2214" t="s">
        <v>404</v>
      </c>
      <c r="E2214" t="s">
        <v>404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403</v>
      </c>
      <c r="AC2214" t="s">
        <v>564</v>
      </c>
      <c r="AD2214" t="s">
        <v>403</v>
      </c>
      <c r="AE2214" t="s">
        <v>564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376</v>
      </c>
      <c r="C2215" t="s">
        <v>48</v>
      </c>
      <c r="D2215" t="s">
        <v>405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403</v>
      </c>
      <c r="AC2215" t="s">
        <v>564</v>
      </c>
      <c r="AD2215" t="s">
        <v>137</v>
      </c>
      <c r="AE2215" t="s">
        <v>564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376</v>
      </c>
      <c r="C2216" t="s">
        <v>48</v>
      </c>
      <c r="D2216" t="s">
        <v>405</v>
      </c>
      <c r="E2216" t="s">
        <v>405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403</v>
      </c>
      <c r="AC2216" t="s">
        <v>431</v>
      </c>
      <c r="AD2216" t="s">
        <v>403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376</v>
      </c>
      <c r="C2217" t="s">
        <v>48</v>
      </c>
      <c r="D2217" t="s">
        <v>431</v>
      </c>
      <c r="E2217" t="s">
        <v>431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403</v>
      </c>
      <c r="AC2217" t="s">
        <v>431</v>
      </c>
      <c r="AD2217" t="s">
        <v>403</v>
      </c>
      <c r="AE2217" t="s">
        <v>564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376</v>
      </c>
      <c r="C2218" t="s">
        <v>48</v>
      </c>
      <c r="D2218" t="s">
        <v>406</v>
      </c>
      <c r="E2218" t="s">
        <v>406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575</v>
      </c>
      <c r="AD2218" t="s">
        <v>575</v>
      </c>
      <c r="AE2218" t="s">
        <v>564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376</v>
      </c>
      <c r="C2219" t="s">
        <v>50</v>
      </c>
      <c r="D2219" t="s">
        <v>403</v>
      </c>
      <c r="E2219" t="s">
        <v>403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575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376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575</v>
      </c>
      <c r="AD2220" t="s">
        <v>137</v>
      </c>
      <c r="AE2220" t="s">
        <v>564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376</v>
      </c>
      <c r="C2221" t="s">
        <v>50</v>
      </c>
      <c r="D2221" t="s">
        <v>137</v>
      </c>
      <c r="E2221" t="s">
        <v>404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423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376</v>
      </c>
      <c r="C2222" t="s">
        <v>50</v>
      </c>
      <c r="D2222" t="s">
        <v>404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423</v>
      </c>
      <c r="AD2222" t="s">
        <v>137</v>
      </c>
      <c r="AE2222" t="s">
        <v>564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376</v>
      </c>
      <c r="C2223" t="s">
        <v>50</v>
      </c>
      <c r="D2223" t="s">
        <v>404</v>
      </c>
      <c r="E2223" t="s">
        <v>404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403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376</v>
      </c>
      <c r="C2224" t="s">
        <v>50</v>
      </c>
      <c r="D2224" t="s">
        <v>405</v>
      </c>
      <c r="E2224" t="s">
        <v>405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403</v>
      </c>
      <c r="AD2224" t="s">
        <v>137</v>
      </c>
      <c r="AE2224" t="s">
        <v>564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376</v>
      </c>
      <c r="C2225" t="s">
        <v>52</v>
      </c>
      <c r="D2225" t="s">
        <v>423</v>
      </c>
      <c r="E2225" t="s">
        <v>404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376</v>
      </c>
      <c r="C2226" t="s">
        <v>52</v>
      </c>
      <c r="D2226" t="s">
        <v>403</v>
      </c>
      <c r="E2226" t="s">
        <v>403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564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376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404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376</v>
      </c>
      <c r="C2228" t="s">
        <v>52</v>
      </c>
      <c r="D2228" t="s">
        <v>137</v>
      </c>
      <c r="E2228" t="s">
        <v>404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424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376</v>
      </c>
      <c r="C2229" t="s">
        <v>52</v>
      </c>
      <c r="D2229" t="s">
        <v>137</v>
      </c>
      <c r="E2229" t="s">
        <v>405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424</v>
      </c>
      <c r="AE2229" t="s">
        <v>564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376</v>
      </c>
      <c r="C2230" t="s">
        <v>52</v>
      </c>
      <c r="D2230" t="s">
        <v>481</v>
      </c>
      <c r="E2230" t="s">
        <v>481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577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376</v>
      </c>
      <c r="C2231" t="s">
        <v>52</v>
      </c>
      <c r="D2231" t="s">
        <v>404</v>
      </c>
      <c r="E2231" t="s">
        <v>423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577</v>
      </c>
      <c r="AD2231" t="s">
        <v>137</v>
      </c>
      <c r="AE2231" t="s">
        <v>564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376</v>
      </c>
      <c r="C2232" t="s">
        <v>52</v>
      </c>
      <c r="D2232" t="s">
        <v>404</v>
      </c>
      <c r="E2232" t="s">
        <v>404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577</v>
      </c>
      <c r="AD2232" t="s">
        <v>404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376</v>
      </c>
      <c r="C2233" t="s">
        <v>52</v>
      </c>
      <c r="D2233" t="s">
        <v>404</v>
      </c>
      <c r="E2233" t="s">
        <v>405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577</v>
      </c>
      <c r="AD2233" t="s">
        <v>404</v>
      </c>
      <c r="AE2233" t="s">
        <v>564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376</v>
      </c>
      <c r="C2234" t="s">
        <v>52</v>
      </c>
      <c r="D2234" t="s">
        <v>405</v>
      </c>
      <c r="E2234" t="s">
        <v>405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425</v>
      </c>
      <c r="AD2234" t="s">
        <v>423</v>
      </c>
      <c r="AE2234" t="s">
        <v>564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376</v>
      </c>
      <c r="C2235" t="s">
        <v>52</v>
      </c>
      <c r="D2235" t="s">
        <v>406</v>
      </c>
      <c r="E2235" t="s">
        <v>406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425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376</v>
      </c>
      <c r="C2236" t="s">
        <v>54</v>
      </c>
      <c r="D2236" t="s">
        <v>423</v>
      </c>
      <c r="E2236" t="s">
        <v>423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425</v>
      </c>
      <c r="AD2236" t="s">
        <v>137</v>
      </c>
      <c r="AE2236" t="s">
        <v>564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376</v>
      </c>
      <c r="C2237" t="s">
        <v>54</v>
      </c>
      <c r="D2237" t="s">
        <v>403</v>
      </c>
      <c r="E2237" t="s">
        <v>403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425</v>
      </c>
      <c r="AD2237" t="s">
        <v>404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376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425</v>
      </c>
      <c r="AD2238" t="s">
        <v>404</v>
      </c>
      <c r="AE2238" t="s">
        <v>564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376</v>
      </c>
      <c r="C2239" t="s">
        <v>54</v>
      </c>
      <c r="D2239" t="s">
        <v>404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425</v>
      </c>
      <c r="AD2239" t="s">
        <v>425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376</v>
      </c>
      <c r="C2240" t="s">
        <v>54</v>
      </c>
      <c r="D2240" t="s">
        <v>404</v>
      </c>
      <c r="E2240" t="s">
        <v>404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425</v>
      </c>
      <c r="AD2240" t="s">
        <v>425</v>
      </c>
      <c r="AE2240" t="s">
        <v>564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376</v>
      </c>
      <c r="C2241" t="s">
        <v>54</v>
      </c>
      <c r="D2241" t="s">
        <v>404</v>
      </c>
      <c r="E2241" t="s">
        <v>425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425</v>
      </c>
      <c r="AD2241" t="s">
        <v>424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376</v>
      </c>
      <c r="C2242" t="s">
        <v>54</v>
      </c>
      <c r="D2242" t="s">
        <v>405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405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376</v>
      </c>
      <c r="C2243" t="s">
        <v>54</v>
      </c>
      <c r="D2243" t="s">
        <v>405</v>
      </c>
      <c r="E2243" t="s">
        <v>405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405</v>
      </c>
      <c r="AD2243" t="s">
        <v>137</v>
      </c>
      <c r="AE2243" t="s">
        <v>564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376</v>
      </c>
      <c r="C2244" t="s">
        <v>54</v>
      </c>
      <c r="D2244" t="s">
        <v>406</v>
      </c>
      <c r="E2244" t="s">
        <v>406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405</v>
      </c>
      <c r="AD2244" t="s">
        <v>404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376</v>
      </c>
      <c r="C2245" t="s">
        <v>56</v>
      </c>
      <c r="D2245" t="s">
        <v>423</v>
      </c>
      <c r="E2245" t="s">
        <v>423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576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376</v>
      </c>
      <c r="C2246" t="s">
        <v>56</v>
      </c>
      <c r="D2246" t="s">
        <v>423</v>
      </c>
      <c r="E2246" t="s">
        <v>404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576</v>
      </c>
      <c r="AD2246" t="s">
        <v>137</v>
      </c>
      <c r="AE2246" t="s">
        <v>564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376</v>
      </c>
      <c r="C2247" t="s">
        <v>56</v>
      </c>
      <c r="D2247" t="s">
        <v>403</v>
      </c>
      <c r="E2247" t="s">
        <v>403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576</v>
      </c>
      <c r="AD2247" t="s">
        <v>404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376</v>
      </c>
      <c r="C2248" t="s">
        <v>56</v>
      </c>
      <c r="D2248" t="s">
        <v>403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576</v>
      </c>
      <c r="AD2248" t="s">
        <v>404</v>
      </c>
      <c r="AE2248" t="s">
        <v>564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376</v>
      </c>
      <c r="C2249" t="s">
        <v>56</v>
      </c>
      <c r="D2249" t="s">
        <v>403</v>
      </c>
      <c r="E2249" t="s">
        <v>405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576</v>
      </c>
      <c r="AD2249" t="s">
        <v>576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376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576</v>
      </c>
      <c r="AD2250" t="s">
        <v>576</v>
      </c>
      <c r="AE2250" t="s">
        <v>564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376</v>
      </c>
      <c r="C2251" t="s">
        <v>56</v>
      </c>
      <c r="D2251" t="s">
        <v>404</v>
      </c>
      <c r="E2251" t="s">
        <v>423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576</v>
      </c>
      <c r="AD2251" t="s">
        <v>424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376</v>
      </c>
      <c r="C2252" t="s">
        <v>56</v>
      </c>
      <c r="D2252" t="s">
        <v>404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426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376</v>
      </c>
      <c r="C2253" t="s">
        <v>56</v>
      </c>
      <c r="D2253" t="s">
        <v>404</v>
      </c>
      <c r="E2253" t="s">
        <v>404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426</v>
      </c>
      <c r="AD2253" t="s">
        <v>137</v>
      </c>
      <c r="AE2253" t="s">
        <v>564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376</v>
      </c>
      <c r="C2254" t="s">
        <v>56</v>
      </c>
      <c r="D2254" t="s">
        <v>404</v>
      </c>
      <c r="E2254" t="s">
        <v>405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426</v>
      </c>
      <c r="AD2254" t="s">
        <v>426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376</v>
      </c>
      <c r="C2255" t="s">
        <v>56</v>
      </c>
      <c r="D2255" t="s">
        <v>404</v>
      </c>
      <c r="E2255" t="s">
        <v>424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426</v>
      </c>
      <c r="AD2255" t="s">
        <v>426</v>
      </c>
      <c r="AE2255" t="s">
        <v>564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376</v>
      </c>
      <c r="C2256" t="s">
        <v>56</v>
      </c>
      <c r="D2256" t="s">
        <v>405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429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376</v>
      </c>
      <c r="C2257" t="s">
        <v>56</v>
      </c>
      <c r="D2257" t="s">
        <v>405</v>
      </c>
      <c r="E2257" t="s">
        <v>405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429</v>
      </c>
      <c r="AD2257" t="s">
        <v>137</v>
      </c>
      <c r="AE2257" t="s">
        <v>564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376</v>
      </c>
      <c r="C2258" t="s">
        <v>56</v>
      </c>
      <c r="D2258" t="s">
        <v>429</v>
      </c>
      <c r="E2258" t="s">
        <v>429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429</v>
      </c>
      <c r="AD2258" t="s">
        <v>429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376</v>
      </c>
      <c r="C2259" t="s">
        <v>56</v>
      </c>
      <c r="D2259" t="s">
        <v>424</v>
      </c>
      <c r="E2259" t="s">
        <v>424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429</v>
      </c>
      <c r="AD2259" t="s">
        <v>429</v>
      </c>
      <c r="AE2259" t="s">
        <v>564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376</v>
      </c>
      <c r="C2260" t="s">
        <v>56</v>
      </c>
      <c r="D2260" t="s">
        <v>406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424</v>
      </c>
      <c r="AD2260" t="s">
        <v>401</v>
      </c>
      <c r="AE2260" t="s">
        <v>564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376</v>
      </c>
      <c r="C2261" t="s">
        <v>56</v>
      </c>
      <c r="D2261" t="s">
        <v>406</v>
      </c>
      <c r="E2261" t="s">
        <v>406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424</v>
      </c>
      <c r="AD2261" t="s">
        <v>423</v>
      </c>
      <c r="AE2261" t="s">
        <v>564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376</v>
      </c>
      <c r="C2262" t="s">
        <v>56</v>
      </c>
      <c r="D2262" t="s">
        <v>427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424</v>
      </c>
      <c r="AD2262" t="s">
        <v>403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376</v>
      </c>
      <c r="C2263" t="s">
        <v>58</v>
      </c>
      <c r="D2263" t="s">
        <v>423</v>
      </c>
      <c r="E2263" t="s">
        <v>423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424</v>
      </c>
      <c r="AD2263" t="s">
        <v>403</v>
      </c>
      <c r="AE2263" t="s">
        <v>564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376</v>
      </c>
      <c r="C2264" t="s">
        <v>58</v>
      </c>
      <c r="D2264" t="s">
        <v>423</v>
      </c>
      <c r="E2264" t="s">
        <v>404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424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376</v>
      </c>
      <c r="C2265" t="s">
        <v>58</v>
      </c>
      <c r="D2265" t="s">
        <v>403</v>
      </c>
      <c r="E2265" t="s">
        <v>403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424</v>
      </c>
      <c r="AD2265" t="s">
        <v>137</v>
      </c>
      <c r="AE2265" t="s">
        <v>564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376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424</v>
      </c>
      <c r="AD2266" t="s">
        <v>404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376</v>
      </c>
      <c r="C2267" t="s">
        <v>58</v>
      </c>
      <c r="D2267" t="s">
        <v>404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424</v>
      </c>
      <c r="AD2267" t="s">
        <v>404</v>
      </c>
      <c r="AE2267" t="s">
        <v>564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376</v>
      </c>
      <c r="C2268" t="s">
        <v>58</v>
      </c>
      <c r="D2268" t="s">
        <v>404</v>
      </c>
      <c r="E2268" t="s">
        <v>404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424</v>
      </c>
      <c r="AD2268" t="s">
        <v>405</v>
      </c>
      <c r="AE2268" t="s">
        <v>564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376</v>
      </c>
      <c r="C2269" t="s">
        <v>58</v>
      </c>
      <c r="D2269" t="s">
        <v>404</v>
      </c>
      <c r="E2269" t="s">
        <v>425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424</v>
      </c>
      <c r="AD2269" t="s">
        <v>576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376</v>
      </c>
      <c r="C2270" t="s">
        <v>58</v>
      </c>
      <c r="D2270" t="s">
        <v>404</v>
      </c>
      <c r="E2270" t="s">
        <v>424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424</v>
      </c>
      <c r="AD2270" t="s">
        <v>424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376</v>
      </c>
      <c r="C2271" t="s">
        <v>58</v>
      </c>
      <c r="D2271" t="s">
        <v>425</v>
      </c>
      <c r="E2271" t="s">
        <v>425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424</v>
      </c>
      <c r="AD2271" t="s">
        <v>424</v>
      </c>
      <c r="AE2271" t="s">
        <v>564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376</v>
      </c>
      <c r="C2272" t="s">
        <v>58</v>
      </c>
      <c r="D2272" t="s">
        <v>405</v>
      </c>
      <c r="E2272" t="s">
        <v>404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424</v>
      </c>
      <c r="AD2272" t="s">
        <v>479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376</v>
      </c>
      <c r="C2273" t="s">
        <v>58</v>
      </c>
      <c r="D2273" t="s">
        <v>405</v>
      </c>
      <c r="E2273" t="s">
        <v>405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424</v>
      </c>
      <c r="AD2273" t="s">
        <v>479</v>
      </c>
      <c r="AE2273" t="s">
        <v>564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376</v>
      </c>
      <c r="C2274" t="s">
        <v>58</v>
      </c>
      <c r="D2274" t="s">
        <v>554</v>
      </c>
      <c r="E2274" t="s">
        <v>554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424</v>
      </c>
      <c r="AD2274" t="s">
        <v>431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376</v>
      </c>
      <c r="C2275" t="s">
        <v>58</v>
      </c>
      <c r="D2275" t="s">
        <v>426</v>
      </c>
      <c r="E2275" t="s">
        <v>426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564</v>
      </c>
      <c r="AD2275" t="s">
        <v>423</v>
      </c>
      <c r="AE2275" t="s">
        <v>564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376</v>
      </c>
      <c r="C2276" t="s">
        <v>58</v>
      </c>
      <c r="D2276" t="s">
        <v>429</v>
      </c>
      <c r="E2276" t="s">
        <v>429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564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376</v>
      </c>
      <c r="C2277" t="s">
        <v>58</v>
      </c>
      <c r="D2277" t="s">
        <v>424</v>
      </c>
      <c r="E2277" t="s">
        <v>424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564</v>
      </c>
      <c r="AD2277" t="s">
        <v>137</v>
      </c>
      <c r="AE2277" t="s">
        <v>564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376</v>
      </c>
      <c r="C2278" t="s">
        <v>58</v>
      </c>
      <c r="D2278" t="s">
        <v>431</v>
      </c>
      <c r="E2278" t="s">
        <v>431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564</v>
      </c>
      <c r="AD2278" t="s">
        <v>404</v>
      </c>
      <c r="AE2278" t="s">
        <v>564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376</v>
      </c>
      <c r="C2279" t="s">
        <v>58</v>
      </c>
      <c r="D2279" t="s">
        <v>406</v>
      </c>
      <c r="E2279" t="s">
        <v>406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564</v>
      </c>
      <c r="AD2279" t="s">
        <v>425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376</v>
      </c>
      <c r="C2280" t="s">
        <v>58</v>
      </c>
      <c r="D2280" t="s">
        <v>427</v>
      </c>
      <c r="E2280" t="s">
        <v>427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564</v>
      </c>
      <c r="AD2280" t="s">
        <v>429</v>
      </c>
      <c r="AE2280" t="s">
        <v>564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376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564</v>
      </c>
      <c r="AD2281" t="s">
        <v>424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376</v>
      </c>
      <c r="C2282" t="s">
        <v>60</v>
      </c>
      <c r="D2282" t="s">
        <v>403</v>
      </c>
      <c r="E2282" t="s">
        <v>403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564</v>
      </c>
      <c r="AD2282" t="s">
        <v>424</v>
      </c>
      <c r="AE2282" t="s">
        <v>564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376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479</v>
      </c>
      <c r="AD2283" t="s">
        <v>137</v>
      </c>
      <c r="AE2283" t="s">
        <v>564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376</v>
      </c>
      <c r="C2284" t="s">
        <v>60</v>
      </c>
      <c r="D2284" t="s">
        <v>137</v>
      </c>
      <c r="E2284" t="s">
        <v>404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431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376</v>
      </c>
      <c r="C2285" t="s">
        <v>60</v>
      </c>
      <c r="D2285" t="s">
        <v>404</v>
      </c>
      <c r="E2285" t="s">
        <v>423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431</v>
      </c>
      <c r="AD2285" t="s">
        <v>137</v>
      </c>
      <c r="AE2285" t="s">
        <v>564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376</v>
      </c>
      <c r="C2286" t="s">
        <v>60</v>
      </c>
      <c r="D2286" t="s">
        <v>404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431</v>
      </c>
      <c r="AD2286" t="s">
        <v>431</v>
      </c>
      <c r="AE2286" t="s">
        <v>564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376</v>
      </c>
      <c r="C2287" t="s">
        <v>60</v>
      </c>
      <c r="D2287" t="s">
        <v>404</v>
      </c>
      <c r="E2287" t="s">
        <v>404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427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376</v>
      </c>
      <c r="C2288" t="s">
        <v>60</v>
      </c>
      <c r="D2288" t="s">
        <v>404</v>
      </c>
      <c r="E2288" t="s">
        <v>425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427</v>
      </c>
      <c r="AD2288" t="s">
        <v>137</v>
      </c>
      <c r="AE2288" t="s">
        <v>564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376</v>
      </c>
      <c r="C2289" t="s">
        <v>60</v>
      </c>
      <c r="D2289" t="s">
        <v>404</v>
      </c>
      <c r="E2289" t="s">
        <v>405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404</v>
      </c>
      <c r="AC2289" t="s">
        <v>575</v>
      </c>
      <c r="AD2289" t="s">
        <v>404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376</v>
      </c>
      <c r="C2290" t="s">
        <v>60</v>
      </c>
      <c r="D2290" t="s">
        <v>404</v>
      </c>
      <c r="E2290" t="s">
        <v>424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404</v>
      </c>
      <c r="AC2290" t="s">
        <v>575</v>
      </c>
      <c r="AD2290" t="s">
        <v>404</v>
      </c>
      <c r="AE2290" t="s">
        <v>564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376</v>
      </c>
      <c r="C2291" t="s">
        <v>60</v>
      </c>
      <c r="D2291" t="s">
        <v>425</v>
      </c>
      <c r="E2291" t="s">
        <v>425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404</v>
      </c>
      <c r="AC2291" t="s">
        <v>423</v>
      </c>
      <c r="AD2291" t="s">
        <v>137</v>
      </c>
      <c r="AE2291" t="s">
        <v>564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376</v>
      </c>
      <c r="C2292" t="s">
        <v>60</v>
      </c>
      <c r="D2292" t="s">
        <v>405</v>
      </c>
      <c r="E2292" t="s">
        <v>405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404</v>
      </c>
      <c r="AC2292" t="s">
        <v>423</v>
      </c>
      <c r="AD2292" t="s">
        <v>404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376</v>
      </c>
      <c r="C2293" t="s">
        <v>60</v>
      </c>
      <c r="D2293" t="s">
        <v>554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404</v>
      </c>
      <c r="AC2293" t="s">
        <v>423</v>
      </c>
      <c r="AD2293" t="s">
        <v>404</v>
      </c>
      <c r="AE2293" t="s">
        <v>564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376</v>
      </c>
      <c r="C2294" t="s">
        <v>60</v>
      </c>
      <c r="D2294" t="s">
        <v>554</v>
      </c>
      <c r="E2294" t="s">
        <v>554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404</v>
      </c>
      <c r="AC2294" t="s">
        <v>403</v>
      </c>
      <c r="AD2294" t="s">
        <v>404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376</v>
      </c>
      <c r="C2295" t="s">
        <v>60</v>
      </c>
      <c r="D2295" t="s">
        <v>424</v>
      </c>
      <c r="E2295" t="s">
        <v>424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404</v>
      </c>
      <c r="AC2295" t="s">
        <v>403</v>
      </c>
      <c r="AD2295" t="s">
        <v>404</v>
      </c>
      <c r="AE2295" t="s">
        <v>564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376</v>
      </c>
      <c r="C2296" t="s">
        <v>60</v>
      </c>
      <c r="D2296" t="s">
        <v>431</v>
      </c>
      <c r="E2296" t="s">
        <v>431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404</v>
      </c>
      <c r="AC2296" t="s">
        <v>137</v>
      </c>
      <c r="AD2296" t="s">
        <v>137</v>
      </c>
      <c r="AE2296" t="s">
        <v>564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376</v>
      </c>
      <c r="C2297" t="s">
        <v>60</v>
      </c>
      <c r="D2297" t="s">
        <v>406</v>
      </c>
      <c r="E2297" t="s">
        <v>406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404</v>
      </c>
      <c r="AC2297" t="s">
        <v>137</v>
      </c>
      <c r="AD2297" t="s">
        <v>404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376</v>
      </c>
      <c r="C2298" t="s">
        <v>62</v>
      </c>
      <c r="D2298" t="s">
        <v>423</v>
      </c>
      <c r="E2298" t="s">
        <v>423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404</v>
      </c>
      <c r="AC2298" t="s">
        <v>137</v>
      </c>
      <c r="AD2298" t="s">
        <v>404</v>
      </c>
      <c r="AE2298" t="s">
        <v>564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376</v>
      </c>
      <c r="C2299" t="s">
        <v>62</v>
      </c>
      <c r="D2299" t="s">
        <v>403</v>
      </c>
      <c r="E2299" t="s">
        <v>403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404</v>
      </c>
      <c r="AC2299" t="s">
        <v>577</v>
      </c>
      <c r="AD2299" t="s">
        <v>137</v>
      </c>
      <c r="AE2299" t="s">
        <v>564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376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404</v>
      </c>
      <c r="AC2300" t="s">
        <v>577</v>
      </c>
      <c r="AD2300" t="s">
        <v>404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376</v>
      </c>
      <c r="C2301" t="s">
        <v>62</v>
      </c>
      <c r="D2301" t="s">
        <v>404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404</v>
      </c>
      <c r="AC2301" t="s">
        <v>577</v>
      </c>
      <c r="AD2301" t="s">
        <v>404</v>
      </c>
      <c r="AE2301" t="s">
        <v>564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376</v>
      </c>
      <c r="C2302" t="s">
        <v>62</v>
      </c>
      <c r="D2302" t="s">
        <v>404</v>
      </c>
      <c r="E2302" t="s">
        <v>404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404</v>
      </c>
      <c r="AC2302" t="s">
        <v>577</v>
      </c>
      <c r="AD2302" t="s">
        <v>425</v>
      </c>
      <c r="AE2302" t="s">
        <v>564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376</v>
      </c>
      <c r="C2303" t="s">
        <v>62</v>
      </c>
      <c r="D2303" t="s">
        <v>404</v>
      </c>
      <c r="E2303" t="s">
        <v>424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404</v>
      </c>
      <c r="AC2303" t="s">
        <v>577</v>
      </c>
      <c r="AD2303" t="s">
        <v>576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376</v>
      </c>
      <c r="C2304" t="s">
        <v>62</v>
      </c>
      <c r="D2304" t="s">
        <v>425</v>
      </c>
      <c r="E2304" t="s">
        <v>425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404</v>
      </c>
      <c r="AC2304" t="s">
        <v>577</v>
      </c>
      <c r="AD2304" t="s">
        <v>429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376</v>
      </c>
      <c r="C2305" t="s">
        <v>62</v>
      </c>
      <c r="D2305" t="s">
        <v>405</v>
      </c>
      <c r="E2305" t="s">
        <v>405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404</v>
      </c>
      <c r="AC2305" t="s">
        <v>577</v>
      </c>
      <c r="AD2305" t="s">
        <v>424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376</v>
      </c>
      <c r="C2306" t="s">
        <v>62</v>
      </c>
      <c r="D2306" t="s">
        <v>554</v>
      </c>
      <c r="E2306" t="s">
        <v>554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404</v>
      </c>
      <c r="AC2306" t="s">
        <v>577</v>
      </c>
      <c r="AD2306" t="s">
        <v>424</v>
      </c>
      <c r="AE2306" t="s">
        <v>564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376</v>
      </c>
      <c r="C2307" t="s">
        <v>62</v>
      </c>
      <c r="D2307" t="s">
        <v>426</v>
      </c>
      <c r="E2307" t="s">
        <v>426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404</v>
      </c>
      <c r="AC2307" t="s">
        <v>425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376</v>
      </c>
      <c r="C2308" t="s">
        <v>62</v>
      </c>
      <c r="D2308" t="s">
        <v>429</v>
      </c>
      <c r="E2308" t="s">
        <v>429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404</v>
      </c>
      <c r="AC2308" t="s">
        <v>425</v>
      </c>
      <c r="AD2308" t="s">
        <v>137</v>
      </c>
      <c r="AE2308" t="s">
        <v>564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376</v>
      </c>
      <c r="C2309" t="s">
        <v>62</v>
      </c>
      <c r="D2309" t="s">
        <v>424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404</v>
      </c>
      <c r="AC2309" t="s">
        <v>425</v>
      </c>
      <c r="AD2309" t="s">
        <v>404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376</v>
      </c>
      <c r="C2310" t="s">
        <v>62</v>
      </c>
      <c r="D2310" t="s">
        <v>424</v>
      </c>
      <c r="E2310" t="s">
        <v>424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404</v>
      </c>
      <c r="AC2310" t="s">
        <v>425</v>
      </c>
      <c r="AD2310" t="s">
        <v>404</v>
      </c>
      <c r="AE2310" t="s">
        <v>564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376</v>
      </c>
      <c r="C2311" t="s">
        <v>62</v>
      </c>
      <c r="D2311" t="s">
        <v>431</v>
      </c>
      <c r="E2311" t="s">
        <v>431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404</v>
      </c>
      <c r="AC2311" t="s">
        <v>425</v>
      </c>
      <c r="AD2311" t="s">
        <v>425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376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404</v>
      </c>
      <c r="AC2312" t="s">
        <v>425</v>
      </c>
      <c r="AD2312" t="s">
        <v>405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376</v>
      </c>
      <c r="C2313" t="s">
        <v>64</v>
      </c>
      <c r="D2313" t="s">
        <v>553</v>
      </c>
      <c r="E2313" t="s">
        <v>553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404</v>
      </c>
      <c r="AC2313" t="s">
        <v>425</v>
      </c>
      <c r="AD2313" t="s">
        <v>405</v>
      </c>
      <c r="AE2313" t="s">
        <v>564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376</v>
      </c>
      <c r="C2314" t="s">
        <v>64</v>
      </c>
      <c r="D2314" t="s">
        <v>423</v>
      </c>
      <c r="E2314" t="s">
        <v>423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404</v>
      </c>
      <c r="AC2314" t="s">
        <v>425</v>
      </c>
      <c r="AD2314" t="s">
        <v>424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376</v>
      </c>
      <c r="C2315" t="s">
        <v>64</v>
      </c>
      <c r="D2315" t="s">
        <v>423</v>
      </c>
      <c r="E2315" t="s">
        <v>404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404</v>
      </c>
      <c r="AC2315" t="s">
        <v>405</v>
      </c>
      <c r="AD2315" t="s">
        <v>137</v>
      </c>
      <c r="AE2315" t="s">
        <v>564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376</v>
      </c>
      <c r="C2316" t="s">
        <v>64</v>
      </c>
      <c r="D2316" t="s">
        <v>403</v>
      </c>
      <c r="E2316" t="s">
        <v>403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404</v>
      </c>
      <c r="AC2316" t="s">
        <v>405</v>
      </c>
      <c r="AD2316" t="s">
        <v>404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376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404</v>
      </c>
      <c r="AC2317" t="s">
        <v>405</v>
      </c>
      <c r="AD2317" t="s">
        <v>404</v>
      </c>
      <c r="AE2317" t="s">
        <v>564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376</v>
      </c>
      <c r="C2318" t="s">
        <v>64</v>
      </c>
      <c r="D2318" t="s">
        <v>137</v>
      </c>
      <c r="E2318" t="s">
        <v>404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404</v>
      </c>
      <c r="AC2318" t="s">
        <v>576</v>
      </c>
      <c r="AD2318" t="s">
        <v>423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376</v>
      </c>
      <c r="C2319" t="s">
        <v>64</v>
      </c>
      <c r="D2319" t="s">
        <v>137</v>
      </c>
      <c r="E2319" t="s">
        <v>425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404</v>
      </c>
      <c r="AC2319" t="s">
        <v>576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376</v>
      </c>
      <c r="C2320" t="s">
        <v>64</v>
      </c>
      <c r="D2320" t="s">
        <v>137</v>
      </c>
      <c r="E2320" t="s">
        <v>424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404</v>
      </c>
      <c r="AC2320" t="s">
        <v>576</v>
      </c>
      <c r="AD2320" t="s">
        <v>137</v>
      </c>
      <c r="AE2320" t="s">
        <v>564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376</v>
      </c>
      <c r="C2321" t="s">
        <v>64</v>
      </c>
      <c r="D2321" t="s">
        <v>404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404</v>
      </c>
      <c r="AC2321" t="s">
        <v>576</v>
      </c>
      <c r="AD2321" t="s">
        <v>404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376</v>
      </c>
      <c r="C2322" t="s">
        <v>64</v>
      </c>
      <c r="D2322" t="s">
        <v>404</v>
      </c>
      <c r="E2322" t="s">
        <v>404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404</v>
      </c>
      <c r="AC2322" t="s">
        <v>576</v>
      </c>
      <c r="AD2322" t="s">
        <v>404</v>
      </c>
      <c r="AE2322" t="s">
        <v>564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376</v>
      </c>
      <c r="C2323" t="s">
        <v>64</v>
      </c>
      <c r="D2323" t="s">
        <v>404</v>
      </c>
      <c r="E2323" t="s">
        <v>405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404</v>
      </c>
      <c r="AC2323" t="s">
        <v>576</v>
      </c>
      <c r="AD2323" t="s">
        <v>576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376</v>
      </c>
      <c r="C2324" t="s">
        <v>64</v>
      </c>
      <c r="D2324" t="s">
        <v>404</v>
      </c>
      <c r="E2324" t="s">
        <v>424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404</v>
      </c>
      <c r="AC2324" t="s">
        <v>576</v>
      </c>
      <c r="AD2324" t="s">
        <v>576</v>
      </c>
      <c r="AE2324" t="s">
        <v>564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376</v>
      </c>
      <c r="C2325" t="s">
        <v>64</v>
      </c>
      <c r="D2325" t="s">
        <v>425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404</v>
      </c>
      <c r="AC2325" t="s">
        <v>426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376</v>
      </c>
      <c r="C2326" t="s">
        <v>64</v>
      </c>
      <c r="D2326" t="s">
        <v>425</v>
      </c>
      <c r="E2326" t="s">
        <v>425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404</v>
      </c>
      <c r="AC2326" t="s">
        <v>426</v>
      </c>
      <c r="AD2326" t="s">
        <v>404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376</v>
      </c>
      <c r="C2327" t="s">
        <v>64</v>
      </c>
      <c r="D2327" t="s">
        <v>405</v>
      </c>
      <c r="E2327" t="s">
        <v>405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404</v>
      </c>
      <c r="AC2327" t="s">
        <v>426</v>
      </c>
      <c r="AD2327" t="s">
        <v>404</v>
      </c>
      <c r="AE2327" t="s">
        <v>564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376</v>
      </c>
      <c r="C2328" t="s">
        <v>64</v>
      </c>
      <c r="D2328" t="s">
        <v>554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404</v>
      </c>
      <c r="AC2328" t="s">
        <v>429</v>
      </c>
      <c r="AD2328" t="s">
        <v>137</v>
      </c>
      <c r="AE2328" t="s">
        <v>564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376</v>
      </c>
      <c r="C2329" t="s">
        <v>64</v>
      </c>
      <c r="D2329" t="s">
        <v>554</v>
      </c>
      <c r="E2329" t="s">
        <v>554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404</v>
      </c>
      <c r="AC2329" t="s">
        <v>429</v>
      </c>
      <c r="AD2329" t="s">
        <v>404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376</v>
      </c>
      <c r="C2330" t="s">
        <v>64</v>
      </c>
      <c r="D2330" t="s">
        <v>426</v>
      </c>
      <c r="E2330" t="s">
        <v>426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404</v>
      </c>
      <c r="AC2330" t="s">
        <v>429</v>
      </c>
      <c r="AD2330" t="s">
        <v>404</v>
      </c>
      <c r="AE2330" t="s">
        <v>564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376</v>
      </c>
      <c r="C2331" t="s">
        <v>64</v>
      </c>
      <c r="D2331" t="s">
        <v>429</v>
      </c>
      <c r="E2331" t="s">
        <v>429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404</v>
      </c>
      <c r="AC2331" t="s">
        <v>429</v>
      </c>
      <c r="AD2331" t="s">
        <v>429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376</v>
      </c>
      <c r="C2332" t="s">
        <v>64</v>
      </c>
      <c r="D2332" t="s">
        <v>424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404</v>
      </c>
      <c r="AC2332" t="s">
        <v>429</v>
      </c>
      <c r="AD2332" t="s">
        <v>429</v>
      </c>
      <c r="AE2332" t="s">
        <v>564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376</v>
      </c>
      <c r="C2333" t="s">
        <v>64</v>
      </c>
      <c r="D2333" t="s">
        <v>424</v>
      </c>
      <c r="E2333" t="s">
        <v>424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404</v>
      </c>
      <c r="AC2333" t="s">
        <v>424</v>
      </c>
      <c r="AD2333" t="s">
        <v>575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376</v>
      </c>
      <c r="C2334" t="s">
        <v>64</v>
      </c>
      <c r="D2334" t="s">
        <v>479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404</v>
      </c>
      <c r="AC2334" t="s">
        <v>424</v>
      </c>
      <c r="AD2334" t="s">
        <v>423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376</v>
      </c>
      <c r="C2335" t="s">
        <v>64</v>
      </c>
      <c r="D2335" t="s">
        <v>431</v>
      </c>
      <c r="E2335" t="s">
        <v>431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404</v>
      </c>
      <c r="AC2335" t="s">
        <v>424</v>
      </c>
      <c r="AD2335" t="s">
        <v>423</v>
      </c>
      <c r="AE2335" t="s">
        <v>564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377</v>
      </c>
      <c r="C2336" t="s">
        <v>48</v>
      </c>
      <c r="D2336" t="s">
        <v>403</v>
      </c>
      <c r="E2336" t="s">
        <v>403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404</v>
      </c>
      <c r="AC2336" t="s">
        <v>424</v>
      </c>
      <c r="AD2336" t="s">
        <v>403</v>
      </c>
      <c r="AE2336" t="s">
        <v>564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377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404</v>
      </c>
      <c r="AC2337" t="s">
        <v>424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377</v>
      </c>
      <c r="C2338" t="s">
        <v>48</v>
      </c>
      <c r="D2338" t="s">
        <v>404</v>
      </c>
      <c r="E2338" t="s">
        <v>404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404</v>
      </c>
      <c r="AC2338" t="s">
        <v>424</v>
      </c>
      <c r="AD2338" t="s">
        <v>137</v>
      </c>
      <c r="AE2338" t="s">
        <v>564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377</v>
      </c>
      <c r="C2339" t="s">
        <v>48</v>
      </c>
      <c r="D2339" t="s">
        <v>405</v>
      </c>
      <c r="E2339" t="s">
        <v>405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404</v>
      </c>
      <c r="AC2339" t="s">
        <v>424</v>
      </c>
      <c r="AD2339" t="s">
        <v>404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377</v>
      </c>
      <c r="C2340" t="s">
        <v>50</v>
      </c>
      <c r="D2340" t="s">
        <v>403</v>
      </c>
      <c r="E2340" t="s">
        <v>403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404</v>
      </c>
      <c r="AC2340" t="s">
        <v>424</v>
      </c>
      <c r="AD2340" t="s">
        <v>404</v>
      </c>
      <c r="AE2340" t="s">
        <v>564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377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404</v>
      </c>
      <c r="AC2341" t="s">
        <v>424</v>
      </c>
      <c r="AD2341" t="s">
        <v>425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377</v>
      </c>
      <c r="C2342" t="s">
        <v>50</v>
      </c>
      <c r="D2342" t="s">
        <v>404</v>
      </c>
      <c r="E2342" t="s">
        <v>404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404</v>
      </c>
      <c r="AC2342" t="s">
        <v>424</v>
      </c>
      <c r="AD2342" t="s">
        <v>425</v>
      </c>
      <c r="AE2342" t="s">
        <v>564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377</v>
      </c>
      <c r="C2343" t="s">
        <v>50</v>
      </c>
      <c r="D2343" t="s">
        <v>406</v>
      </c>
      <c r="E2343" t="s">
        <v>406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404</v>
      </c>
      <c r="AC2343" t="s">
        <v>424</v>
      </c>
      <c r="AD2343" t="s">
        <v>405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377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404</v>
      </c>
      <c r="AC2344" t="s">
        <v>424</v>
      </c>
      <c r="AD2344" t="s">
        <v>429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377</v>
      </c>
      <c r="C2345" t="s">
        <v>52</v>
      </c>
      <c r="D2345" t="s">
        <v>403</v>
      </c>
      <c r="E2345" t="s">
        <v>403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404</v>
      </c>
      <c r="AC2345" t="s">
        <v>424</v>
      </c>
      <c r="AD2345" t="s">
        <v>429</v>
      </c>
      <c r="AE2345" t="s">
        <v>564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377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404</v>
      </c>
      <c r="AC2346" t="s">
        <v>424</v>
      </c>
      <c r="AD2346" t="s">
        <v>424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377</v>
      </c>
      <c r="C2347" t="s">
        <v>52</v>
      </c>
      <c r="D2347" t="s">
        <v>404</v>
      </c>
      <c r="E2347" t="s">
        <v>404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404</v>
      </c>
      <c r="AC2347" t="s">
        <v>424</v>
      </c>
      <c r="AD2347" t="s">
        <v>424</v>
      </c>
      <c r="AE2347" t="s">
        <v>564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377</v>
      </c>
      <c r="C2348" t="s">
        <v>52</v>
      </c>
      <c r="D2348" t="s">
        <v>404</v>
      </c>
      <c r="E2348" t="s">
        <v>405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404</v>
      </c>
      <c r="AC2348" t="s">
        <v>564</v>
      </c>
      <c r="AD2348" t="s">
        <v>423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377</v>
      </c>
      <c r="C2349" t="s">
        <v>52</v>
      </c>
      <c r="D2349" t="s">
        <v>405</v>
      </c>
      <c r="E2349" t="s">
        <v>405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404</v>
      </c>
      <c r="AC2349" t="s">
        <v>564</v>
      </c>
      <c r="AD2349" t="s">
        <v>137</v>
      </c>
      <c r="AE2349" t="s">
        <v>564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377</v>
      </c>
      <c r="C2350" t="s">
        <v>52</v>
      </c>
      <c r="D2350" t="s">
        <v>406</v>
      </c>
      <c r="E2350" t="s">
        <v>406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404</v>
      </c>
      <c r="AC2350" t="s">
        <v>564</v>
      </c>
      <c r="AD2350" t="s">
        <v>404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377</v>
      </c>
      <c r="C2351" t="s">
        <v>54</v>
      </c>
      <c r="D2351" t="s">
        <v>403</v>
      </c>
      <c r="E2351" t="s">
        <v>403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404</v>
      </c>
      <c r="AC2351" t="s">
        <v>564</v>
      </c>
      <c r="AD2351" t="s">
        <v>404</v>
      </c>
      <c r="AE2351" t="s">
        <v>564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377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404</v>
      </c>
      <c r="AC2352" t="s">
        <v>564</v>
      </c>
      <c r="AD2352" t="s">
        <v>405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377</v>
      </c>
      <c r="C2353" t="s">
        <v>54</v>
      </c>
      <c r="D2353" t="s">
        <v>137</v>
      </c>
      <c r="E2353" t="s">
        <v>406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404</v>
      </c>
      <c r="AC2353" t="s">
        <v>564</v>
      </c>
      <c r="AD2353" t="s">
        <v>576</v>
      </c>
      <c r="AE2353" t="s">
        <v>564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377</v>
      </c>
      <c r="C2354" t="s">
        <v>54</v>
      </c>
      <c r="D2354" t="s">
        <v>404</v>
      </c>
      <c r="E2354" t="s">
        <v>423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404</v>
      </c>
      <c r="AC2354" t="s">
        <v>479</v>
      </c>
      <c r="AD2354" t="s">
        <v>404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377</v>
      </c>
      <c r="C2355" t="s">
        <v>54</v>
      </c>
      <c r="D2355" t="s">
        <v>404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404</v>
      </c>
      <c r="AC2355" t="s">
        <v>479</v>
      </c>
      <c r="AD2355" t="s">
        <v>404</v>
      </c>
      <c r="AE2355" t="s">
        <v>564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377</v>
      </c>
      <c r="C2356" t="s">
        <v>54</v>
      </c>
      <c r="D2356" t="s">
        <v>404</v>
      </c>
      <c r="E2356" t="s">
        <v>404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404</v>
      </c>
      <c r="AC2356" t="s">
        <v>479</v>
      </c>
      <c r="AD2356" t="s">
        <v>424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377</v>
      </c>
      <c r="C2357" t="s">
        <v>54</v>
      </c>
      <c r="D2357" t="s">
        <v>404</v>
      </c>
      <c r="E2357" t="s">
        <v>405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404</v>
      </c>
      <c r="AC2357" t="s">
        <v>431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377</v>
      </c>
      <c r="C2358" t="s">
        <v>54</v>
      </c>
      <c r="D2358" t="s">
        <v>405</v>
      </c>
      <c r="E2358" t="s">
        <v>405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404</v>
      </c>
      <c r="AC2358" t="s">
        <v>431</v>
      </c>
      <c r="AD2358" t="s">
        <v>137</v>
      </c>
      <c r="AE2358" t="s">
        <v>564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377</v>
      </c>
      <c r="C2359" t="s">
        <v>54</v>
      </c>
      <c r="D2359" t="s">
        <v>406</v>
      </c>
      <c r="E2359" t="s">
        <v>406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404</v>
      </c>
      <c r="AC2359" t="s">
        <v>431</v>
      </c>
      <c r="AD2359" t="s">
        <v>404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377</v>
      </c>
      <c r="C2360" t="s">
        <v>56</v>
      </c>
      <c r="D2360" t="s">
        <v>423</v>
      </c>
      <c r="E2360" t="s">
        <v>423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404</v>
      </c>
      <c r="AC2360" t="s">
        <v>431</v>
      </c>
      <c r="AD2360" t="s">
        <v>404</v>
      </c>
      <c r="AE2360" t="s">
        <v>564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377</v>
      </c>
      <c r="C2361" t="s">
        <v>56</v>
      </c>
      <c r="D2361" t="s">
        <v>423</v>
      </c>
      <c r="E2361" t="s">
        <v>404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404</v>
      </c>
      <c r="AC2361" t="s">
        <v>431</v>
      </c>
      <c r="AD2361" t="s">
        <v>424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377</v>
      </c>
      <c r="C2362" t="s">
        <v>56</v>
      </c>
      <c r="D2362" t="s">
        <v>403</v>
      </c>
      <c r="E2362" t="s">
        <v>403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404</v>
      </c>
      <c r="AC2362" t="s">
        <v>431</v>
      </c>
      <c r="AD2362" t="s">
        <v>431</v>
      </c>
      <c r="AE2362" t="s">
        <v>564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377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404</v>
      </c>
      <c r="AC2363" t="s">
        <v>427</v>
      </c>
      <c r="AD2363" t="s">
        <v>404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377</v>
      </c>
      <c r="C2364" t="s">
        <v>56</v>
      </c>
      <c r="D2364" t="s">
        <v>404</v>
      </c>
      <c r="E2364" t="s">
        <v>553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425</v>
      </c>
      <c r="AC2364" t="s">
        <v>423</v>
      </c>
      <c r="AD2364" t="s">
        <v>425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377</v>
      </c>
      <c r="C2365" t="s">
        <v>56</v>
      </c>
      <c r="D2365" t="s">
        <v>404</v>
      </c>
      <c r="E2365" t="s">
        <v>423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425</v>
      </c>
      <c r="AC2365" t="s">
        <v>137</v>
      </c>
      <c r="AD2365" t="s">
        <v>402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377</v>
      </c>
      <c r="C2366" t="s">
        <v>56</v>
      </c>
      <c r="D2366" t="s">
        <v>404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425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377</v>
      </c>
      <c r="C2367" t="s">
        <v>56</v>
      </c>
      <c r="D2367" t="s">
        <v>404</v>
      </c>
      <c r="E2367" t="s">
        <v>404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425</v>
      </c>
      <c r="AC2367" t="s">
        <v>137</v>
      </c>
      <c r="AD2367" t="s">
        <v>137</v>
      </c>
      <c r="AE2367" t="s">
        <v>564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377</v>
      </c>
      <c r="C2368" t="s">
        <v>56</v>
      </c>
      <c r="D2368" t="s">
        <v>404</v>
      </c>
      <c r="E2368" t="s">
        <v>425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425</v>
      </c>
      <c r="AC2368" t="s">
        <v>137</v>
      </c>
      <c r="AD2368" t="s">
        <v>404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377</v>
      </c>
      <c r="C2369" t="s">
        <v>56</v>
      </c>
      <c r="D2369" t="s">
        <v>404</v>
      </c>
      <c r="E2369" t="s">
        <v>424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425</v>
      </c>
      <c r="AC2369" t="s">
        <v>137</v>
      </c>
      <c r="AD2369" t="s">
        <v>425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377</v>
      </c>
      <c r="C2370" t="s">
        <v>56</v>
      </c>
      <c r="D2370" t="s">
        <v>405</v>
      </c>
      <c r="E2370" t="s">
        <v>405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425</v>
      </c>
      <c r="AC2370" t="s">
        <v>137</v>
      </c>
      <c r="AD2370" t="s">
        <v>425</v>
      </c>
      <c r="AE2370" t="s">
        <v>564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377</v>
      </c>
      <c r="C2371" t="s">
        <v>56</v>
      </c>
      <c r="D2371" t="s">
        <v>424</v>
      </c>
      <c r="E2371" t="s">
        <v>424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425</v>
      </c>
      <c r="AC2371" t="s">
        <v>577</v>
      </c>
      <c r="AD2371" t="s">
        <v>137</v>
      </c>
      <c r="AE2371" t="s">
        <v>564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377</v>
      </c>
      <c r="C2372" t="s">
        <v>56</v>
      </c>
      <c r="D2372" t="s">
        <v>479</v>
      </c>
      <c r="E2372" t="s">
        <v>479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425</v>
      </c>
      <c r="AC2372" t="s">
        <v>577</v>
      </c>
      <c r="AD2372" t="s">
        <v>404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377</v>
      </c>
      <c r="C2373" t="s">
        <v>56</v>
      </c>
      <c r="D2373" t="s">
        <v>431</v>
      </c>
      <c r="E2373" t="s">
        <v>431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425</v>
      </c>
      <c r="AC2373" t="s">
        <v>577</v>
      </c>
      <c r="AD2373" t="s">
        <v>425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377</v>
      </c>
      <c r="C2374" t="s">
        <v>56</v>
      </c>
      <c r="D2374" t="s">
        <v>406</v>
      </c>
      <c r="E2374" t="s">
        <v>406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425</v>
      </c>
      <c r="AC2374" t="s">
        <v>425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377</v>
      </c>
      <c r="C2375" t="s">
        <v>56</v>
      </c>
      <c r="D2375" t="s">
        <v>406</v>
      </c>
      <c r="E2375" t="s">
        <v>427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425</v>
      </c>
      <c r="AC2375" t="s">
        <v>425</v>
      </c>
      <c r="AD2375" t="s">
        <v>137</v>
      </c>
      <c r="AE2375" t="s">
        <v>564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377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425</v>
      </c>
      <c r="AC2376" t="s">
        <v>425</v>
      </c>
      <c r="AD2376" t="s">
        <v>404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377</v>
      </c>
      <c r="C2377" t="s">
        <v>58</v>
      </c>
      <c r="D2377" t="s">
        <v>423</v>
      </c>
      <c r="E2377" t="s">
        <v>423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425</v>
      </c>
      <c r="AC2377" t="s">
        <v>425</v>
      </c>
      <c r="AD2377" t="s">
        <v>425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377</v>
      </c>
      <c r="C2378" t="s">
        <v>58</v>
      </c>
      <c r="D2378" t="s">
        <v>403</v>
      </c>
      <c r="E2378" t="s">
        <v>403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425</v>
      </c>
      <c r="AC2378" t="s">
        <v>425</v>
      </c>
      <c r="AD2378" t="s">
        <v>425</v>
      </c>
      <c r="AE2378" t="s">
        <v>564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377</v>
      </c>
      <c r="C2379" t="s">
        <v>58</v>
      </c>
      <c r="D2379" t="s">
        <v>403</v>
      </c>
      <c r="E2379" t="s">
        <v>405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425</v>
      </c>
      <c r="AC2379" t="s">
        <v>425</v>
      </c>
      <c r="AD2379" t="s">
        <v>429</v>
      </c>
      <c r="AE2379" t="s">
        <v>564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377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425</v>
      </c>
      <c r="AC2380" t="s">
        <v>426</v>
      </c>
      <c r="AD2380" t="s">
        <v>425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377</v>
      </c>
      <c r="C2381" t="s">
        <v>58</v>
      </c>
      <c r="D2381" t="s">
        <v>137</v>
      </c>
      <c r="E2381" t="s">
        <v>424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425</v>
      </c>
      <c r="AC2381" t="s">
        <v>426</v>
      </c>
      <c r="AD2381" t="s">
        <v>425</v>
      </c>
      <c r="AE2381" t="s">
        <v>564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377</v>
      </c>
      <c r="C2382" t="s">
        <v>58</v>
      </c>
      <c r="D2382" t="s">
        <v>404</v>
      </c>
      <c r="E2382" t="s">
        <v>423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425</v>
      </c>
      <c r="AC2382" t="s">
        <v>429</v>
      </c>
      <c r="AD2382" t="s">
        <v>137</v>
      </c>
      <c r="AE2382" t="s">
        <v>564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377</v>
      </c>
      <c r="C2383" t="s">
        <v>58</v>
      </c>
      <c r="D2383" t="s">
        <v>404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425</v>
      </c>
      <c r="AC2383" t="s">
        <v>429</v>
      </c>
      <c r="AD2383" t="s">
        <v>425</v>
      </c>
      <c r="AE2383" t="s">
        <v>564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377</v>
      </c>
      <c r="C2384" t="s">
        <v>58</v>
      </c>
      <c r="D2384" t="s">
        <v>404</v>
      </c>
      <c r="E2384" t="s">
        <v>404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425</v>
      </c>
      <c r="AC2384" t="s">
        <v>424</v>
      </c>
      <c r="AD2384" t="s">
        <v>137</v>
      </c>
      <c r="AE2384" t="s">
        <v>564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377</v>
      </c>
      <c r="C2385" t="s">
        <v>58</v>
      </c>
      <c r="D2385" t="s">
        <v>404</v>
      </c>
      <c r="E2385" t="s">
        <v>425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425</v>
      </c>
      <c r="AC2385" t="s">
        <v>424</v>
      </c>
      <c r="AD2385" t="s">
        <v>404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377</v>
      </c>
      <c r="C2386" t="s">
        <v>58</v>
      </c>
      <c r="D2386" t="s">
        <v>404</v>
      </c>
      <c r="E2386" t="s">
        <v>554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425</v>
      </c>
      <c r="AC2386" t="s">
        <v>424</v>
      </c>
      <c r="AD2386" t="s">
        <v>425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377</v>
      </c>
      <c r="C2387" t="s">
        <v>58</v>
      </c>
      <c r="D2387" t="s">
        <v>404</v>
      </c>
      <c r="E2387" t="s">
        <v>424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425</v>
      </c>
      <c r="AC2387" t="s">
        <v>424</v>
      </c>
      <c r="AD2387" t="s">
        <v>425</v>
      </c>
      <c r="AE2387" t="s">
        <v>564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377</v>
      </c>
      <c r="C2388" t="s">
        <v>58</v>
      </c>
      <c r="D2388" t="s">
        <v>425</v>
      </c>
      <c r="E2388" t="s">
        <v>425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425</v>
      </c>
      <c r="AC2388" t="s">
        <v>564</v>
      </c>
      <c r="AD2388" t="s">
        <v>575</v>
      </c>
      <c r="AE2388" t="s">
        <v>564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377</v>
      </c>
      <c r="C2389" t="s">
        <v>58</v>
      </c>
      <c r="D2389" t="s">
        <v>405</v>
      </c>
      <c r="E2389" t="s">
        <v>405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425</v>
      </c>
      <c r="AC2389" t="s">
        <v>564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377</v>
      </c>
      <c r="C2390" t="s">
        <v>58</v>
      </c>
      <c r="D2390" t="s">
        <v>424</v>
      </c>
      <c r="E2390" t="s">
        <v>424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425</v>
      </c>
      <c r="AC2390" t="s">
        <v>564</v>
      </c>
      <c r="AD2390" t="s">
        <v>137</v>
      </c>
      <c r="AE2390" t="s">
        <v>564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377</v>
      </c>
      <c r="C2391" t="s">
        <v>58</v>
      </c>
      <c r="D2391" t="s">
        <v>431</v>
      </c>
      <c r="E2391" t="s">
        <v>431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425</v>
      </c>
      <c r="AC2391" t="s">
        <v>564</v>
      </c>
      <c r="AD2391" t="s">
        <v>404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377</v>
      </c>
      <c r="C2392" t="s">
        <v>58</v>
      </c>
      <c r="D2392" t="s">
        <v>406</v>
      </c>
      <c r="E2392" t="s">
        <v>406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425</v>
      </c>
      <c r="AC2392" t="s">
        <v>564</v>
      </c>
      <c r="AD2392" t="s">
        <v>425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377</v>
      </c>
      <c r="C2393" t="s">
        <v>60</v>
      </c>
      <c r="D2393" t="s">
        <v>403</v>
      </c>
      <c r="E2393" t="s">
        <v>403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425</v>
      </c>
      <c r="AC2393" t="s">
        <v>564</v>
      </c>
      <c r="AD2393" t="s">
        <v>425</v>
      </c>
      <c r="AE2393" t="s">
        <v>564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377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425</v>
      </c>
      <c r="AC2394" t="s">
        <v>431</v>
      </c>
      <c r="AD2394" t="s">
        <v>425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377</v>
      </c>
      <c r="C2395" t="s">
        <v>60</v>
      </c>
      <c r="D2395" t="s">
        <v>404</v>
      </c>
      <c r="E2395" t="s">
        <v>404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425</v>
      </c>
      <c r="AC2395" t="s">
        <v>431</v>
      </c>
      <c r="AD2395" t="s">
        <v>425</v>
      </c>
      <c r="AE2395" t="s">
        <v>564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377</v>
      </c>
      <c r="C2396" t="s">
        <v>60</v>
      </c>
      <c r="D2396" t="s">
        <v>404</v>
      </c>
      <c r="E2396" t="s">
        <v>424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405</v>
      </c>
      <c r="AC2396" t="s">
        <v>423</v>
      </c>
      <c r="AD2396" t="s">
        <v>405</v>
      </c>
      <c r="AE2396" t="s">
        <v>564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377</v>
      </c>
      <c r="C2397" t="s">
        <v>60</v>
      </c>
      <c r="D2397" t="s">
        <v>425</v>
      </c>
      <c r="E2397" t="s">
        <v>425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405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377</v>
      </c>
      <c r="C2398" t="s">
        <v>60</v>
      </c>
      <c r="D2398" t="s">
        <v>405</v>
      </c>
      <c r="E2398" t="s">
        <v>405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405</v>
      </c>
      <c r="AC2398" t="s">
        <v>137</v>
      </c>
      <c r="AD2398" t="s">
        <v>137</v>
      </c>
      <c r="AE2398" t="s">
        <v>564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377</v>
      </c>
      <c r="C2399" t="s">
        <v>60</v>
      </c>
      <c r="D2399" t="s">
        <v>424</v>
      </c>
      <c r="E2399" t="s">
        <v>424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405</v>
      </c>
      <c r="AC2399" t="s">
        <v>137</v>
      </c>
      <c r="AD2399" t="s">
        <v>405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377</v>
      </c>
      <c r="C2400" t="s">
        <v>60</v>
      </c>
      <c r="D2400" t="s">
        <v>406</v>
      </c>
      <c r="E2400" t="s">
        <v>406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405</v>
      </c>
      <c r="AC2400" t="s">
        <v>137</v>
      </c>
      <c r="AD2400" t="s">
        <v>405</v>
      </c>
      <c r="AE2400" t="s">
        <v>564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377</v>
      </c>
      <c r="C2401" t="s">
        <v>62</v>
      </c>
      <c r="D2401" t="s">
        <v>403</v>
      </c>
      <c r="E2401" t="s">
        <v>403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405</v>
      </c>
      <c r="AC2401" t="s">
        <v>577</v>
      </c>
      <c r="AD2401" t="s">
        <v>405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377</v>
      </c>
      <c r="C2402" t="s">
        <v>62</v>
      </c>
      <c r="D2402" t="s">
        <v>403</v>
      </c>
      <c r="E2402" t="s">
        <v>404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405</v>
      </c>
      <c r="AC2402" t="s">
        <v>425</v>
      </c>
      <c r="AD2402" t="s">
        <v>405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377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405</v>
      </c>
      <c r="AC2403" t="s">
        <v>425</v>
      </c>
      <c r="AD2403" t="s">
        <v>405</v>
      </c>
      <c r="AE2403" t="s">
        <v>564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377</v>
      </c>
      <c r="C2404" t="s">
        <v>62</v>
      </c>
      <c r="D2404" t="s">
        <v>404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405</v>
      </c>
      <c r="AC2404" t="s">
        <v>405</v>
      </c>
      <c r="AD2404" t="s">
        <v>137</v>
      </c>
      <c r="AE2404" t="s">
        <v>564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377</v>
      </c>
      <c r="C2405" t="s">
        <v>62</v>
      </c>
      <c r="D2405" t="s">
        <v>404</v>
      </c>
      <c r="E2405" t="s">
        <v>404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405</v>
      </c>
      <c r="AC2405" t="s">
        <v>405</v>
      </c>
      <c r="AD2405" t="s">
        <v>405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377</v>
      </c>
      <c r="C2406" t="s">
        <v>62</v>
      </c>
      <c r="D2406" t="s">
        <v>425</v>
      </c>
      <c r="E2406" t="s">
        <v>425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405</v>
      </c>
      <c r="AC2406" t="s">
        <v>405</v>
      </c>
      <c r="AD2406" t="s">
        <v>405</v>
      </c>
      <c r="AE2406" t="s">
        <v>564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377</v>
      </c>
      <c r="C2407" t="s">
        <v>62</v>
      </c>
      <c r="D2407" t="s">
        <v>405</v>
      </c>
      <c r="E2407" t="s">
        <v>405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405</v>
      </c>
      <c r="AC2407" t="s">
        <v>576</v>
      </c>
      <c r="AD2407" t="s">
        <v>137</v>
      </c>
      <c r="AE2407" t="s">
        <v>564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377</v>
      </c>
      <c r="C2408" t="s">
        <v>62</v>
      </c>
      <c r="D2408" t="s">
        <v>554</v>
      </c>
      <c r="E2408" t="s">
        <v>554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405</v>
      </c>
      <c r="AC2408" t="s">
        <v>576</v>
      </c>
      <c r="AD2408" t="s">
        <v>405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377</v>
      </c>
      <c r="C2409" t="s">
        <v>62</v>
      </c>
      <c r="D2409" t="s">
        <v>424</v>
      </c>
      <c r="E2409" t="s">
        <v>424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405</v>
      </c>
      <c r="AC2409" t="s">
        <v>576</v>
      </c>
      <c r="AD2409" t="s">
        <v>405</v>
      </c>
      <c r="AE2409" t="s">
        <v>564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377</v>
      </c>
      <c r="C2410" t="s">
        <v>62</v>
      </c>
      <c r="D2410" t="s">
        <v>431</v>
      </c>
      <c r="E2410" t="s">
        <v>431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405</v>
      </c>
      <c r="AC2410" t="s">
        <v>426</v>
      </c>
      <c r="AD2410" t="s">
        <v>405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377</v>
      </c>
      <c r="C2411" t="s">
        <v>64</v>
      </c>
      <c r="D2411" t="s">
        <v>403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405</v>
      </c>
      <c r="AC2411" t="s">
        <v>429</v>
      </c>
      <c r="AD2411" t="s">
        <v>405</v>
      </c>
      <c r="AE2411" t="s">
        <v>564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377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405</v>
      </c>
      <c r="AC2412" t="s">
        <v>424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377</v>
      </c>
      <c r="C2413" t="s">
        <v>64</v>
      </c>
      <c r="D2413" t="s">
        <v>137</v>
      </c>
      <c r="E2413" t="s">
        <v>404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405</v>
      </c>
      <c r="AC2413" t="s">
        <v>424</v>
      </c>
      <c r="AD2413" t="s">
        <v>137</v>
      </c>
      <c r="AE2413" t="s">
        <v>564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377</v>
      </c>
      <c r="C2414" t="s">
        <v>64</v>
      </c>
      <c r="D2414" t="s">
        <v>137</v>
      </c>
      <c r="E2414" t="s">
        <v>424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405</v>
      </c>
      <c r="AC2414" t="s">
        <v>424</v>
      </c>
      <c r="AD2414" t="s">
        <v>405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377</v>
      </c>
      <c r="C2415" t="s">
        <v>64</v>
      </c>
      <c r="D2415" t="s">
        <v>137</v>
      </c>
      <c r="E2415" t="s">
        <v>431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405</v>
      </c>
      <c r="AC2415" t="s">
        <v>424</v>
      </c>
      <c r="AD2415" t="s">
        <v>405</v>
      </c>
      <c r="AE2415" t="s">
        <v>564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377</v>
      </c>
      <c r="C2416" t="s">
        <v>64</v>
      </c>
      <c r="D2416" t="s">
        <v>404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405</v>
      </c>
      <c r="AC2416" t="s">
        <v>564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377</v>
      </c>
      <c r="C2417" t="s">
        <v>64</v>
      </c>
      <c r="D2417" t="s">
        <v>404</v>
      </c>
      <c r="E2417" t="s">
        <v>404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405</v>
      </c>
      <c r="AC2417" t="s">
        <v>564</v>
      </c>
      <c r="AD2417" t="s">
        <v>137</v>
      </c>
      <c r="AE2417" t="s">
        <v>564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377</v>
      </c>
      <c r="C2418" t="s">
        <v>64</v>
      </c>
      <c r="D2418" t="s">
        <v>404</v>
      </c>
      <c r="E2418" t="s">
        <v>425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405</v>
      </c>
      <c r="AC2418" t="s">
        <v>564</v>
      </c>
      <c r="AD2418" t="s">
        <v>405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377</v>
      </c>
      <c r="C2419" t="s">
        <v>64</v>
      </c>
      <c r="D2419" t="s">
        <v>404</v>
      </c>
      <c r="E2419" t="s">
        <v>424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405</v>
      </c>
      <c r="AC2419" t="s">
        <v>564</v>
      </c>
      <c r="AD2419" t="s">
        <v>405</v>
      </c>
      <c r="AE2419" t="s">
        <v>564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377</v>
      </c>
      <c r="C2420" t="s">
        <v>64</v>
      </c>
      <c r="D2420" t="s">
        <v>425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405</v>
      </c>
      <c r="AC2420" t="s">
        <v>431</v>
      </c>
      <c r="AD2420" t="s">
        <v>405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377</v>
      </c>
      <c r="C2421" t="s">
        <v>64</v>
      </c>
      <c r="D2421" t="s">
        <v>425</v>
      </c>
      <c r="E2421" t="s">
        <v>425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405</v>
      </c>
      <c r="AC2421" t="s">
        <v>431</v>
      </c>
      <c r="AD2421" t="s">
        <v>431</v>
      </c>
      <c r="AE2421" t="s">
        <v>564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377</v>
      </c>
      <c r="C2422" t="s">
        <v>64</v>
      </c>
      <c r="D2422" t="s">
        <v>405</v>
      </c>
      <c r="E2422" t="s">
        <v>405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576</v>
      </c>
      <c r="AC2422" t="s">
        <v>423</v>
      </c>
      <c r="AD2422" t="s">
        <v>576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377</v>
      </c>
      <c r="C2423" t="s">
        <v>64</v>
      </c>
      <c r="D2423" t="s">
        <v>424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576</v>
      </c>
      <c r="AC2423" t="s">
        <v>137</v>
      </c>
      <c r="AD2423" t="s">
        <v>423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377</v>
      </c>
      <c r="C2424" t="s">
        <v>64</v>
      </c>
      <c r="D2424" t="s">
        <v>424</v>
      </c>
      <c r="E2424" t="s">
        <v>424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576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377</v>
      </c>
      <c r="C2425" t="s">
        <v>64</v>
      </c>
      <c r="D2425" t="s">
        <v>479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576</v>
      </c>
      <c r="AC2425" t="s">
        <v>137</v>
      </c>
      <c r="AD2425" t="s">
        <v>137</v>
      </c>
      <c r="AE2425" t="s">
        <v>564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378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576</v>
      </c>
      <c r="AC2426" t="s">
        <v>137</v>
      </c>
      <c r="AD2426" t="s">
        <v>404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378</v>
      </c>
      <c r="C2427" t="s">
        <v>48</v>
      </c>
      <c r="D2427" t="s">
        <v>137</v>
      </c>
      <c r="E2427" t="s">
        <v>404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576</v>
      </c>
      <c r="AC2427" t="s">
        <v>137</v>
      </c>
      <c r="AD2427" t="s">
        <v>404</v>
      </c>
      <c r="AE2427" t="s">
        <v>564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378</v>
      </c>
      <c r="C2428" t="s">
        <v>48</v>
      </c>
      <c r="D2428" t="s">
        <v>404</v>
      </c>
      <c r="E2428" t="s">
        <v>404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576</v>
      </c>
      <c r="AC2428" t="s">
        <v>137</v>
      </c>
      <c r="AD2428" t="s">
        <v>576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378</v>
      </c>
      <c r="C2429" t="s">
        <v>48</v>
      </c>
      <c r="D2429" t="s">
        <v>431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576</v>
      </c>
      <c r="AC2429" t="s">
        <v>137</v>
      </c>
      <c r="AD2429" t="s">
        <v>576</v>
      </c>
      <c r="AE2429" t="s">
        <v>564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378</v>
      </c>
      <c r="C2430" t="s">
        <v>48</v>
      </c>
      <c r="D2430" t="s">
        <v>431</v>
      </c>
      <c r="E2430" t="s">
        <v>431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576</v>
      </c>
      <c r="AC2430" t="s">
        <v>577</v>
      </c>
      <c r="AD2430" t="s">
        <v>576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378</v>
      </c>
      <c r="C2431" t="s">
        <v>48</v>
      </c>
      <c r="D2431" t="s">
        <v>406</v>
      </c>
      <c r="E2431" t="s">
        <v>406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576</v>
      </c>
      <c r="AC2431" t="s">
        <v>577</v>
      </c>
      <c r="AD2431" t="s">
        <v>576</v>
      </c>
      <c r="AE2431" t="s">
        <v>564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378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576</v>
      </c>
      <c r="AC2432" t="s">
        <v>405</v>
      </c>
      <c r="AD2432" t="s">
        <v>137</v>
      </c>
      <c r="AE2432" t="s">
        <v>564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378</v>
      </c>
      <c r="C2433" t="s">
        <v>50</v>
      </c>
      <c r="D2433" t="s">
        <v>404</v>
      </c>
      <c r="E2433" t="s">
        <v>404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576</v>
      </c>
      <c r="AC2433" t="s">
        <v>405</v>
      </c>
      <c r="AD2433" t="s">
        <v>576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378</v>
      </c>
      <c r="C2434" t="s">
        <v>50</v>
      </c>
      <c r="D2434" t="s">
        <v>479</v>
      </c>
      <c r="E2434" t="s">
        <v>479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576</v>
      </c>
      <c r="AC2434" t="s">
        <v>576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378</v>
      </c>
      <c r="C2435" t="s">
        <v>50</v>
      </c>
      <c r="D2435" t="s">
        <v>406</v>
      </c>
      <c r="E2435" t="s">
        <v>406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576</v>
      </c>
      <c r="AC2435" t="s">
        <v>576</v>
      </c>
      <c r="AD2435" t="s">
        <v>137</v>
      </c>
      <c r="AE2435" t="s">
        <v>564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378</v>
      </c>
      <c r="C2436" t="s">
        <v>52</v>
      </c>
      <c r="D2436" t="s">
        <v>403</v>
      </c>
      <c r="E2436" t="s">
        <v>403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576</v>
      </c>
      <c r="AC2436" t="s">
        <v>576</v>
      </c>
      <c r="AD2436" t="s">
        <v>404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378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576</v>
      </c>
      <c r="AC2437" t="s">
        <v>576</v>
      </c>
      <c r="AD2437" t="s">
        <v>576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378</v>
      </c>
      <c r="C2438" t="s">
        <v>52</v>
      </c>
      <c r="D2438" t="s">
        <v>404</v>
      </c>
      <c r="E2438" t="s">
        <v>404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576</v>
      </c>
      <c r="AC2438" t="s">
        <v>576</v>
      </c>
      <c r="AD2438" t="s">
        <v>576</v>
      </c>
      <c r="AE2438" t="s">
        <v>564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378</v>
      </c>
      <c r="C2439" t="s">
        <v>52</v>
      </c>
      <c r="D2439" t="s">
        <v>405</v>
      </c>
      <c r="E2439" t="s">
        <v>405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576</v>
      </c>
      <c r="AC2439" t="s">
        <v>576</v>
      </c>
      <c r="AD2439" t="s">
        <v>424</v>
      </c>
      <c r="AE2439" t="s">
        <v>564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378</v>
      </c>
      <c r="C2440" t="s">
        <v>52</v>
      </c>
      <c r="D2440" t="s">
        <v>424</v>
      </c>
      <c r="E2440" t="s">
        <v>424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576</v>
      </c>
      <c r="AC2440" t="s">
        <v>424</v>
      </c>
      <c r="AD2440" t="s">
        <v>576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378</v>
      </c>
      <c r="C2441" t="s">
        <v>52</v>
      </c>
      <c r="D2441" t="s">
        <v>406</v>
      </c>
      <c r="E2441" t="s">
        <v>406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576</v>
      </c>
      <c r="AC2441" t="s">
        <v>424</v>
      </c>
      <c r="AD2441" t="s">
        <v>576</v>
      </c>
      <c r="AE2441" t="s">
        <v>564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378</v>
      </c>
      <c r="C2442" t="s">
        <v>54</v>
      </c>
      <c r="D2442" t="s">
        <v>423</v>
      </c>
      <c r="E2442" t="s">
        <v>404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576</v>
      </c>
      <c r="AC2442" t="s">
        <v>564</v>
      </c>
      <c r="AD2442" t="s">
        <v>137</v>
      </c>
      <c r="AE2442" t="s">
        <v>564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378</v>
      </c>
      <c r="C2443" t="s">
        <v>54</v>
      </c>
      <c r="D2443" t="s">
        <v>403</v>
      </c>
      <c r="E2443" t="s">
        <v>403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576</v>
      </c>
      <c r="AC2443" t="s">
        <v>564</v>
      </c>
      <c r="AD2443" t="s">
        <v>576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378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576</v>
      </c>
      <c r="AC2444" t="s">
        <v>564</v>
      </c>
      <c r="AD2444" t="s">
        <v>576</v>
      </c>
      <c r="AE2444" t="s">
        <v>564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378</v>
      </c>
      <c r="C2445" t="s">
        <v>54</v>
      </c>
      <c r="D2445" t="s">
        <v>137</v>
      </c>
      <c r="E2445" t="s">
        <v>404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576</v>
      </c>
      <c r="AC2445" t="s">
        <v>564</v>
      </c>
      <c r="AD2445" t="s">
        <v>424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378</v>
      </c>
      <c r="C2446" t="s">
        <v>54</v>
      </c>
      <c r="D2446" t="s">
        <v>428</v>
      </c>
      <c r="E2446" t="s">
        <v>428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576</v>
      </c>
      <c r="AC2446" t="s">
        <v>427</v>
      </c>
      <c r="AD2446" t="s">
        <v>576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378</v>
      </c>
      <c r="C2447" t="s">
        <v>54</v>
      </c>
      <c r="D2447" t="s">
        <v>404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426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378</v>
      </c>
      <c r="C2448" t="s">
        <v>54</v>
      </c>
      <c r="D2448" t="s">
        <v>404</v>
      </c>
      <c r="E2448" t="s">
        <v>404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426</v>
      </c>
      <c r="AC2448" t="s">
        <v>137</v>
      </c>
      <c r="AD2448" t="s">
        <v>137</v>
      </c>
      <c r="AE2448" t="s">
        <v>564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378</v>
      </c>
      <c r="C2449" t="s">
        <v>54</v>
      </c>
      <c r="D2449" t="s">
        <v>405</v>
      </c>
      <c r="E2449" t="s">
        <v>405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426</v>
      </c>
      <c r="AC2449" t="s">
        <v>137</v>
      </c>
      <c r="AD2449" t="s">
        <v>426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378</v>
      </c>
      <c r="C2450" t="s">
        <v>54</v>
      </c>
      <c r="D2450" t="s">
        <v>424</v>
      </c>
      <c r="E2450" t="s">
        <v>424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426</v>
      </c>
      <c r="AC2450" t="s">
        <v>137</v>
      </c>
      <c r="AD2450" t="s">
        <v>429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378</v>
      </c>
      <c r="C2451" t="s">
        <v>54</v>
      </c>
      <c r="D2451" t="s">
        <v>406</v>
      </c>
      <c r="E2451" t="s">
        <v>406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426</v>
      </c>
      <c r="AC2451" t="s">
        <v>137</v>
      </c>
      <c r="AD2451" t="s">
        <v>424</v>
      </c>
      <c r="AE2451" t="s">
        <v>564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378</v>
      </c>
      <c r="C2452" t="s">
        <v>56</v>
      </c>
      <c r="D2452" t="s">
        <v>423</v>
      </c>
      <c r="E2452" t="s">
        <v>404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426</v>
      </c>
      <c r="AC2452" t="s">
        <v>577</v>
      </c>
      <c r="AD2452" t="s">
        <v>426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378</v>
      </c>
      <c r="C2453" t="s">
        <v>56</v>
      </c>
      <c r="D2453" t="s">
        <v>403</v>
      </c>
      <c r="E2453" t="s">
        <v>403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426</v>
      </c>
      <c r="AC2453" t="s">
        <v>425</v>
      </c>
      <c r="AD2453" t="s">
        <v>426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378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426</v>
      </c>
      <c r="AC2454" t="s">
        <v>576</v>
      </c>
      <c r="AD2454" t="s">
        <v>426</v>
      </c>
      <c r="AE2454" t="s">
        <v>564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378</v>
      </c>
      <c r="C2455" t="s">
        <v>56</v>
      </c>
      <c r="D2455" t="s">
        <v>137</v>
      </c>
      <c r="E2455" t="s">
        <v>404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426</v>
      </c>
      <c r="AC2455" t="s">
        <v>426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378</v>
      </c>
      <c r="C2456" t="s">
        <v>56</v>
      </c>
      <c r="D2456" t="s">
        <v>404</v>
      </c>
      <c r="E2456" t="s">
        <v>423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426</v>
      </c>
      <c r="AC2456" t="s">
        <v>426</v>
      </c>
      <c r="AD2456" t="s">
        <v>426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378</v>
      </c>
      <c r="C2457" t="s">
        <v>56</v>
      </c>
      <c r="D2457" t="s">
        <v>404</v>
      </c>
      <c r="E2457" t="s">
        <v>403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426</v>
      </c>
      <c r="AC2457" t="s">
        <v>426</v>
      </c>
      <c r="AD2457" t="s">
        <v>426</v>
      </c>
      <c r="AE2457" t="s">
        <v>564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378</v>
      </c>
      <c r="C2458" t="s">
        <v>56</v>
      </c>
      <c r="D2458" t="s">
        <v>404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426</v>
      </c>
      <c r="AC2458" t="s">
        <v>429</v>
      </c>
      <c r="AD2458" t="s">
        <v>426</v>
      </c>
      <c r="AE2458" t="s">
        <v>564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378</v>
      </c>
      <c r="C2459" t="s">
        <v>56</v>
      </c>
      <c r="D2459" t="s">
        <v>404</v>
      </c>
      <c r="E2459" t="s">
        <v>404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426</v>
      </c>
      <c r="AC2459" t="s">
        <v>424</v>
      </c>
      <c r="AD2459" t="s">
        <v>426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378</v>
      </c>
      <c r="C2460" t="s">
        <v>56</v>
      </c>
      <c r="D2460" t="s">
        <v>404</v>
      </c>
      <c r="E2460" t="s">
        <v>405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426</v>
      </c>
      <c r="AC2460" t="s">
        <v>564</v>
      </c>
      <c r="AD2460" t="s">
        <v>137</v>
      </c>
      <c r="AE2460" t="s">
        <v>564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378</v>
      </c>
      <c r="C2461" t="s">
        <v>56</v>
      </c>
      <c r="D2461" t="s">
        <v>404</v>
      </c>
      <c r="E2461" t="s">
        <v>554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426</v>
      </c>
      <c r="AC2461" t="s">
        <v>564</v>
      </c>
      <c r="AD2461" t="s">
        <v>426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378</v>
      </c>
      <c r="C2462" t="s">
        <v>56</v>
      </c>
      <c r="D2462" t="s">
        <v>404</v>
      </c>
      <c r="E2462" t="s">
        <v>424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426</v>
      </c>
      <c r="AC2462" t="s">
        <v>431</v>
      </c>
      <c r="AD2462" t="s">
        <v>426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378</v>
      </c>
      <c r="C2463" t="s">
        <v>56</v>
      </c>
      <c r="D2463" t="s">
        <v>404</v>
      </c>
      <c r="E2463" t="s">
        <v>479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429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378</v>
      </c>
      <c r="C2464" t="s">
        <v>56</v>
      </c>
      <c r="D2464" t="s">
        <v>425</v>
      </c>
      <c r="E2464" t="s">
        <v>425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429</v>
      </c>
      <c r="AC2464" t="s">
        <v>137</v>
      </c>
      <c r="AD2464" t="s">
        <v>137</v>
      </c>
      <c r="AE2464" t="s">
        <v>564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378</v>
      </c>
      <c r="C2465" t="s">
        <v>56</v>
      </c>
      <c r="D2465" t="s">
        <v>405</v>
      </c>
      <c r="E2465" t="s">
        <v>405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429</v>
      </c>
      <c r="AC2465" t="s">
        <v>137</v>
      </c>
      <c r="AD2465" t="s">
        <v>429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378</v>
      </c>
      <c r="C2466" t="s">
        <v>56</v>
      </c>
      <c r="D2466" t="s">
        <v>424</v>
      </c>
      <c r="E2466" t="s">
        <v>424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429</v>
      </c>
      <c r="AC2466" t="s">
        <v>137</v>
      </c>
      <c r="AD2466" t="s">
        <v>429</v>
      </c>
      <c r="AE2466" t="s">
        <v>564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378</v>
      </c>
      <c r="C2467" t="s">
        <v>56</v>
      </c>
      <c r="D2467" t="s">
        <v>431</v>
      </c>
      <c r="E2467" t="s">
        <v>431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429</v>
      </c>
      <c r="AC2467" t="s">
        <v>577</v>
      </c>
      <c r="AD2467" t="s">
        <v>429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378</v>
      </c>
      <c r="C2468" t="s">
        <v>56</v>
      </c>
      <c r="D2468" t="s">
        <v>406</v>
      </c>
      <c r="E2468" t="s">
        <v>406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429</v>
      </c>
      <c r="AC2468" t="s">
        <v>577</v>
      </c>
      <c r="AD2468" t="s">
        <v>429</v>
      </c>
      <c r="AE2468" t="s">
        <v>564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378</v>
      </c>
      <c r="C2469" t="s">
        <v>56</v>
      </c>
      <c r="D2469" t="s">
        <v>427</v>
      </c>
      <c r="E2469" t="s">
        <v>427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429</v>
      </c>
      <c r="AC2469" t="s">
        <v>425</v>
      </c>
      <c r="AD2469" t="s">
        <v>429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378</v>
      </c>
      <c r="C2470" t="s">
        <v>58</v>
      </c>
      <c r="D2470" t="s">
        <v>423</v>
      </c>
      <c r="E2470" t="s">
        <v>423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429</v>
      </c>
      <c r="AC2470" t="s">
        <v>425</v>
      </c>
      <c r="AD2470" t="s">
        <v>429</v>
      </c>
      <c r="AE2470" t="s">
        <v>564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378</v>
      </c>
      <c r="C2471" t="s">
        <v>58</v>
      </c>
      <c r="D2471" t="s">
        <v>423</v>
      </c>
      <c r="E2471" t="s">
        <v>404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429</v>
      </c>
      <c r="AC2471" t="s">
        <v>426</v>
      </c>
      <c r="AD2471" t="s">
        <v>429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378</v>
      </c>
      <c r="C2472" t="s">
        <v>58</v>
      </c>
      <c r="D2472" t="s">
        <v>403</v>
      </c>
      <c r="E2472" t="s">
        <v>403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429</v>
      </c>
      <c r="AC2472" t="s">
        <v>429</v>
      </c>
      <c r="AD2472" t="s">
        <v>423</v>
      </c>
      <c r="AE2472" t="s">
        <v>564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378</v>
      </c>
      <c r="C2473" t="s">
        <v>58</v>
      </c>
      <c r="D2473" t="s">
        <v>403</v>
      </c>
      <c r="E2473" t="s">
        <v>405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429</v>
      </c>
      <c r="AC2473" t="s">
        <v>429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378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429</v>
      </c>
      <c r="AC2474" t="s">
        <v>429</v>
      </c>
      <c r="AD2474" t="s">
        <v>137</v>
      </c>
      <c r="AE2474" t="s">
        <v>564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378</v>
      </c>
      <c r="C2475" t="s">
        <v>58</v>
      </c>
      <c r="D2475" t="s">
        <v>404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429</v>
      </c>
      <c r="AC2475" t="s">
        <v>429</v>
      </c>
      <c r="AD2475" t="s">
        <v>426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378</v>
      </c>
      <c r="C2476" t="s">
        <v>58</v>
      </c>
      <c r="D2476" t="s">
        <v>404</v>
      </c>
      <c r="E2476" t="s">
        <v>404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429</v>
      </c>
      <c r="AC2476" t="s">
        <v>429</v>
      </c>
      <c r="AD2476" t="s">
        <v>429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378</v>
      </c>
      <c r="C2477" t="s">
        <v>58</v>
      </c>
      <c r="D2477" t="s">
        <v>425</v>
      </c>
      <c r="E2477" t="s">
        <v>425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429</v>
      </c>
      <c r="AC2477" t="s">
        <v>429</v>
      </c>
      <c r="AD2477" t="s">
        <v>429</v>
      </c>
      <c r="AE2477" t="s">
        <v>564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378</v>
      </c>
      <c r="C2478" t="s">
        <v>58</v>
      </c>
      <c r="D2478" t="s">
        <v>405</v>
      </c>
      <c r="E2478" t="s">
        <v>405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429</v>
      </c>
      <c r="AC2478" t="s">
        <v>424</v>
      </c>
      <c r="AD2478" t="s">
        <v>137</v>
      </c>
      <c r="AE2478" t="s">
        <v>564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378</v>
      </c>
      <c r="C2479" t="s">
        <v>58</v>
      </c>
      <c r="D2479" t="s">
        <v>426</v>
      </c>
      <c r="E2479" t="s">
        <v>426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429</v>
      </c>
      <c r="AC2479" t="s">
        <v>424</v>
      </c>
      <c r="AD2479" t="s">
        <v>429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378</v>
      </c>
      <c r="C2480" t="s">
        <v>58</v>
      </c>
      <c r="D2480" t="s">
        <v>429</v>
      </c>
      <c r="E2480" t="s">
        <v>429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429</v>
      </c>
      <c r="AC2480" t="s">
        <v>424</v>
      </c>
      <c r="AD2480" t="s">
        <v>429</v>
      </c>
      <c r="AE2480" t="s">
        <v>564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378</v>
      </c>
      <c r="C2481" t="s">
        <v>58</v>
      </c>
      <c r="D2481" t="s">
        <v>424</v>
      </c>
      <c r="E2481" t="s">
        <v>424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429</v>
      </c>
      <c r="AC2481" t="s">
        <v>564</v>
      </c>
      <c r="AD2481" t="s">
        <v>423</v>
      </c>
      <c r="AE2481" t="s">
        <v>564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378</v>
      </c>
      <c r="C2482" t="s">
        <v>58</v>
      </c>
      <c r="D2482" t="s">
        <v>424</v>
      </c>
      <c r="E2482" t="s">
        <v>479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429</v>
      </c>
      <c r="AC2482" t="s">
        <v>564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378</v>
      </c>
      <c r="C2483" t="s">
        <v>58</v>
      </c>
      <c r="D2483" t="s">
        <v>431</v>
      </c>
      <c r="E2483" t="s">
        <v>431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429</v>
      </c>
      <c r="AC2483" t="s">
        <v>564</v>
      </c>
      <c r="AD2483" t="s">
        <v>137</v>
      </c>
      <c r="AE2483" t="s">
        <v>564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378</v>
      </c>
      <c r="C2484" t="s">
        <v>58</v>
      </c>
      <c r="D2484" t="s">
        <v>427</v>
      </c>
      <c r="E2484" t="s">
        <v>427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429</v>
      </c>
      <c r="AC2484" t="s">
        <v>564</v>
      </c>
      <c r="AD2484" t="s">
        <v>429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378</v>
      </c>
      <c r="C2485" t="s">
        <v>60</v>
      </c>
      <c r="D2485" t="s">
        <v>423</v>
      </c>
      <c r="E2485" t="s">
        <v>423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429</v>
      </c>
      <c r="AC2485" t="s">
        <v>564</v>
      </c>
      <c r="AD2485" t="s">
        <v>429</v>
      </c>
      <c r="AE2485" t="s">
        <v>564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378</v>
      </c>
      <c r="C2486" t="s">
        <v>60</v>
      </c>
      <c r="D2486" t="s">
        <v>403</v>
      </c>
      <c r="E2486" t="s">
        <v>403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429</v>
      </c>
      <c r="AC2486" t="s">
        <v>431</v>
      </c>
      <c r="AD2486" t="s">
        <v>403</v>
      </c>
      <c r="AE2486" t="s">
        <v>564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378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429</v>
      </c>
      <c r="AC2487" t="s">
        <v>431</v>
      </c>
      <c r="AD2487" t="s">
        <v>429</v>
      </c>
      <c r="AE2487" t="s">
        <v>564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378</v>
      </c>
      <c r="C2488" t="s">
        <v>60</v>
      </c>
      <c r="D2488" t="s">
        <v>404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424</v>
      </c>
      <c r="AC2488" t="s">
        <v>423</v>
      </c>
      <c r="AD2488" t="s">
        <v>137</v>
      </c>
      <c r="AE2488" t="s">
        <v>564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378</v>
      </c>
      <c r="C2489" t="s">
        <v>60</v>
      </c>
      <c r="D2489" t="s">
        <v>404</v>
      </c>
      <c r="E2489" t="s">
        <v>404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424</v>
      </c>
      <c r="AC2489" t="s">
        <v>423</v>
      </c>
      <c r="AD2489" t="s">
        <v>424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378</v>
      </c>
      <c r="C2490" t="s">
        <v>60</v>
      </c>
      <c r="D2490" t="s">
        <v>425</v>
      </c>
      <c r="E2490" t="s">
        <v>425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424</v>
      </c>
      <c r="AC2490" t="s">
        <v>423</v>
      </c>
      <c r="AD2490" t="s">
        <v>424</v>
      </c>
      <c r="AE2490" t="s">
        <v>564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378</v>
      </c>
      <c r="C2491" t="s">
        <v>60</v>
      </c>
      <c r="D2491" t="s">
        <v>554</v>
      </c>
      <c r="E2491" t="s">
        <v>554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424</v>
      </c>
      <c r="AC2491" t="s">
        <v>403</v>
      </c>
      <c r="AD2491" t="s">
        <v>424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378</v>
      </c>
      <c r="C2492" t="s">
        <v>60</v>
      </c>
      <c r="D2492" t="s">
        <v>426</v>
      </c>
      <c r="E2492" t="s">
        <v>426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424</v>
      </c>
      <c r="AC2492" t="s">
        <v>137</v>
      </c>
      <c r="AD2492" t="s">
        <v>423</v>
      </c>
      <c r="AE2492" t="s">
        <v>564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378</v>
      </c>
      <c r="C2493" t="s">
        <v>60</v>
      </c>
      <c r="D2493" t="s">
        <v>429</v>
      </c>
      <c r="E2493" t="s">
        <v>429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424</v>
      </c>
      <c r="AC2493" t="s">
        <v>137</v>
      </c>
      <c r="AD2493" t="s">
        <v>403</v>
      </c>
      <c r="AE2493" t="s">
        <v>564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378</v>
      </c>
      <c r="C2494" t="s">
        <v>60</v>
      </c>
      <c r="D2494" t="s">
        <v>424</v>
      </c>
      <c r="E2494" t="s">
        <v>424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424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378</v>
      </c>
      <c r="C2495" t="s">
        <v>60</v>
      </c>
      <c r="D2495" t="s">
        <v>431</v>
      </c>
      <c r="E2495" t="s">
        <v>431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424</v>
      </c>
      <c r="AC2495" t="s">
        <v>137</v>
      </c>
      <c r="AD2495" t="s">
        <v>137</v>
      </c>
      <c r="AE2495" t="s">
        <v>564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378</v>
      </c>
      <c r="C2496" t="s">
        <v>60</v>
      </c>
      <c r="D2496" t="s">
        <v>406</v>
      </c>
      <c r="E2496" t="s">
        <v>406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424</v>
      </c>
      <c r="AC2496" t="s">
        <v>137</v>
      </c>
      <c r="AD2496" t="s">
        <v>404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378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424</v>
      </c>
      <c r="AC2497" t="s">
        <v>137</v>
      </c>
      <c r="AD2497" t="s">
        <v>404</v>
      </c>
      <c r="AE2497" t="s">
        <v>564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378</v>
      </c>
      <c r="C2498" t="s">
        <v>62</v>
      </c>
      <c r="D2498" t="s">
        <v>423</v>
      </c>
      <c r="E2498" t="s">
        <v>423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424</v>
      </c>
      <c r="AC2498" t="s">
        <v>137</v>
      </c>
      <c r="AD2498" t="s">
        <v>424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378</v>
      </c>
      <c r="C2499" t="s">
        <v>62</v>
      </c>
      <c r="D2499" t="s">
        <v>403</v>
      </c>
      <c r="E2499" t="s">
        <v>403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424</v>
      </c>
      <c r="AC2499" t="s">
        <v>137</v>
      </c>
      <c r="AD2499" t="s">
        <v>424</v>
      </c>
      <c r="AE2499" t="s">
        <v>564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378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424</v>
      </c>
      <c r="AC2500" t="s">
        <v>577</v>
      </c>
      <c r="AD2500" t="s">
        <v>137</v>
      </c>
      <c r="AE2500" t="s">
        <v>564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378</v>
      </c>
      <c r="C2501" t="s">
        <v>62</v>
      </c>
      <c r="D2501" t="s">
        <v>137</v>
      </c>
      <c r="E2501" t="s">
        <v>424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424</v>
      </c>
      <c r="AC2501" t="s">
        <v>577</v>
      </c>
      <c r="AD2501" t="s">
        <v>404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378</v>
      </c>
      <c r="C2502" t="s">
        <v>62</v>
      </c>
      <c r="D2502" t="s">
        <v>404</v>
      </c>
      <c r="E2502" t="s">
        <v>423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424</v>
      </c>
      <c r="AC2502" t="s">
        <v>577</v>
      </c>
      <c r="AD2502" t="s">
        <v>424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378</v>
      </c>
      <c r="C2503" t="s">
        <v>62</v>
      </c>
      <c r="D2503" t="s">
        <v>404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424</v>
      </c>
      <c r="AC2503" t="s">
        <v>577</v>
      </c>
      <c r="AD2503" t="s">
        <v>424</v>
      </c>
      <c r="AE2503" t="s">
        <v>564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378</v>
      </c>
      <c r="C2504" t="s">
        <v>62</v>
      </c>
      <c r="D2504" t="s">
        <v>404</v>
      </c>
      <c r="E2504" t="s">
        <v>404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424</v>
      </c>
      <c r="AC2504" t="s">
        <v>425</v>
      </c>
      <c r="AD2504" t="s">
        <v>137</v>
      </c>
      <c r="AE2504" t="s">
        <v>564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378</v>
      </c>
      <c r="C2505" t="s">
        <v>62</v>
      </c>
      <c r="D2505" t="s">
        <v>404</v>
      </c>
      <c r="E2505" t="s">
        <v>424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424</v>
      </c>
      <c r="AC2505" t="s">
        <v>425</v>
      </c>
      <c r="AD2505" t="s">
        <v>424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378</v>
      </c>
      <c r="C2506" t="s">
        <v>62</v>
      </c>
      <c r="D2506" t="s">
        <v>554</v>
      </c>
      <c r="E2506" t="s">
        <v>554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424</v>
      </c>
      <c r="AC2506" t="s">
        <v>425</v>
      </c>
      <c r="AD2506" t="s">
        <v>424</v>
      </c>
      <c r="AE2506" t="s">
        <v>564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378</v>
      </c>
      <c r="C2507" t="s">
        <v>62</v>
      </c>
      <c r="D2507" t="s">
        <v>429</v>
      </c>
      <c r="E2507" t="s">
        <v>429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424</v>
      </c>
      <c r="AC2507" t="s">
        <v>405</v>
      </c>
      <c r="AD2507" t="s">
        <v>424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378</v>
      </c>
      <c r="C2508" t="s">
        <v>62</v>
      </c>
      <c r="D2508" t="s">
        <v>424</v>
      </c>
      <c r="E2508" t="s">
        <v>404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424</v>
      </c>
      <c r="AC2508" t="s">
        <v>576</v>
      </c>
      <c r="AD2508" t="s">
        <v>424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378</v>
      </c>
      <c r="C2509" t="s">
        <v>62</v>
      </c>
      <c r="D2509" t="s">
        <v>424</v>
      </c>
      <c r="E2509" t="s">
        <v>424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424</v>
      </c>
      <c r="AC2509" t="s">
        <v>576</v>
      </c>
      <c r="AD2509" t="s">
        <v>424</v>
      </c>
      <c r="AE2509" t="s">
        <v>564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378</v>
      </c>
      <c r="C2510" t="s">
        <v>62</v>
      </c>
      <c r="D2510" t="s">
        <v>431</v>
      </c>
      <c r="E2510" t="s">
        <v>431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424</v>
      </c>
      <c r="AC2510" t="s">
        <v>426</v>
      </c>
      <c r="AD2510" t="s">
        <v>424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378</v>
      </c>
      <c r="C2511" t="s">
        <v>62</v>
      </c>
      <c r="D2511" t="s">
        <v>406</v>
      </c>
      <c r="E2511" t="s">
        <v>406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424</v>
      </c>
      <c r="AC2511" t="s">
        <v>429</v>
      </c>
      <c r="AD2511" t="s">
        <v>424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378</v>
      </c>
      <c r="C2512" t="s">
        <v>64</v>
      </c>
      <c r="D2512" t="s">
        <v>403</v>
      </c>
      <c r="E2512" t="s">
        <v>423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424</v>
      </c>
      <c r="AC2512" t="s">
        <v>424</v>
      </c>
      <c r="AD2512" t="s">
        <v>423</v>
      </c>
      <c r="AE2512" t="s">
        <v>564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378</v>
      </c>
      <c r="C2513" t="s">
        <v>64</v>
      </c>
      <c r="D2513" t="s">
        <v>403</v>
      </c>
      <c r="E2513" t="s">
        <v>403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424</v>
      </c>
      <c r="AC2513" t="s">
        <v>424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378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424</v>
      </c>
      <c r="AC2514" t="s">
        <v>424</v>
      </c>
      <c r="AD2514" t="s">
        <v>137</v>
      </c>
      <c r="AE2514" t="s">
        <v>564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378</v>
      </c>
      <c r="C2515" t="s">
        <v>64</v>
      </c>
      <c r="D2515" t="s">
        <v>137</v>
      </c>
      <c r="E2515" t="s">
        <v>404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424</v>
      </c>
      <c r="AC2515" t="s">
        <v>424</v>
      </c>
      <c r="AD2515" t="s">
        <v>404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378</v>
      </c>
      <c r="C2516" t="s">
        <v>64</v>
      </c>
      <c r="D2516" t="s">
        <v>137</v>
      </c>
      <c r="E2516" t="s">
        <v>429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424</v>
      </c>
      <c r="AC2516" t="s">
        <v>424</v>
      </c>
      <c r="AD2516" t="s">
        <v>576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378</v>
      </c>
      <c r="C2517" t="s">
        <v>64</v>
      </c>
      <c r="D2517" t="s">
        <v>137</v>
      </c>
      <c r="E2517" t="s">
        <v>424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424</v>
      </c>
      <c r="AC2517" t="s">
        <v>424</v>
      </c>
      <c r="AD2517" t="s">
        <v>424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378</v>
      </c>
      <c r="C2518" t="s">
        <v>64</v>
      </c>
      <c r="D2518" t="s">
        <v>404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424</v>
      </c>
      <c r="AC2518" t="s">
        <v>424</v>
      </c>
      <c r="AD2518" t="s">
        <v>424</v>
      </c>
      <c r="AE2518" t="s">
        <v>564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378</v>
      </c>
      <c r="C2519" t="s">
        <v>64</v>
      </c>
      <c r="D2519" t="s">
        <v>404</v>
      </c>
      <c r="E2519" t="s">
        <v>404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424</v>
      </c>
      <c r="AC2519" t="s">
        <v>424</v>
      </c>
      <c r="AD2519" t="s">
        <v>479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378</v>
      </c>
      <c r="C2520" t="s">
        <v>64</v>
      </c>
      <c r="D2520" t="s">
        <v>425</v>
      </c>
      <c r="E2520" t="s">
        <v>425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424</v>
      </c>
      <c r="AC2520" t="s">
        <v>424</v>
      </c>
      <c r="AD2520" t="s">
        <v>479</v>
      </c>
      <c r="AE2520" t="s">
        <v>564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378</v>
      </c>
      <c r="C2521" t="s">
        <v>64</v>
      </c>
      <c r="D2521" t="s">
        <v>425</v>
      </c>
      <c r="E2521" t="s">
        <v>429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424</v>
      </c>
      <c r="AC2521" t="s">
        <v>564</v>
      </c>
      <c r="AD2521" t="s">
        <v>423</v>
      </c>
      <c r="AE2521" t="s">
        <v>564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378</v>
      </c>
      <c r="C2522" t="s">
        <v>64</v>
      </c>
      <c r="D2522" t="s">
        <v>405</v>
      </c>
      <c r="E2522" t="s">
        <v>405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424</v>
      </c>
      <c r="AC2522" t="s">
        <v>564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378</v>
      </c>
      <c r="C2523" t="s">
        <v>64</v>
      </c>
      <c r="D2523" t="s">
        <v>554</v>
      </c>
      <c r="E2523" t="s">
        <v>554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424</v>
      </c>
      <c r="AC2523" t="s">
        <v>564</v>
      </c>
      <c r="AD2523" t="s">
        <v>137</v>
      </c>
      <c r="AE2523" t="s">
        <v>564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378</v>
      </c>
      <c r="C2524" t="s">
        <v>64</v>
      </c>
      <c r="D2524" t="s">
        <v>426</v>
      </c>
      <c r="E2524" t="s">
        <v>426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424</v>
      </c>
      <c r="AC2524" t="s">
        <v>564</v>
      </c>
      <c r="AD2524" t="s">
        <v>404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378</v>
      </c>
      <c r="C2525" t="s">
        <v>64</v>
      </c>
      <c r="D2525" t="s">
        <v>426</v>
      </c>
      <c r="E2525" t="s">
        <v>424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424</v>
      </c>
      <c r="AC2525" t="s">
        <v>564</v>
      </c>
      <c r="AD2525" t="s">
        <v>404</v>
      </c>
      <c r="AE2525" t="s">
        <v>564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378</v>
      </c>
      <c r="C2526" t="s">
        <v>64</v>
      </c>
      <c r="D2526" t="s">
        <v>429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424</v>
      </c>
      <c r="AC2526" t="s">
        <v>564</v>
      </c>
      <c r="AD2526" t="s">
        <v>424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378</v>
      </c>
      <c r="C2527" t="s">
        <v>64</v>
      </c>
      <c r="D2527" t="s">
        <v>429</v>
      </c>
      <c r="E2527" t="s">
        <v>429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424</v>
      </c>
      <c r="AC2527" t="s">
        <v>564</v>
      </c>
      <c r="AD2527" t="s">
        <v>424</v>
      </c>
      <c r="AE2527" t="s">
        <v>564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378</v>
      </c>
      <c r="C2528" t="s">
        <v>64</v>
      </c>
      <c r="D2528" t="s">
        <v>424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424</v>
      </c>
      <c r="AC2528" t="s">
        <v>564</v>
      </c>
      <c r="AD2528" t="s">
        <v>479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378</v>
      </c>
      <c r="C2529" t="s">
        <v>64</v>
      </c>
      <c r="D2529" t="s">
        <v>424</v>
      </c>
      <c r="E2529" t="s">
        <v>404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424</v>
      </c>
      <c r="AC2529" t="s">
        <v>479</v>
      </c>
      <c r="AD2529" t="s">
        <v>424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378</v>
      </c>
      <c r="C2530" t="s">
        <v>64</v>
      </c>
      <c r="D2530" t="s">
        <v>424</v>
      </c>
      <c r="E2530" t="s">
        <v>424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424</v>
      </c>
      <c r="AC2530" t="s">
        <v>479</v>
      </c>
      <c r="AD2530" t="s">
        <v>424</v>
      </c>
      <c r="AE2530" t="s">
        <v>564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378</v>
      </c>
      <c r="C2531" t="s">
        <v>64</v>
      </c>
      <c r="D2531" t="s">
        <v>431</v>
      </c>
      <c r="E2531" t="s">
        <v>431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424</v>
      </c>
      <c r="AC2531" t="s">
        <v>431</v>
      </c>
      <c r="AD2531" t="s">
        <v>424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378</v>
      </c>
      <c r="C2532" t="s">
        <v>64</v>
      </c>
      <c r="D2532" t="s">
        <v>427</v>
      </c>
      <c r="E2532" t="s">
        <v>427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479</v>
      </c>
      <c r="AC2532" t="s">
        <v>137</v>
      </c>
      <c r="AD2532" t="s">
        <v>137</v>
      </c>
      <c r="AE2532" t="s">
        <v>564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379</v>
      </c>
      <c r="C2533" t="s">
        <v>48</v>
      </c>
      <c r="D2533" t="s">
        <v>403</v>
      </c>
      <c r="E2533" t="s">
        <v>403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479</v>
      </c>
      <c r="AC2533" t="s">
        <v>424</v>
      </c>
      <c r="AD2533" t="s">
        <v>424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379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479</v>
      </c>
      <c r="AC2534" t="s">
        <v>424</v>
      </c>
      <c r="AD2534" t="s">
        <v>424</v>
      </c>
      <c r="AE2534" t="s">
        <v>564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379</v>
      </c>
      <c r="C2535" t="s">
        <v>48</v>
      </c>
      <c r="D2535" t="s">
        <v>404</v>
      </c>
      <c r="E2535" t="s">
        <v>428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431</v>
      </c>
      <c r="AC2535" t="s">
        <v>423</v>
      </c>
      <c r="AD2535" t="s">
        <v>431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379</v>
      </c>
      <c r="C2536" t="s">
        <v>48</v>
      </c>
      <c r="D2536" t="s">
        <v>404</v>
      </c>
      <c r="E2536" t="s">
        <v>404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431</v>
      </c>
      <c r="AC2536" t="s">
        <v>137</v>
      </c>
      <c r="AD2536" t="s">
        <v>423</v>
      </c>
      <c r="AE2536" t="s">
        <v>564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379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431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379</v>
      </c>
      <c r="C2538" t="s">
        <v>50</v>
      </c>
      <c r="D2538" t="s">
        <v>404</v>
      </c>
      <c r="E2538" t="s">
        <v>404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431</v>
      </c>
      <c r="AC2538" t="s">
        <v>137</v>
      </c>
      <c r="AD2538" t="s">
        <v>137</v>
      </c>
      <c r="AE2538" t="s">
        <v>564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379</v>
      </c>
      <c r="C2539" t="s">
        <v>50</v>
      </c>
      <c r="D2539" t="s">
        <v>424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431</v>
      </c>
      <c r="AC2539" t="s">
        <v>137</v>
      </c>
      <c r="AD2539" t="s">
        <v>431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379</v>
      </c>
      <c r="C2540" t="s">
        <v>52</v>
      </c>
      <c r="D2540" t="s">
        <v>403</v>
      </c>
      <c r="E2540" t="s">
        <v>403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431</v>
      </c>
      <c r="AC2540" t="s">
        <v>137</v>
      </c>
      <c r="AD2540" t="s">
        <v>431</v>
      </c>
      <c r="AE2540" t="s">
        <v>564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379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431</v>
      </c>
      <c r="AC2541" t="s">
        <v>577</v>
      </c>
      <c r="AD2541" t="s">
        <v>404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379</v>
      </c>
      <c r="C2542" t="s">
        <v>52</v>
      </c>
      <c r="D2542" t="s">
        <v>137</v>
      </c>
      <c r="E2542" t="s">
        <v>404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431</v>
      </c>
      <c r="AC2542" t="s">
        <v>577</v>
      </c>
      <c r="AD2542" t="s">
        <v>424</v>
      </c>
      <c r="AE2542" t="s">
        <v>564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379</v>
      </c>
      <c r="C2543" t="s">
        <v>52</v>
      </c>
      <c r="D2543" t="s">
        <v>404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431</v>
      </c>
      <c r="AC2543" t="s">
        <v>577</v>
      </c>
      <c r="AD2543" t="s">
        <v>431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379</v>
      </c>
      <c r="C2544" t="s">
        <v>52</v>
      </c>
      <c r="D2544" t="s">
        <v>404</v>
      </c>
      <c r="E2544" t="s">
        <v>404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431</v>
      </c>
      <c r="AC2544" t="s">
        <v>577</v>
      </c>
      <c r="AD2544" t="s">
        <v>431</v>
      </c>
      <c r="AE2544" t="s">
        <v>564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379</v>
      </c>
      <c r="C2545" t="s">
        <v>52</v>
      </c>
      <c r="D2545" t="s">
        <v>404</v>
      </c>
      <c r="E2545" t="s">
        <v>425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431</v>
      </c>
      <c r="AC2545" t="s">
        <v>425</v>
      </c>
      <c r="AD2545" t="s">
        <v>137</v>
      </c>
      <c r="AE2545" t="s">
        <v>564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379</v>
      </c>
      <c r="C2546" t="s">
        <v>52</v>
      </c>
      <c r="D2546" t="s">
        <v>431</v>
      </c>
      <c r="E2546" t="s">
        <v>431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431</v>
      </c>
      <c r="AC2546" t="s">
        <v>425</v>
      </c>
      <c r="AD2546" t="s">
        <v>425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379</v>
      </c>
      <c r="C2547" t="s">
        <v>54</v>
      </c>
      <c r="D2547" t="s">
        <v>423</v>
      </c>
      <c r="E2547" t="s">
        <v>423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431</v>
      </c>
      <c r="AC2547" t="s">
        <v>425</v>
      </c>
      <c r="AD2547" t="s">
        <v>431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379</v>
      </c>
      <c r="C2548" t="s">
        <v>54</v>
      </c>
      <c r="D2548" t="s">
        <v>423</v>
      </c>
      <c r="E2548" t="s">
        <v>403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431</v>
      </c>
      <c r="AC2548" t="s">
        <v>425</v>
      </c>
      <c r="AD2548" t="s">
        <v>431</v>
      </c>
      <c r="AE2548" t="s">
        <v>564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379</v>
      </c>
      <c r="C2549" t="s">
        <v>54</v>
      </c>
      <c r="D2549" t="s">
        <v>403</v>
      </c>
      <c r="E2549" t="s">
        <v>403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431</v>
      </c>
      <c r="AC2549" t="s">
        <v>576</v>
      </c>
      <c r="AD2549" t="s">
        <v>431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379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431</v>
      </c>
      <c r="AC2550" t="s">
        <v>426</v>
      </c>
      <c r="AD2550" t="s">
        <v>431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379</v>
      </c>
      <c r="C2551" t="s">
        <v>54</v>
      </c>
      <c r="D2551" t="s">
        <v>404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431</v>
      </c>
      <c r="AC2551" t="s">
        <v>426</v>
      </c>
      <c r="AD2551" t="s">
        <v>431</v>
      </c>
      <c r="AE2551" t="s">
        <v>564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379</v>
      </c>
      <c r="C2552" t="s">
        <v>54</v>
      </c>
      <c r="D2552" t="s">
        <v>404</v>
      </c>
      <c r="E2552" t="s">
        <v>404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431</v>
      </c>
      <c r="AC2552" t="s">
        <v>429</v>
      </c>
      <c r="AD2552" t="s">
        <v>431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379</v>
      </c>
      <c r="C2553" t="s">
        <v>54</v>
      </c>
      <c r="D2553" t="s">
        <v>404</v>
      </c>
      <c r="E2553" t="s">
        <v>425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431</v>
      </c>
      <c r="AC2553" t="s">
        <v>424</v>
      </c>
      <c r="AD2553" t="s">
        <v>404</v>
      </c>
      <c r="AE2553" t="s">
        <v>564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379</v>
      </c>
      <c r="C2554" t="s">
        <v>54</v>
      </c>
      <c r="D2554" t="s">
        <v>405</v>
      </c>
      <c r="E2554" t="s">
        <v>405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431</v>
      </c>
      <c r="AC2554" t="s">
        <v>424</v>
      </c>
      <c r="AD2554" t="s">
        <v>431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379</v>
      </c>
      <c r="C2555" t="s">
        <v>54</v>
      </c>
      <c r="D2555" t="s">
        <v>424</v>
      </c>
      <c r="E2555" t="s">
        <v>424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431</v>
      </c>
      <c r="AC2555" t="s">
        <v>564</v>
      </c>
      <c r="AD2555" t="s">
        <v>137</v>
      </c>
      <c r="AE2555" t="s">
        <v>564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379</v>
      </c>
      <c r="C2556" t="s">
        <v>54</v>
      </c>
      <c r="D2556" t="s">
        <v>406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431</v>
      </c>
      <c r="AC2556" t="s">
        <v>564</v>
      </c>
      <c r="AD2556" t="s">
        <v>431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379</v>
      </c>
      <c r="C2557" t="s">
        <v>54</v>
      </c>
      <c r="D2557" t="s">
        <v>406</v>
      </c>
      <c r="E2557" t="s">
        <v>406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431</v>
      </c>
      <c r="AC2557" t="s">
        <v>564</v>
      </c>
      <c r="AD2557" t="s">
        <v>431</v>
      </c>
      <c r="AE2557" t="s">
        <v>564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379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431</v>
      </c>
      <c r="AC2558" t="s">
        <v>431</v>
      </c>
      <c r="AD2558" t="s">
        <v>137</v>
      </c>
      <c r="AE2558" t="s">
        <v>564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379</v>
      </c>
      <c r="C2559" t="s">
        <v>56</v>
      </c>
      <c r="D2559" t="s">
        <v>423</v>
      </c>
      <c r="E2559" t="s">
        <v>423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431</v>
      </c>
      <c r="AC2559" t="s">
        <v>431</v>
      </c>
      <c r="AD2559" t="s">
        <v>431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379</v>
      </c>
      <c r="C2560" t="s">
        <v>56</v>
      </c>
      <c r="D2560" t="s">
        <v>403</v>
      </c>
      <c r="E2560" t="s">
        <v>403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431</v>
      </c>
      <c r="AC2560" t="s">
        <v>431</v>
      </c>
      <c r="AD2560" t="s">
        <v>431</v>
      </c>
      <c r="AE2560" t="s">
        <v>564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379</v>
      </c>
      <c r="C2561" t="s">
        <v>56</v>
      </c>
      <c r="D2561" t="s">
        <v>403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406</v>
      </c>
      <c r="AC2561" t="s">
        <v>137</v>
      </c>
      <c r="AD2561" t="s">
        <v>137</v>
      </c>
      <c r="AE2561" t="s">
        <v>564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379</v>
      </c>
      <c r="C2562" t="s">
        <v>56</v>
      </c>
      <c r="D2562" t="s">
        <v>403</v>
      </c>
      <c r="E2562" t="s">
        <v>404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406</v>
      </c>
      <c r="AC2562" t="s">
        <v>425</v>
      </c>
      <c r="AD2562" t="s">
        <v>406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379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406</v>
      </c>
      <c r="AC2563" t="s">
        <v>576</v>
      </c>
      <c r="AD2563" t="s">
        <v>406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379</v>
      </c>
      <c r="C2564" t="s">
        <v>56</v>
      </c>
      <c r="D2564" t="s">
        <v>404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406</v>
      </c>
      <c r="AC2564" t="s">
        <v>424</v>
      </c>
      <c r="AD2564" t="s">
        <v>137</v>
      </c>
      <c r="AE2564" t="s">
        <v>564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379</v>
      </c>
      <c r="C2565" t="s">
        <v>56</v>
      </c>
      <c r="D2565" t="s">
        <v>404</v>
      </c>
      <c r="E2565" t="s">
        <v>404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406</v>
      </c>
      <c r="AC2565" t="s">
        <v>424</v>
      </c>
      <c r="AD2565" t="s">
        <v>404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379</v>
      </c>
      <c r="C2566" t="s">
        <v>56</v>
      </c>
      <c r="D2566" t="s">
        <v>404</v>
      </c>
      <c r="E2566" t="s">
        <v>554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406</v>
      </c>
      <c r="AC2566" t="s">
        <v>424</v>
      </c>
      <c r="AD2566" t="s">
        <v>406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379</v>
      </c>
      <c r="C2567" t="s">
        <v>56</v>
      </c>
      <c r="D2567" t="s">
        <v>404</v>
      </c>
      <c r="E2567" t="s">
        <v>429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406</v>
      </c>
      <c r="AC2567" t="s">
        <v>424</v>
      </c>
      <c r="AD2567" t="s">
        <v>406</v>
      </c>
      <c r="AE2567" t="s">
        <v>564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379</v>
      </c>
      <c r="C2568" t="s">
        <v>56</v>
      </c>
      <c r="D2568" t="s">
        <v>404</v>
      </c>
      <c r="E2568" t="s">
        <v>424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406</v>
      </c>
      <c r="AC2568" t="s">
        <v>431</v>
      </c>
      <c r="AD2568" t="s">
        <v>406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379</v>
      </c>
      <c r="C2569" t="s">
        <v>56</v>
      </c>
      <c r="D2569" t="s">
        <v>405</v>
      </c>
      <c r="E2569" t="s">
        <v>405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427</v>
      </c>
      <c r="AC2569" t="s">
        <v>424</v>
      </c>
      <c r="AD2569" t="s">
        <v>427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379</v>
      </c>
      <c r="C2570" t="s">
        <v>56</v>
      </c>
      <c r="D2570" t="s">
        <v>405</v>
      </c>
      <c r="E2570" t="s">
        <v>424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379</v>
      </c>
      <c r="C2571" t="s">
        <v>56</v>
      </c>
      <c r="D2571" t="s">
        <v>424</v>
      </c>
      <c r="E2571" t="s">
        <v>424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379</v>
      </c>
      <c r="C2572" t="s">
        <v>56</v>
      </c>
      <c r="D2572" t="s">
        <v>424</v>
      </c>
      <c r="E2572" t="s">
        <v>431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379</v>
      </c>
      <c r="C2573" t="s">
        <v>56</v>
      </c>
      <c r="D2573" t="s">
        <v>406</v>
      </c>
      <c r="E2573" t="s">
        <v>406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379</v>
      </c>
      <c r="C2574" t="s">
        <v>58</v>
      </c>
      <c r="D2574" t="s">
        <v>423</v>
      </c>
      <c r="E2574" t="s">
        <v>423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379</v>
      </c>
      <c r="C2575" t="s">
        <v>58</v>
      </c>
      <c r="D2575" t="s">
        <v>403</v>
      </c>
      <c r="E2575" t="s">
        <v>403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379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379</v>
      </c>
      <c r="C2577" t="s">
        <v>58</v>
      </c>
      <c r="D2577" t="s">
        <v>404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379</v>
      </c>
      <c r="C2578" t="s">
        <v>58</v>
      </c>
      <c r="D2578" t="s">
        <v>404</v>
      </c>
      <c r="E2578" t="s">
        <v>404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379</v>
      </c>
      <c r="C2579" t="s">
        <v>58</v>
      </c>
      <c r="D2579" t="s">
        <v>404</v>
      </c>
      <c r="E2579" t="s">
        <v>425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379</v>
      </c>
      <c r="C2580" t="s">
        <v>58</v>
      </c>
      <c r="D2580" t="s">
        <v>404</v>
      </c>
      <c r="E2580" t="s">
        <v>429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379</v>
      </c>
      <c r="C2581" t="s">
        <v>58</v>
      </c>
      <c r="D2581" t="s">
        <v>404</v>
      </c>
      <c r="E2581" t="s">
        <v>424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379</v>
      </c>
      <c r="C2582" t="s">
        <v>58</v>
      </c>
      <c r="D2582" t="s">
        <v>405</v>
      </c>
      <c r="E2582" t="s">
        <v>405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379</v>
      </c>
      <c r="C2583" t="s">
        <v>58</v>
      </c>
      <c r="D2583" t="s">
        <v>426</v>
      </c>
      <c r="E2583" t="s">
        <v>426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379</v>
      </c>
      <c r="C2584" t="s">
        <v>58</v>
      </c>
      <c r="D2584" t="s">
        <v>429</v>
      </c>
      <c r="E2584" t="s">
        <v>429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379</v>
      </c>
      <c r="C2585" t="s">
        <v>58</v>
      </c>
      <c r="D2585" t="s">
        <v>424</v>
      </c>
      <c r="E2585" t="s">
        <v>424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379</v>
      </c>
      <c r="C2586" t="s">
        <v>58</v>
      </c>
      <c r="D2586" t="s">
        <v>431</v>
      </c>
      <c r="E2586" t="s">
        <v>431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379</v>
      </c>
      <c r="C2587" t="s">
        <v>58</v>
      </c>
      <c r="D2587" t="s">
        <v>406</v>
      </c>
      <c r="E2587" t="s">
        <v>406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379</v>
      </c>
      <c r="C2588" t="s">
        <v>60</v>
      </c>
      <c r="D2588" t="s">
        <v>423</v>
      </c>
      <c r="E2588" t="s">
        <v>423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379</v>
      </c>
      <c r="C2589" t="s">
        <v>60</v>
      </c>
      <c r="D2589" t="s">
        <v>423</v>
      </c>
      <c r="E2589" t="s">
        <v>404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379</v>
      </c>
      <c r="C2590" t="s">
        <v>60</v>
      </c>
      <c r="D2590" t="s">
        <v>403</v>
      </c>
      <c r="E2590" t="s">
        <v>403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379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379</v>
      </c>
      <c r="C2592" t="s">
        <v>60</v>
      </c>
      <c r="D2592" t="s">
        <v>137</v>
      </c>
      <c r="E2592" t="s">
        <v>404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379</v>
      </c>
      <c r="C2593" t="s">
        <v>60</v>
      </c>
      <c r="D2593" t="s">
        <v>404</v>
      </c>
      <c r="E2593" t="s">
        <v>423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379</v>
      </c>
      <c r="C2594" t="s">
        <v>60</v>
      </c>
      <c r="D2594" t="s">
        <v>404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379</v>
      </c>
      <c r="C2595" t="s">
        <v>60</v>
      </c>
      <c r="D2595" t="s">
        <v>404</v>
      </c>
      <c r="E2595" t="s">
        <v>404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379</v>
      </c>
      <c r="C2596" t="s">
        <v>60</v>
      </c>
      <c r="D2596" t="s">
        <v>404</v>
      </c>
      <c r="E2596" t="s">
        <v>424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379</v>
      </c>
      <c r="C2597" t="s">
        <v>60</v>
      </c>
      <c r="D2597" t="s">
        <v>425</v>
      </c>
      <c r="E2597" t="s">
        <v>425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379</v>
      </c>
      <c r="C2598" t="s">
        <v>60</v>
      </c>
      <c r="D2598" t="s">
        <v>554</v>
      </c>
      <c r="E2598" t="s">
        <v>554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379</v>
      </c>
      <c r="C2599" t="s">
        <v>60</v>
      </c>
      <c r="D2599" t="s">
        <v>426</v>
      </c>
      <c r="E2599" t="s">
        <v>426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379</v>
      </c>
      <c r="C2600" t="s">
        <v>60</v>
      </c>
      <c r="D2600" t="s">
        <v>429</v>
      </c>
      <c r="E2600" t="s">
        <v>429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379</v>
      </c>
      <c r="C2601" t="s">
        <v>60</v>
      </c>
      <c r="D2601" t="s">
        <v>424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379</v>
      </c>
      <c r="C2602" t="s">
        <v>60</v>
      </c>
      <c r="D2602" t="s">
        <v>424</v>
      </c>
      <c r="E2602" t="s">
        <v>424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379</v>
      </c>
      <c r="C2603" t="s">
        <v>60</v>
      </c>
      <c r="D2603" t="s">
        <v>431</v>
      </c>
      <c r="E2603" t="s">
        <v>431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379</v>
      </c>
      <c r="C2604" t="s">
        <v>60</v>
      </c>
      <c r="D2604" t="s">
        <v>406</v>
      </c>
      <c r="E2604" t="s">
        <v>406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379</v>
      </c>
      <c r="C2605" t="s">
        <v>62</v>
      </c>
      <c r="D2605" t="s">
        <v>423</v>
      </c>
      <c r="E2605" t="s">
        <v>423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379</v>
      </c>
      <c r="C2606" t="s">
        <v>62</v>
      </c>
      <c r="D2606" t="s">
        <v>403</v>
      </c>
      <c r="E2606" t="s">
        <v>403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379</v>
      </c>
      <c r="C2607" t="s">
        <v>62</v>
      </c>
      <c r="D2607" t="s">
        <v>403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379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379</v>
      </c>
      <c r="C2609" t="s">
        <v>62</v>
      </c>
      <c r="D2609" t="s">
        <v>137</v>
      </c>
      <c r="E2609" t="s">
        <v>424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379</v>
      </c>
      <c r="C2610" t="s">
        <v>62</v>
      </c>
      <c r="D2610" t="s">
        <v>404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379</v>
      </c>
      <c r="C2611" t="s">
        <v>62</v>
      </c>
      <c r="D2611" t="s">
        <v>404</v>
      </c>
      <c r="E2611" t="s">
        <v>404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379</v>
      </c>
      <c r="C2612" t="s">
        <v>62</v>
      </c>
      <c r="D2612" t="s">
        <v>425</v>
      </c>
      <c r="E2612" t="s">
        <v>404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379</v>
      </c>
      <c r="C2613" t="s">
        <v>62</v>
      </c>
      <c r="D2613" t="s">
        <v>425</v>
      </c>
      <c r="E2613" t="s">
        <v>425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379</v>
      </c>
      <c r="C2614" t="s">
        <v>62</v>
      </c>
      <c r="D2614" t="s">
        <v>554</v>
      </c>
      <c r="E2614" t="s">
        <v>554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379</v>
      </c>
      <c r="C2615" t="s">
        <v>62</v>
      </c>
      <c r="D2615" t="s">
        <v>429</v>
      </c>
      <c r="E2615" t="s">
        <v>429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379</v>
      </c>
      <c r="C2616" t="s">
        <v>62</v>
      </c>
      <c r="D2616" t="s">
        <v>424</v>
      </c>
      <c r="E2616" t="s">
        <v>404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379</v>
      </c>
      <c r="C2617" t="s">
        <v>62</v>
      </c>
      <c r="D2617" t="s">
        <v>424</v>
      </c>
      <c r="E2617" t="s">
        <v>424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379</v>
      </c>
      <c r="C2618" t="s">
        <v>62</v>
      </c>
      <c r="D2618" t="s">
        <v>431</v>
      </c>
      <c r="E2618" t="s">
        <v>431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379</v>
      </c>
      <c r="C2619" t="s">
        <v>62</v>
      </c>
      <c r="D2619" t="s">
        <v>406</v>
      </c>
      <c r="E2619" t="s">
        <v>406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379</v>
      </c>
      <c r="C2620" t="s">
        <v>64</v>
      </c>
      <c r="D2620" t="s">
        <v>423</v>
      </c>
      <c r="E2620" t="s">
        <v>423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379</v>
      </c>
      <c r="C2621" t="s">
        <v>64</v>
      </c>
      <c r="D2621" t="s">
        <v>423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379</v>
      </c>
      <c r="C2622" t="s">
        <v>64</v>
      </c>
      <c r="D2622" t="s">
        <v>403</v>
      </c>
      <c r="E2622" t="s">
        <v>403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379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379</v>
      </c>
      <c r="C2624" t="s">
        <v>64</v>
      </c>
      <c r="D2624" t="s">
        <v>137</v>
      </c>
      <c r="E2624" t="s">
        <v>404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379</v>
      </c>
      <c r="C2625" t="s">
        <v>64</v>
      </c>
      <c r="D2625" t="s">
        <v>137</v>
      </c>
      <c r="E2625" t="s">
        <v>554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379</v>
      </c>
      <c r="C2626" t="s">
        <v>64</v>
      </c>
      <c r="D2626" t="s">
        <v>137</v>
      </c>
      <c r="E2626" t="s">
        <v>424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379</v>
      </c>
      <c r="C2627" t="s">
        <v>64</v>
      </c>
      <c r="D2627" t="s">
        <v>404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379</v>
      </c>
      <c r="C2628" t="s">
        <v>64</v>
      </c>
      <c r="D2628" t="s">
        <v>404</v>
      </c>
      <c r="E2628" t="s">
        <v>404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379</v>
      </c>
      <c r="C2629" t="s">
        <v>64</v>
      </c>
      <c r="D2629" t="s">
        <v>404</v>
      </c>
      <c r="E2629" t="s">
        <v>554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379</v>
      </c>
      <c r="C2630" t="s">
        <v>64</v>
      </c>
      <c r="D2630" t="s">
        <v>404</v>
      </c>
      <c r="E2630" t="s">
        <v>429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379</v>
      </c>
      <c r="C2631" t="s">
        <v>64</v>
      </c>
      <c r="D2631" t="s">
        <v>404</v>
      </c>
      <c r="E2631" t="s">
        <v>424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379</v>
      </c>
      <c r="C2632" t="s">
        <v>64</v>
      </c>
      <c r="D2632" t="s">
        <v>425</v>
      </c>
      <c r="E2632" t="s">
        <v>402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379</v>
      </c>
      <c r="C2633" t="s">
        <v>64</v>
      </c>
      <c r="D2633" t="s">
        <v>425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379</v>
      </c>
      <c r="C2634" t="s">
        <v>64</v>
      </c>
      <c r="D2634" t="s">
        <v>425</v>
      </c>
      <c r="E2634" t="s">
        <v>425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379</v>
      </c>
      <c r="C2635" t="s">
        <v>64</v>
      </c>
      <c r="D2635" t="s">
        <v>554</v>
      </c>
      <c r="E2635" t="s">
        <v>554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379</v>
      </c>
      <c r="C2636" t="s">
        <v>64</v>
      </c>
      <c r="D2636" t="s">
        <v>429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379</v>
      </c>
      <c r="C2637" t="s">
        <v>64</v>
      </c>
      <c r="D2637" t="s">
        <v>429</v>
      </c>
      <c r="E2637" t="s">
        <v>429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379</v>
      </c>
      <c r="C2638" t="s">
        <v>64</v>
      </c>
      <c r="D2638" t="s">
        <v>424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379</v>
      </c>
      <c r="C2639" t="s">
        <v>64</v>
      </c>
      <c r="D2639" t="s">
        <v>424</v>
      </c>
      <c r="E2639" t="s">
        <v>404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379</v>
      </c>
      <c r="C2640" t="s">
        <v>64</v>
      </c>
      <c r="D2640" t="s">
        <v>424</v>
      </c>
      <c r="E2640" t="s">
        <v>424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379</v>
      </c>
      <c r="C2641" t="s">
        <v>64</v>
      </c>
      <c r="D2641" t="s">
        <v>431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379</v>
      </c>
      <c r="C2642" t="s">
        <v>64</v>
      </c>
      <c r="D2642" t="s">
        <v>431</v>
      </c>
      <c r="E2642" t="s">
        <v>431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379</v>
      </c>
      <c r="C2643" t="s">
        <v>64</v>
      </c>
      <c r="D2643" t="s">
        <v>406</v>
      </c>
      <c r="E2643" t="s">
        <v>406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380</v>
      </c>
      <c r="C2644" t="s">
        <v>48</v>
      </c>
      <c r="D2644" t="s">
        <v>403</v>
      </c>
      <c r="E2644" t="s">
        <v>403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380</v>
      </c>
      <c r="C2645" t="s">
        <v>48</v>
      </c>
      <c r="D2645" t="s">
        <v>403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380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380</v>
      </c>
      <c r="C2647" t="s">
        <v>48</v>
      </c>
      <c r="D2647" t="s">
        <v>404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380</v>
      </c>
      <c r="C2648" t="s">
        <v>48</v>
      </c>
      <c r="D2648" t="s">
        <v>404</v>
      </c>
      <c r="E2648" t="s">
        <v>404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380</v>
      </c>
      <c r="C2649" t="s">
        <v>50</v>
      </c>
      <c r="D2649" t="s">
        <v>403</v>
      </c>
      <c r="E2649" t="s">
        <v>403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380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380</v>
      </c>
      <c r="C2651" t="s">
        <v>50</v>
      </c>
      <c r="D2651" t="s">
        <v>428</v>
      </c>
      <c r="E2651" t="s">
        <v>428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380</v>
      </c>
      <c r="C2652" t="s">
        <v>50</v>
      </c>
      <c r="D2652" t="s">
        <v>404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380</v>
      </c>
      <c r="C2653" t="s">
        <v>50</v>
      </c>
      <c r="D2653" t="s">
        <v>404</v>
      </c>
      <c r="E2653" t="s">
        <v>404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380</v>
      </c>
      <c r="C2654" t="s">
        <v>50</v>
      </c>
      <c r="D2654" t="s">
        <v>424</v>
      </c>
      <c r="E2654" t="s">
        <v>424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380</v>
      </c>
      <c r="C2655" t="s">
        <v>50</v>
      </c>
      <c r="D2655" t="s">
        <v>431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380</v>
      </c>
      <c r="C2656" t="s">
        <v>52</v>
      </c>
      <c r="D2656" t="s">
        <v>403</v>
      </c>
      <c r="E2656" t="s">
        <v>403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380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380</v>
      </c>
      <c r="C2658" t="s">
        <v>52</v>
      </c>
      <c r="D2658" t="s">
        <v>404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380</v>
      </c>
      <c r="C2659" t="s">
        <v>52</v>
      </c>
      <c r="D2659" t="s">
        <v>404</v>
      </c>
      <c r="E2659" t="s">
        <v>404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380</v>
      </c>
      <c r="C2660" t="s">
        <v>52</v>
      </c>
      <c r="D2660" t="s">
        <v>405</v>
      </c>
      <c r="E2660" t="s">
        <v>405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380</v>
      </c>
      <c r="C2661" t="s">
        <v>52</v>
      </c>
      <c r="D2661" t="s">
        <v>431</v>
      </c>
      <c r="E2661" t="s">
        <v>431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380</v>
      </c>
      <c r="C2662" t="s">
        <v>54</v>
      </c>
      <c r="D2662" t="s">
        <v>423</v>
      </c>
      <c r="E2662" t="s">
        <v>423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380</v>
      </c>
      <c r="C2663" t="s">
        <v>54</v>
      </c>
      <c r="D2663" t="s">
        <v>403</v>
      </c>
      <c r="E2663" t="s">
        <v>403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380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380</v>
      </c>
      <c r="C2665" t="s">
        <v>54</v>
      </c>
      <c r="D2665" t="s">
        <v>404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380</v>
      </c>
      <c r="C2666" t="s">
        <v>54</v>
      </c>
      <c r="D2666" t="s">
        <v>404</v>
      </c>
      <c r="E2666" t="s">
        <v>404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380</v>
      </c>
      <c r="C2667" t="s">
        <v>54</v>
      </c>
      <c r="D2667" t="s">
        <v>404</v>
      </c>
      <c r="E2667" t="s">
        <v>425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380</v>
      </c>
      <c r="C2668" t="s">
        <v>54</v>
      </c>
      <c r="D2668" t="s">
        <v>405</v>
      </c>
      <c r="E2668" t="s">
        <v>405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380</v>
      </c>
      <c r="C2669" t="s">
        <v>54</v>
      </c>
      <c r="D2669" t="s">
        <v>431</v>
      </c>
      <c r="E2669" t="s">
        <v>431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380</v>
      </c>
      <c r="C2670" t="s">
        <v>54</v>
      </c>
      <c r="D2670" t="s">
        <v>406</v>
      </c>
      <c r="E2670" t="s">
        <v>406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380</v>
      </c>
      <c r="C2671" t="s">
        <v>56</v>
      </c>
      <c r="D2671" t="s">
        <v>423</v>
      </c>
      <c r="E2671" t="s">
        <v>423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380</v>
      </c>
      <c r="C2672" t="s">
        <v>56</v>
      </c>
      <c r="D2672" t="s">
        <v>423</v>
      </c>
      <c r="E2672" t="s">
        <v>404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380</v>
      </c>
      <c r="C2673" t="s">
        <v>56</v>
      </c>
      <c r="D2673" t="s">
        <v>403</v>
      </c>
      <c r="E2673" t="s">
        <v>423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380</v>
      </c>
      <c r="C2674" t="s">
        <v>56</v>
      </c>
      <c r="D2674" t="s">
        <v>403</v>
      </c>
      <c r="E2674" t="s">
        <v>403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380</v>
      </c>
      <c r="C2675" t="s">
        <v>56</v>
      </c>
      <c r="D2675" t="s">
        <v>403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380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380</v>
      </c>
      <c r="C2677" t="s">
        <v>56</v>
      </c>
      <c r="D2677" t="s">
        <v>404</v>
      </c>
      <c r="E2677" t="s">
        <v>553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380</v>
      </c>
      <c r="C2678" t="s">
        <v>56</v>
      </c>
      <c r="D2678" t="s">
        <v>404</v>
      </c>
      <c r="E2678" t="s">
        <v>423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380</v>
      </c>
      <c r="C2679" t="s">
        <v>56</v>
      </c>
      <c r="D2679" t="s">
        <v>404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380</v>
      </c>
      <c r="C2680" t="s">
        <v>56</v>
      </c>
      <c r="D2680" t="s">
        <v>404</v>
      </c>
      <c r="E2680" t="s">
        <v>404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380</v>
      </c>
      <c r="C2681" t="s">
        <v>56</v>
      </c>
      <c r="D2681" t="s">
        <v>404</v>
      </c>
      <c r="E2681" t="s">
        <v>425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380</v>
      </c>
      <c r="C2682" t="s">
        <v>56</v>
      </c>
      <c r="D2682" t="s">
        <v>425</v>
      </c>
      <c r="E2682" t="s">
        <v>404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380</v>
      </c>
      <c r="C2683" t="s">
        <v>56</v>
      </c>
      <c r="D2683" t="s">
        <v>425</v>
      </c>
      <c r="E2683" t="s">
        <v>425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380</v>
      </c>
      <c r="C2684" t="s">
        <v>56</v>
      </c>
      <c r="D2684" t="s">
        <v>405</v>
      </c>
      <c r="E2684" t="s">
        <v>405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380</v>
      </c>
      <c r="C2685" t="s">
        <v>56</v>
      </c>
      <c r="D2685" t="s">
        <v>424</v>
      </c>
      <c r="E2685" t="s">
        <v>424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380</v>
      </c>
      <c r="C2686" t="s">
        <v>56</v>
      </c>
      <c r="D2686" t="s">
        <v>406</v>
      </c>
      <c r="E2686" t="s">
        <v>406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380</v>
      </c>
      <c r="C2687" t="s">
        <v>56</v>
      </c>
      <c r="D2687" t="s">
        <v>406</v>
      </c>
      <c r="E2687" t="s">
        <v>427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380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380</v>
      </c>
      <c r="C2689" t="s">
        <v>58</v>
      </c>
      <c r="D2689" t="s">
        <v>423</v>
      </c>
      <c r="E2689" t="s">
        <v>423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380</v>
      </c>
      <c r="C2690" t="s">
        <v>58</v>
      </c>
      <c r="D2690" t="s">
        <v>423</v>
      </c>
      <c r="E2690" t="s">
        <v>404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380</v>
      </c>
      <c r="C2691" t="s">
        <v>58</v>
      </c>
      <c r="D2691" t="s">
        <v>403</v>
      </c>
      <c r="E2691" t="s">
        <v>403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380</v>
      </c>
      <c r="C2692" t="s">
        <v>58</v>
      </c>
      <c r="D2692" t="s">
        <v>403</v>
      </c>
      <c r="E2692" t="s">
        <v>404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380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380</v>
      </c>
      <c r="C2694" t="s">
        <v>58</v>
      </c>
      <c r="D2694" t="s">
        <v>404</v>
      </c>
      <c r="E2694" t="s">
        <v>553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380</v>
      </c>
      <c r="C2695" t="s">
        <v>58</v>
      </c>
      <c r="D2695" t="s">
        <v>404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380</v>
      </c>
      <c r="C2696" t="s">
        <v>58</v>
      </c>
      <c r="D2696" t="s">
        <v>404</v>
      </c>
      <c r="E2696" t="s">
        <v>404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380</v>
      </c>
      <c r="C2697" t="s">
        <v>58</v>
      </c>
      <c r="D2697" t="s">
        <v>404</v>
      </c>
      <c r="E2697" t="s">
        <v>424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380</v>
      </c>
      <c r="C2698" t="s">
        <v>58</v>
      </c>
      <c r="D2698" t="s">
        <v>404</v>
      </c>
      <c r="E2698" t="s">
        <v>479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380</v>
      </c>
      <c r="C2699" t="s">
        <v>58</v>
      </c>
      <c r="D2699" t="s">
        <v>425</v>
      </c>
      <c r="E2699" t="s">
        <v>425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380</v>
      </c>
      <c r="C2700" t="s">
        <v>58</v>
      </c>
      <c r="D2700" t="s">
        <v>405</v>
      </c>
      <c r="E2700" t="s">
        <v>405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380</v>
      </c>
      <c r="C2701" t="s">
        <v>58</v>
      </c>
      <c r="D2701" t="s">
        <v>554</v>
      </c>
      <c r="E2701" t="s">
        <v>554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380</v>
      </c>
      <c r="C2702" t="s">
        <v>58</v>
      </c>
      <c r="D2702" t="s">
        <v>429</v>
      </c>
      <c r="E2702" t="s">
        <v>429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380</v>
      </c>
      <c r="C2703" t="s">
        <v>58</v>
      </c>
      <c r="D2703" t="s">
        <v>424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380</v>
      </c>
      <c r="C2704" t="s">
        <v>58</v>
      </c>
      <c r="D2704" t="s">
        <v>424</v>
      </c>
      <c r="E2704" t="s">
        <v>424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380</v>
      </c>
      <c r="C2705" t="s">
        <v>58</v>
      </c>
      <c r="D2705" t="s">
        <v>431</v>
      </c>
      <c r="E2705" t="s">
        <v>431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380</v>
      </c>
      <c r="C2706" t="s">
        <v>58</v>
      </c>
      <c r="D2706" t="s">
        <v>406</v>
      </c>
      <c r="E2706" t="s">
        <v>406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380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380</v>
      </c>
      <c r="C2708" t="s">
        <v>60</v>
      </c>
      <c r="D2708" t="s">
        <v>423</v>
      </c>
      <c r="E2708" t="s">
        <v>423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380</v>
      </c>
      <c r="C2709" t="s">
        <v>60</v>
      </c>
      <c r="D2709" t="s">
        <v>403</v>
      </c>
      <c r="E2709" t="s">
        <v>403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380</v>
      </c>
      <c r="C2710" t="s">
        <v>60</v>
      </c>
      <c r="D2710" t="s">
        <v>403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380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380</v>
      </c>
      <c r="C2712" t="s">
        <v>60</v>
      </c>
      <c r="D2712" t="s">
        <v>137</v>
      </c>
      <c r="E2712" t="s">
        <v>404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380</v>
      </c>
      <c r="C2713" t="s">
        <v>60</v>
      </c>
      <c r="D2713" t="s">
        <v>404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380</v>
      </c>
      <c r="C2714" t="s">
        <v>60</v>
      </c>
      <c r="D2714" t="s">
        <v>404</v>
      </c>
      <c r="E2714" t="s">
        <v>404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380</v>
      </c>
      <c r="C2715" t="s">
        <v>60</v>
      </c>
      <c r="D2715" t="s">
        <v>404</v>
      </c>
      <c r="E2715" t="s">
        <v>424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380</v>
      </c>
      <c r="C2716" t="s">
        <v>60</v>
      </c>
      <c r="D2716" t="s">
        <v>425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380</v>
      </c>
      <c r="C2717" t="s">
        <v>60</v>
      </c>
      <c r="D2717" t="s">
        <v>425</v>
      </c>
      <c r="E2717" t="s">
        <v>425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380</v>
      </c>
      <c r="C2718" t="s">
        <v>60</v>
      </c>
      <c r="D2718" t="s">
        <v>554</v>
      </c>
      <c r="E2718" t="s">
        <v>554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380</v>
      </c>
      <c r="C2719" t="s">
        <v>60</v>
      </c>
      <c r="D2719" t="s">
        <v>424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380</v>
      </c>
      <c r="C2720" t="s">
        <v>60</v>
      </c>
      <c r="D2720" t="s">
        <v>424</v>
      </c>
      <c r="E2720" t="s">
        <v>424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380</v>
      </c>
      <c r="C2721" t="s">
        <v>62</v>
      </c>
      <c r="D2721" t="s">
        <v>403</v>
      </c>
      <c r="E2721" t="s">
        <v>403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380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380</v>
      </c>
      <c r="C2723" t="s">
        <v>62</v>
      </c>
      <c r="D2723" t="s">
        <v>137</v>
      </c>
      <c r="E2723" t="s">
        <v>424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380</v>
      </c>
      <c r="C2724" t="s">
        <v>62</v>
      </c>
      <c r="D2724" t="s">
        <v>404</v>
      </c>
      <c r="E2724" t="s">
        <v>404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380</v>
      </c>
      <c r="C2725" t="s">
        <v>62</v>
      </c>
      <c r="D2725" t="s">
        <v>404</v>
      </c>
      <c r="E2725" t="s">
        <v>429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380</v>
      </c>
      <c r="C2726" t="s">
        <v>62</v>
      </c>
      <c r="D2726" t="s">
        <v>404</v>
      </c>
      <c r="E2726" t="s">
        <v>424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380</v>
      </c>
      <c r="C2727" t="s">
        <v>62</v>
      </c>
      <c r="D2727" t="s">
        <v>425</v>
      </c>
      <c r="E2727" t="s">
        <v>404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380</v>
      </c>
      <c r="C2728" t="s">
        <v>62</v>
      </c>
      <c r="D2728" t="s">
        <v>425</v>
      </c>
      <c r="E2728" t="s">
        <v>425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380</v>
      </c>
      <c r="C2729" t="s">
        <v>62</v>
      </c>
      <c r="D2729" t="s">
        <v>554</v>
      </c>
      <c r="E2729" t="s">
        <v>554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380</v>
      </c>
      <c r="C2730" t="s">
        <v>62</v>
      </c>
      <c r="D2730" t="s">
        <v>429</v>
      </c>
      <c r="E2730" t="s">
        <v>429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380</v>
      </c>
      <c r="C2731" t="s">
        <v>62</v>
      </c>
      <c r="D2731" t="s">
        <v>424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380</v>
      </c>
      <c r="C2732" t="s">
        <v>62</v>
      </c>
      <c r="D2732" t="s">
        <v>424</v>
      </c>
      <c r="E2732" t="s">
        <v>404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380</v>
      </c>
      <c r="C2733" t="s">
        <v>62</v>
      </c>
      <c r="D2733" t="s">
        <v>424</v>
      </c>
      <c r="E2733" t="s">
        <v>424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380</v>
      </c>
      <c r="C2734" t="s">
        <v>64</v>
      </c>
      <c r="D2734" t="s">
        <v>423</v>
      </c>
      <c r="E2734" t="s">
        <v>423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380</v>
      </c>
      <c r="C2735" t="s">
        <v>64</v>
      </c>
      <c r="D2735" t="s">
        <v>403</v>
      </c>
      <c r="E2735" t="s">
        <v>403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380</v>
      </c>
      <c r="C2736" t="s">
        <v>64</v>
      </c>
      <c r="D2736" t="s">
        <v>403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380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380</v>
      </c>
      <c r="C2738" t="s">
        <v>64</v>
      </c>
      <c r="D2738" t="s">
        <v>137</v>
      </c>
      <c r="E2738" t="s">
        <v>404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380</v>
      </c>
      <c r="C2739" t="s">
        <v>64</v>
      </c>
      <c r="D2739" t="s">
        <v>137</v>
      </c>
      <c r="E2739" t="s">
        <v>425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380</v>
      </c>
      <c r="C2740" t="s">
        <v>64</v>
      </c>
      <c r="D2740" t="s">
        <v>137</v>
      </c>
      <c r="E2740" t="s">
        <v>429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380</v>
      </c>
      <c r="C2741" t="s">
        <v>64</v>
      </c>
      <c r="D2741" t="s">
        <v>137</v>
      </c>
      <c r="E2741" t="s">
        <v>424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380</v>
      </c>
      <c r="C2742" t="s">
        <v>64</v>
      </c>
      <c r="D2742" t="s">
        <v>404</v>
      </c>
      <c r="E2742" t="s">
        <v>553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380</v>
      </c>
      <c r="C2743" t="s">
        <v>64</v>
      </c>
      <c r="D2743" t="s">
        <v>404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380</v>
      </c>
      <c r="C2744" t="s">
        <v>64</v>
      </c>
      <c r="D2744" t="s">
        <v>404</v>
      </c>
      <c r="E2744" t="s">
        <v>404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380</v>
      </c>
      <c r="C2745" t="s">
        <v>64</v>
      </c>
      <c r="D2745" t="s">
        <v>404</v>
      </c>
      <c r="E2745" t="s">
        <v>424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380</v>
      </c>
      <c r="C2746" t="s">
        <v>64</v>
      </c>
      <c r="D2746" t="s">
        <v>425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380</v>
      </c>
      <c r="C2747" t="s">
        <v>64</v>
      </c>
      <c r="D2747" t="s">
        <v>425</v>
      </c>
      <c r="E2747" t="s">
        <v>425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380</v>
      </c>
      <c r="C2748" t="s">
        <v>64</v>
      </c>
      <c r="D2748" t="s">
        <v>554</v>
      </c>
      <c r="E2748" t="s">
        <v>554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380</v>
      </c>
      <c r="C2749" t="s">
        <v>64</v>
      </c>
      <c r="D2749" t="s">
        <v>429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380</v>
      </c>
      <c r="C2750" t="s">
        <v>64</v>
      </c>
      <c r="D2750" t="s">
        <v>429</v>
      </c>
      <c r="E2750" t="s">
        <v>429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380</v>
      </c>
      <c r="C2751" t="s">
        <v>64</v>
      </c>
      <c r="D2751" t="s">
        <v>424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380</v>
      </c>
      <c r="C2752" t="s">
        <v>64</v>
      </c>
      <c r="D2752" t="s">
        <v>424</v>
      </c>
      <c r="E2752" t="s">
        <v>424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380</v>
      </c>
      <c r="C2753" t="s">
        <v>64</v>
      </c>
      <c r="D2753" t="s">
        <v>479</v>
      </c>
      <c r="E2753" t="s">
        <v>424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380</v>
      </c>
      <c r="C2754" t="s">
        <v>64</v>
      </c>
      <c r="D2754" t="s">
        <v>431</v>
      </c>
      <c r="E2754" t="s">
        <v>431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381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381</v>
      </c>
      <c r="C2756" t="s">
        <v>48</v>
      </c>
      <c r="D2756" t="s">
        <v>403</v>
      </c>
      <c r="E2756" t="s">
        <v>403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381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381</v>
      </c>
      <c r="C2758" t="s">
        <v>48</v>
      </c>
      <c r="D2758" t="s">
        <v>137</v>
      </c>
      <c r="E2758" t="s">
        <v>404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381</v>
      </c>
      <c r="C2759" t="s">
        <v>48</v>
      </c>
      <c r="D2759" t="s">
        <v>404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381</v>
      </c>
      <c r="C2760" t="s">
        <v>48</v>
      </c>
      <c r="D2760" t="s">
        <v>404</v>
      </c>
      <c r="E2760" t="s">
        <v>404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381</v>
      </c>
      <c r="C2761" t="s">
        <v>48</v>
      </c>
      <c r="D2761" t="s">
        <v>405</v>
      </c>
      <c r="E2761" t="s">
        <v>405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381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381</v>
      </c>
      <c r="C2763" t="s">
        <v>50</v>
      </c>
      <c r="D2763" t="s">
        <v>403</v>
      </c>
      <c r="E2763" t="s">
        <v>403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381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381</v>
      </c>
      <c r="C2765" t="s">
        <v>50</v>
      </c>
      <c r="D2765" t="s">
        <v>404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381</v>
      </c>
      <c r="C2766" t="s">
        <v>50</v>
      </c>
      <c r="D2766" t="s">
        <v>404</v>
      </c>
      <c r="E2766" t="s">
        <v>404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381</v>
      </c>
      <c r="C2767" t="s">
        <v>50</v>
      </c>
      <c r="D2767" t="s">
        <v>405</v>
      </c>
      <c r="E2767" t="s">
        <v>405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381</v>
      </c>
      <c r="C2768" t="s">
        <v>50</v>
      </c>
      <c r="D2768" t="s">
        <v>406</v>
      </c>
      <c r="E2768" t="s">
        <v>406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381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381</v>
      </c>
      <c r="C2770" t="s">
        <v>52</v>
      </c>
      <c r="D2770" t="s">
        <v>403</v>
      </c>
      <c r="E2770" t="s">
        <v>403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381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381</v>
      </c>
      <c r="C2772" t="s">
        <v>52</v>
      </c>
      <c r="D2772" t="s">
        <v>404</v>
      </c>
      <c r="E2772" t="s">
        <v>403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381</v>
      </c>
      <c r="C2773" t="s">
        <v>52</v>
      </c>
      <c r="D2773" t="s">
        <v>404</v>
      </c>
      <c r="E2773" t="s">
        <v>404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381</v>
      </c>
      <c r="C2774" t="s">
        <v>52</v>
      </c>
      <c r="D2774" t="s">
        <v>405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381</v>
      </c>
      <c r="C2775" t="s">
        <v>52</v>
      </c>
      <c r="D2775" t="s">
        <v>405</v>
      </c>
      <c r="E2775" t="s">
        <v>405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381</v>
      </c>
      <c r="C2776" t="s">
        <v>52</v>
      </c>
      <c r="D2776" t="s">
        <v>431</v>
      </c>
      <c r="E2776" t="s">
        <v>431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381</v>
      </c>
      <c r="C2777" t="s">
        <v>54</v>
      </c>
      <c r="D2777" t="s">
        <v>423</v>
      </c>
      <c r="E2777" t="s">
        <v>423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381</v>
      </c>
      <c r="C2778" t="s">
        <v>54</v>
      </c>
      <c r="D2778" t="s">
        <v>423</v>
      </c>
      <c r="E2778" t="s">
        <v>403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381</v>
      </c>
      <c r="C2779" t="s">
        <v>54</v>
      </c>
      <c r="D2779" t="s">
        <v>403</v>
      </c>
      <c r="E2779" t="s">
        <v>403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381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381</v>
      </c>
      <c r="C2781" t="s">
        <v>54</v>
      </c>
      <c r="D2781" t="s">
        <v>137</v>
      </c>
      <c r="E2781" t="s">
        <v>404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381</v>
      </c>
      <c r="C2782" t="s">
        <v>54</v>
      </c>
      <c r="D2782" t="s">
        <v>404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381</v>
      </c>
      <c r="C2783" t="s">
        <v>54</v>
      </c>
      <c r="D2783" t="s">
        <v>404</v>
      </c>
      <c r="E2783" t="s">
        <v>404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381</v>
      </c>
      <c r="C2784" t="s">
        <v>54</v>
      </c>
      <c r="D2784" t="s">
        <v>404</v>
      </c>
      <c r="E2784" t="s">
        <v>425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381</v>
      </c>
      <c r="C2785" t="s">
        <v>54</v>
      </c>
      <c r="D2785" t="s">
        <v>405</v>
      </c>
      <c r="E2785" t="s">
        <v>405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381</v>
      </c>
      <c r="C2786" t="s">
        <v>54</v>
      </c>
      <c r="D2786" t="s">
        <v>424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381</v>
      </c>
      <c r="C2787" t="s">
        <v>54</v>
      </c>
      <c r="D2787" t="s">
        <v>424</v>
      </c>
      <c r="E2787" t="s">
        <v>424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381</v>
      </c>
      <c r="C2788" t="s">
        <v>54</v>
      </c>
      <c r="D2788" t="s">
        <v>479</v>
      </c>
      <c r="E2788" t="s">
        <v>479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381</v>
      </c>
      <c r="C2789" t="s">
        <v>54</v>
      </c>
      <c r="D2789" t="s">
        <v>406</v>
      </c>
      <c r="E2789" t="s">
        <v>406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381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381</v>
      </c>
      <c r="C2791" t="s">
        <v>56</v>
      </c>
      <c r="D2791" t="s">
        <v>423</v>
      </c>
      <c r="E2791" t="s">
        <v>423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381</v>
      </c>
      <c r="C2792" t="s">
        <v>56</v>
      </c>
      <c r="D2792" t="s">
        <v>423</v>
      </c>
      <c r="E2792" t="s">
        <v>404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381</v>
      </c>
      <c r="C2793" t="s">
        <v>56</v>
      </c>
      <c r="D2793" t="s">
        <v>403</v>
      </c>
      <c r="E2793" t="s">
        <v>403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381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381</v>
      </c>
      <c r="C2795" t="s">
        <v>56</v>
      </c>
      <c r="D2795" t="s">
        <v>404</v>
      </c>
      <c r="E2795" t="s">
        <v>423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381</v>
      </c>
      <c r="C2796" t="s">
        <v>56</v>
      </c>
      <c r="D2796" t="s">
        <v>404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381</v>
      </c>
      <c r="C2797" t="s">
        <v>56</v>
      </c>
      <c r="D2797" t="s">
        <v>404</v>
      </c>
      <c r="E2797" t="s">
        <v>404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381</v>
      </c>
      <c r="C2798" t="s">
        <v>56</v>
      </c>
      <c r="D2798" t="s">
        <v>404</v>
      </c>
      <c r="E2798" t="s">
        <v>424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381</v>
      </c>
      <c r="C2799" t="s">
        <v>56</v>
      </c>
      <c r="D2799" t="s">
        <v>404</v>
      </c>
      <c r="E2799" t="s">
        <v>431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381</v>
      </c>
      <c r="C2800" t="s">
        <v>56</v>
      </c>
      <c r="D2800" t="s">
        <v>404</v>
      </c>
      <c r="E2800" t="s">
        <v>427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381</v>
      </c>
      <c r="C2801" t="s">
        <v>56</v>
      </c>
      <c r="D2801" t="s">
        <v>425</v>
      </c>
      <c r="E2801" t="s">
        <v>404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381</v>
      </c>
      <c r="C2802" t="s">
        <v>56</v>
      </c>
      <c r="D2802" t="s">
        <v>425</v>
      </c>
      <c r="E2802" t="s">
        <v>425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381</v>
      </c>
      <c r="C2803" t="s">
        <v>56</v>
      </c>
      <c r="D2803" t="s">
        <v>405</v>
      </c>
      <c r="E2803" t="s">
        <v>404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381</v>
      </c>
      <c r="C2804" t="s">
        <v>56</v>
      </c>
      <c r="D2804" t="s">
        <v>405</v>
      </c>
      <c r="E2804" t="s">
        <v>405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381</v>
      </c>
      <c r="C2805" t="s">
        <v>56</v>
      </c>
      <c r="D2805" t="s">
        <v>405</v>
      </c>
      <c r="E2805" t="s">
        <v>424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381</v>
      </c>
      <c r="C2806" t="s">
        <v>56</v>
      </c>
      <c r="D2806" t="s">
        <v>554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381</v>
      </c>
      <c r="C2807" t="s">
        <v>56</v>
      </c>
      <c r="D2807" t="s">
        <v>424</v>
      </c>
      <c r="E2807" t="s">
        <v>404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381</v>
      </c>
      <c r="C2808" t="s">
        <v>56</v>
      </c>
      <c r="D2808" t="s">
        <v>424</v>
      </c>
      <c r="E2808" t="s">
        <v>424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381</v>
      </c>
      <c r="C2809" t="s">
        <v>56</v>
      </c>
      <c r="D2809" t="s">
        <v>479</v>
      </c>
      <c r="E2809" t="s">
        <v>479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381</v>
      </c>
      <c r="C2810" t="s">
        <v>56</v>
      </c>
      <c r="D2810" t="s">
        <v>431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381</v>
      </c>
      <c r="C2811" t="s">
        <v>56</v>
      </c>
      <c r="D2811" t="s">
        <v>431</v>
      </c>
      <c r="E2811" t="s">
        <v>431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381</v>
      </c>
      <c r="C2812" t="s">
        <v>56</v>
      </c>
      <c r="D2812" t="s">
        <v>406</v>
      </c>
      <c r="E2812" t="s">
        <v>406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381</v>
      </c>
      <c r="C2813" t="s">
        <v>58</v>
      </c>
      <c r="D2813" t="s">
        <v>423</v>
      </c>
      <c r="E2813" t="s">
        <v>423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381</v>
      </c>
      <c r="C2814" t="s">
        <v>58</v>
      </c>
      <c r="D2814" t="s">
        <v>423</v>
      </c>
      <c r="E2814" t="s">
        <v>404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381</v>
      </c>
      <c r="C2815" t="s">
        <v>58</v>
      </c>
      <c r="D2815" t="s">
        <v>403</v>
      </c>
      <c r="E2815" t="s">
        <v>403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381</v>
      </c>
      <c r="C2816" t="s">
        <v>58</v>
      </c>
      <c r="D2816" t="s">
        <v>403</v>
      </c>
      <c r="E2816" t="s">
        <v>404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381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381</v>
      </c>
      <c r="C2818" t="s">
        <v>58</v>
      </c>
      <c r="D2818" t="s">
        <v>404</v>
      </c>
      <c r="E2818" t="s">
        <v>423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381</v>
      </c>
      <c r="C2819" t="s">
        <v>58</v>
      </c>
      <c r="D2819" t="s">
        <v>404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381</v>
      </c>
      <c r="C2820" t="s">
        <v>58</v>
      </c>
      <c r="D2820" t="s">
        <v>404</v>
      </c>
      <c r="E2820" t="s">
        <v>404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381</v>
      </c>
      <c r="C2821" t="s">
        <v>58</v>
      </c>
      <c r="D2821" t="s">
        <v>404</v>
      </c>
      <c r="E2821" t="s">
        <v>425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381</v>
      </c>
      <c r="C2822" t="s">
        <v>58</v>
      </c>
      <c r="D2822" t="s">
        <v>404</v>
      </c>
      <c r="E2822" t="s">
        <v>405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381</v>
      </c>
      <c r="C2823" t="s">
        <v>58</v>
      </c>
      <c r="D2823" t="s">
        <v>404</v>
      </c>
      <c r="E2823" t="s">
        <v>424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381</v>
      </c>
      <c r="C2824" t="s">
        <v>58</v>
      </c>
      <c r="D2824" t="s">
        <v>404</v>
      </c>
      <c r="E2824" t="s">
        <v>431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381</v>
      </c>
      <c r="C2825" t="s">
        <v>58</v>
      </c>
      <c r="D2825" t="s">
        <v>425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381</v>
      </c>
      <c r="C2826" t="s">
        <v>58</v>
      </c>
      <c r="D2826" t="s">
        <v>425</v>
      </c>
      <c r="E2826" t="s">
        <v>425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381</v>
      </c>
      <c r="C2827" t="s">
        <v>58</v>
      </c>
      <c r="D2827" t="s">
        <v>405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381</v>
      </c>
      <c r="C2828" t="s">
        <v>58</v>
      </c>
      <c r="D2828" t="s">
        <v>405</v>
      </c>
      <c r="E2828" t="s">
        <v>405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381</v>
      </c>
      <c r="C2829" t="s">
        <v>58</v>
      </c>
      <c r="D2829" t="s">
        <v>554</v>
      </c>
      <c r="E2829" t="s">
        <v>554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381</v>
      </c>
      <c r="C2830" t="s">
        <v>58</v>
      </c>
      <c r="D2830" t="s">
        <v>429</v>
      </c>
      <c r="E2830" t="s">
        <v>429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381</v>
      </c>
      <c r="C2831" t="s">
        <v>58</v>
      </c>
      <c r="D2831" t="s">
        <v>424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381</v>
      </c>
      <c r="C2832" t="s">
        <v>58</v>
      </c>
      <c r="D2832" t="s">
        <v>424</v>
      </c>
      <c r="E2832" t="s">
        <v>424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381</v>
      </c>
      <c r="C2833" t="s">
        <v>58</v>
      </c>
      <c r="D2833" t="s">
        <v>431</v>
      </c>
      <c r="E2833" t="s">
        <v>431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381</v>
      </c>
      <c r="C2834" t="s">
        <v>58</v>
      </c>
      <c r="D2834" t="s">
        <v>406</v>
      </c>
      <c r="E2834" t="s">
        <v>406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381</v>
      </c>
      <c r="C2835" t="s">
        <v>58</v>
      </c>
      <c r="D2835" t="s">
        <v>427</v>
      </c>
      <c r="E2835" t="s">
        <v>427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381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381</v>
      </c>
      <c r="C2837" t="s">
        <v>60</v>
      </c>
      <c r="D2837" t="s">
        <v>423</v>
      </c>
      <c r="E2837" t="s">
        <v>423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381</v>
      </c>
      <c r="C2838" t="s">
        <v>60</v>
      </c>
      <c r="D2838" t="s">
        <v>403</v>
      </c>
      <c r="E2838" t="s">
        <v>403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381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381</v>
      </c>
      <c r="C2840" t="s">
        <v>60</v>
      </c>
      <c r="D2840" t="s">
        <v>137</v>
      </c>
      <c r="E2840" t="s">
        <v>404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381</v>
      </c>
      <c r="C2841" t="s">
        <v>60</v>
      </c>
      <c r="D2841" t="s">
        <v>404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381</v>
      </c>
      <c r="C2842" t="s">
        <v>60</v>
      </c>
      <c r="D2842" t="s">
        <v>404</v>
      </c>
      <c r="E2842" t="s">
        <v>404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381</v>
      </c>
      <c r="C2843" t="s">
        <v>60</v>
      </c>
      <c r="D2843" t="s">
        <v>404</v>
      </c>
      <c r="E2843" t="s">
        <v>425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381</v>
      </c>
      <c r="C2844" t="s">
        <v>60</v>
      </c>
      <c r="D2844" t="s">
        <v>404</v>
      </c>
      <c r="E2844" t="s">
        <v>554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381</v>
      </c>
      <c r="C2845" t="s">
        <v>60</v>
      </c>
      <c r="D2845" t="s">
        <v>404</v>
      </c>
      <c r="E2845" t="s">
        <v>424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381</v>
      </c>
      <c r="C2846" t="s">
        <v>60</v>
      </c>
      <c r="D2846" t="s">
        <v>425</v>
      </c>
      <c r="E2846" t="s">
        <v>425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381</v>
      </c>
      <c r="C2847" t="s">
        <v>60</v>
      </c>
      <c r="D2847" t="s">
        <v>405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381</v>
      </c>
      <c r="C2848" t="s">
        <v>60</v>
      </c>
      <c r="D2848" t="s">
        <v>405</v>
      </c>
      <c r="E2848" t="s">
        <v>405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381</v>
      </c>
      <c r="C2849" t="s">
        <v>60</v>
      </c>
      <c r="D2849" t="s">
        <v>554</v>
      </c>
      <c r="E2849" t="s">
        <v>554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381</v>
      </c>
      <c r="C2850" t="s">
        <v>60</v>
      </c>
      <c r="D2850" t="s">
        <v>426</v>
      </c>
      <c r="E2850" t="s">
        <v>426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381</v>
      </c>
      <c r="C2851" t="s">
        <v>60</v>
      </c>
      <c r="D2851" t="s">
        <v>429</v>
      </c>
      <c r="E2851" t="s">
        <v>429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381</v>
      </c>
      <c r="C2852" t="s">
        <v>60</v>
      </c>
      <c r="D2852" t="s">
        <v>424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381</v>
      </c>
      <c r="C2853" t="s">
        <v>60</v>
      </c>
      <c r="D2853" t="s">
        <v>424</v>
      </c>
      <c r="E2853" t="s">
        <v>404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381</v>
      </c>
      <c r="C2854" t="s">
        <v>60</v>
      </c>
      <c r="D2854" t="s">
        <v>424</v>
      </c>
      <c r="E2854" t="s">
        <v>424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381</v>
      </c>
      <c r="C2855" t="s">
        <v>60</v>
      </c>
      <c r="D2855" t="s">
        <v>431</v>
      </c>
      <c r="E2855" t="s">
        <v>431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381</v>
      </c>
      <c r="C2856" t="s">
        <v>60</v>
      </c>
      <c r="D2856" t="s">
        <v>406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381</v>
      </c>
      <c r="C2857" t="s">
        <v>62</v>
      </c>
      <c r="D2857" t="s">
        <v>553</v>
      </c>
      <c r="E2857" t="s">
        <v>553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381</v>
      </c>
      <c r="C2858" t="s">
        <v>62</v>
      </c>
      <c r="D2858" t="s">
        <v>423</v>
      </c>
      <c r="E2858" t="s">
        <v>423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381</v>
      </c>
      <c r="C2859" t="s">
        <v>62</v>
      </c>
      <c r="D2859" t="s">
        <v>403</v>
      </c>
      <c r="E2859" t="s">
        <v>403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381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381</v>
      </c>
      <c r="C2861" t="s">
        <v>62</v>
      </c>
      <c r="D2861" t="s">
        <v>137</v>
      </c>
      <c r="E2861" t="s">
        <v>425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381</v>
      </c>
      <c r="C2862" t="s">
        <v>62</v>
      </c>
      <c r="D2862" t="s">
        <v>137</v>
      </c>
      <c r="E2862" t="s">
        <v>424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381</v>
      </c>
      <c r="C2863" t="s">
        <v>62</v>
      </c>
      <c r="D2863" t="s">
        <v>404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381</v>
      </c>
      <c r="C2864" t="s">
        <v>62</v>
      </c>
      <c r="D2864" t="s">
        <v>404</v>
      </c>
      <c r="E2864" t="s">
        <v>404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381</v>
      </c>
      <c r="C2865" t="s">
        <v>62</v>
      </c>
      <c r="D2865" t="s">
        <v>404</v>
      </c>
      <c r="E2865" t="s">
        <v>425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381</v>
      </c>
      <c r="C2866" t="s">
        <v>62</v>
      </c>
      <c r="D2866" t="s">
        <v>404</v>
      </c>
      <c r="E2866" t="s">
        <v>405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381</v>
      </c>
      <c r="C2867" t="s">
        <v>62</v>
      </c>
      <c r="D2867" t="s">
        <v>404</v>
      </c>
      <c r="E2867" t="s">
        <v>424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381</v>
      </c>
      <c r="C2868" t="s">
        <v>62</v>
      </c>
      <c r="D2868" t="s">
        <v>425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381</v>
      </c>
      <c r="C2869" t="s">
        <v>62</v>
      </c>
      <c r="D2869" t="s">
        <v>425</v>
      </c>
      <c r="E2869" t="s">
        <v>425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381</v>
      </c>
      <c r="C2870" t="s">
        <v>62</v>
      </c>
      <c r="D2870" t="s">
        <v>405</v>
      </c>
      <c r="E2870" t="s">
        <v>405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381</v>
      </c>
      <c r="C2871" t="s">
        <v>62</v>
      </c>
      <c r="D2871" t="s">
        <v>554</v>
      </c>
      <c r="E2871" t="s">
        <v>554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381</v>
      </c>
      <c r="C2872" t="s">
        <v>62</v>
      </c>
      <c r="D2872" t="s">
        <v>426</v>
      </c>
      <c r="E2872" t="s">
        <v>426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381</v>
      </c>
      <c r="C2873" t="s">
        <v>62</v>
      </c>
      <c r="D2873" t="s">
        <v>429</v>
      </c>
      <c r="E2873" t="s">
        <v>429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381</v>
      </c>
      <c r="C2874" t="s">
        <v>62</v>
      </c>
      <c r="D2874" t="s">
        <v>424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381</v>
      </c>
      <c r="C2875" t="s">
        <v>62</v>
      </c>
      <c r="D2875" t="s">
        <v>424</v>
      </c>
      <c r="E2875" t="s">
        <v>404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381</v>
      </c>
      <c r="C2876" t="s">
        <v>62</v>
      </c>
      <c r="D2876" t="s">
        <v>424</v>
      </c>
      <c r="E2876" t="s">
        <v>424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381</v>
      </c>
      <c r="C2877" t="s">
        <v>62</v>
      </c>
      <c r="D2877" t="s">
        <v>431</v>
      </c>
      <c r="E2877" t="s">
        <v>431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381</v>
      </c>
      <c r="C2878" t="s">
        <v>62</v>
      </c>
      <c r="D2878" t="s">
        <v>406</v>
      </c>
      <c r="E2878" t="s">
        <v>406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381</v>
      </c>
      <c r="C2879" t="s">
        <v>62</v>
      </c>
      <c r="D2879" t="s">
        <v>427</v>
      </c>
      <c r="E2879" t="s">
        <v>406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381</v>
      </c>
      <c r="C2880" t="s">
        <v>64</v>
      </c>
      <c r="D2880" t="s">
        <v>423</v>
      </c>
      <c r="E2880" t="s">
        <v>423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381</v>
      </c>
      <c r="C2881" t="s">
        <v>64</v>
      </c>
      <c r="D2881" t="s">
        <v>403</v>
      </c>
      <c r="E2881" t="s">
        <v>403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381</v>
      </c>
      <c r="C2882" t="s">
        <v>64</v>
      </c>
      <c r="D2882" t="s">
        <v>137</v>
      </c>
      <c r="E2882" t="s">
        <v>553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381</v>
      </c>
      <c r="C2883" t="s">
        <v>64</v>
      </c>
      <c r="D2883" t="s">
        <v>137</v>
      </c>
      <c r="E2883" t="s">
        <v>403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381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381</v>
      </c>
      <c r="C2885" t="s">
        <v>64</v>
      </c>
      <c r="D2885" t="s">
        <v>137</v>
      </c>
      <c r="E2885" t="s">
        <v>404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381</v>
      </c>
      <c r="C2886" t="s">
        <v>64</v>
      </c>
      <c r="D2886" t="s">
        <v>137</v>
      </c>
      <c r="E2886" t="s">
        <v>425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381</v>
      </c>
      <c r="C2887" t="s">
        <v>64</v>
      </c>
      <c r="D2887" t="s">
        <v>137</v>
      </c>
      <c r="E2887" t="s">
        <v>424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381</v>
      </c>
      <c r="C2888" t="s">
        <v>64</v>
      </c>
      <c r="D2888" t="s">
        <v>404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381</v>
      </c>
      <c r="C2889" t="s">
        <v>64</v>
      </c>
      <c r="D2889" t="s">
        <v>404</v>
      </c>
      <c r="E2889" t="s">
        <v>404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381</v>
      </c>
      <c r="C2890" t="s">
        <v>64</v>
      </c>
      <c r="D2890" t="s">
        <v>404</v>
      </c>
      <c r="E2890" t="s">
        <v>425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381</v>
      </c>
      <c r="C2891" t="s">
        <v>64</v>
      </c>
      <c r="D2891" t="s">
        <v>404</v>
      </c>
      <c r="E2891" t="s">
        <v>554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381</v>
      </c>
      <c r="C2892" t="s">
        <v>64</v>
      </c>
      <c r="D2892" t="s">
        <v>404</v>
      </c>
      <c r="E2892" t="s">
        <v>429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381</v>
      </c>
      <c r="C2893" t="s">
        <v>64</v>
      </c>
      <c r="D2893" t="s">
        <v>404</v>
      </c>
      <c r="E2893" t="s">
        <v>424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381</v>
      </c>
      <c r="C2894" t="s">
        <v>64</v>
      </c>
      <c r="D2894" t="s">
        <v>404</v>
      </c>
      <c r="E2894" t="s">
        <v>431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381</v>
      </c>
      <c r="C2895" t="s">
        <v>64</v>
      </c>
      <c r="D2895" t="s">
        <v>425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381</v>
      </c>
      <c r="C2896" t="s">
        <v>64</v>
      </c>
      <c r="D2896" t="s">
        <v>425</v>
      </c>
      <c r="E2896" t="s">
        <v>425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381</v>
      </c>
      <c r="C2897" t="s">
        <v>64</v>
      </c>
      <c r="D2897" t="s">
        <v>405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381</v>
      </c>
      <c r="C2898" t="s">
        <v>64</v>
      </c>
      <c r="D2898" t="s">
        <v>405</v>
      </c>
      <c r="E2898" t="s">
        <v>405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381</v>
      </c>
      <c r="C2899" t="s">
        <v>64</v>
      </c>
      <c r="D2899" t="s">
        <v>554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381</v>
      </c>
      <c r="C2900" t="s">
        <v>64</v>
      </c>
      <c r="D2900" t="s">
        <v>554</v>
      </c>
      <c r="E2900" t="s">
        <v>554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381</v>
      </c>
      <c r="C2901" t="s">
        <v>64</v>
      </c>
      <c r="D2901" t="s">
        <v>426</v>
      </c>
      <c r="E2901" t="s">
        <v>426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381</v>
      </c>
      <c r="C2902" t="s">
        <v>64</v>
      </c>
      <c r="D2902" t="s">
        <v>429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381</v>
      </c>
      <c r="C2903" t="s">
        <v>64</v>
      </c>
      <c r="D2903" t="s">
        <v>429</v>
      </c>
      <c r="E2903" t="s">
        <v>429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381</v>
      </c>
      <c r="C2904" t="s">
        <v>64</v>
      </c>
      <c r="D2904" t="s">
        <v>424</v>
      </c>
      <c r="E2904" t="s">
        <v>423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381</v>
      </c>
      <c r="C2905" t="s">
        <v>64</v>
      </c>
      <c r="D2905" t="s">
        <v>424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381</v>
      </c>
      <c r="C2906" t="s">
        <v>64</v>
      </c>
      <c r="D2906" t="s">
        <v>424</v>
      </c>
      <c r="E2906" t="s">
        <v>404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381</v>
      </c>
      <c r="C2907" t="s">
        <v>64</v>
      </c>
      <c r="D2907" t="s">
        <v>424</v>
      </c>
      <c r="E2907" t="s">
        <v>424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381</v>
      </c>
      <c r="C2908" t="s">
        <v>64</v>
      </c>
      <c r="D2908" t="s">
        <v>431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381</v>
      </c>
      <c r="C2909" t="s">
        <v>64</v>
      </c>
      <c r="D2909" t="s">
        <v>431</v>
      </c>
      <c r="E2909" t="s">
        <v>404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381</v>
      </c>
      <c r="C2910" t="s">
        <v>64</v>
      </c>
      <c r="D2910" t="s">
        <v>431</v>
      </c>
      <c r="E2910" t="s">
        <v>431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382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382</v>
      </c>
      <c r="C2912" t="s">
        <v>48</v>
      </c>
      <c r="D2912" t="s">
        <v>137</v>
      </c>
      <c r="E2912" t="s">
        <v>405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382</v>
      </c>
      <c r="C2913" t="s">
        <v>48</v>
      </c>
      <c r="D2913" t="s">
        <v>404</v>
      </c>
      <c r="E2913" t="s">
        <v>404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382</v>
      </c>
      <c r="C2914" t="s">
        <v>48</v>
      </c>
      <c r="D2914" t="s">
        <v>405</v>
      </c>
      <c r="E2914" t="s">
        <v>405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382</v>
      </c>
      <c r="C2915" t="s">
        <v>50</v>
      </c>
      <c r="D2915" t="s">
        <v>403</v>
      </c>
      <c r="E2915" t="s">
        <v>403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382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382</v>
      </c>
      <c r="C2917" t="s">
        <v>50</v>
      </c>
      <c r="D2917" t="s">
        <v>137</v>
      </c>
      <c r="E2917" t="s">
        <v>404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382</v>
      </c>
      <c r="C2918" t="s">
        <v>50</v>
      </c>
      <c r="D2918" t="s">
        <v>404</v>
      </c>
      <c r="E2918" t="s">
        <v>404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382</v>
      </c>
      <c r="C2919" t="s">
        <v>50</v>
      </c>
      <c r="D2919" t="s">
        <v>405</v>
      </c>
      <c r="E2919" t="s">
        <v>405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382</v>
      </c>
      <c r="C2920" t="s">
        <v>52</v>
      </c>
      <c r="D2920" t="s">
        <v>403</v>
      </c>
      <c r="E2920" t="s">
        <v>403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382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382</v>
      </c>
      <c r="C2922" t="s">
        <v>52</v>
      </c>
      <c r="D2922" t="s">
        <v>404</v>
      </c>
      <c r="E2922" t="s">
        <v>404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382</v>
      </c>
      <c r="C2923" t="s">
        <v>52</v>
      </c>
      <c r="D2923" t="s">
        <v>404</v>
      </c>
      <c r="E2923" t="s">
        <v>405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382</v>
      </c>
      <c r="C2924" t="s">
        <v>52</v>
      </c>
      <c r="D2924" t="s">
        <v>405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382</v>
      </c>
      <c r="C2925" t="s">
        <v>52</v>
      </c>
      <c r="D2925" t="s">
        <v>405</v>
      </c>
      <c r="E2925" t="s">
        <v>405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382</v>
      </c>
      <c r="C2926" t="s">
        <v>52</v>
      </c>
      <c r="D2926" t="s">
        <v>406</v>
      </c>
      <c r="E2926" t="s">
        <v>406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382</v>
      </c>
      <c r="C2927" t="s">
        <v>54</v>
      </c>
      <c r="D2927" t="s">
        <v>403</v>
      </c>
      <c r="E2927" t="s">
        <v>423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382</v>
      </c>
      <c r="C2928" t="s">
        <v>54</v>
      </c>
      <c r="D2928" t="s">
        <v>403</v>
      </c>
      <c r="E2928" t="s">
        <v>403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382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382</v>
      </c>
      <c r="C2930" t="s">
        <v>54</v>
      </c>
      <c r="D2930" t="s">
        <v>404</v>
      </c>
      <c r="E2930" t="s">
        <v>404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382</v>
      </c>
      <c r="C2931" t="s">
        <v>54</v>
      </c>
      <c r="D2931" t="s">
        <v>405</v>
      </c>
      <c r="E2931" t="s">
        <v>405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382</v>
      </c>
      <c r="C2932" t="s">
        <v>54</v>
      </c>
      <c r="D2932" t="s">
        <v>431</v>
      </c>
      <c r="E2932" t="s">
        <v>431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382</v>
      </c>
      <c r="C2933" t="s">
        <v>54</v>
      </c>
      <c r="D2933" t="s">
        <v>406</v>
      </c>
      <c r="E2933" t="s">
        <v>406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382</v>
      </c>
      <c r="C2934" t="s">
        <v>56</v>
      </c>
      <c r="D2934" t="s">
        <v>553</v>
      </c>
      <c r="E2934" t="s">
        <v>553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382</v>
      </c>
      <c r="C2935" t="s">
        <v>56</v>
      </c>
      <c r="D2935" t="s">
        <v>423</v>
      </c>
      <c r="E2935" t="s">
        <v>423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382</v>
      </c>
      <c r="C2936" t="s">
        <v>56</v>
      </c>
      <c r="D2936" t="s">
        <v>423</v>
      </c>
      <c r="E2936" t="s">
        <v>403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382</v>
      </c>
      <c r="C2937" t="s">
        <v>56</v>
      </c>
      <c r="D2937" t="s">
        <v>403</v>
      </c>
      <c r="E2937" t="s">
        <v>403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382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382</v>
      </c>
      <c r="C2939" t="s">
        <v>56</v>
      </c>
      <c r="D2939" t="s">
        <v>404</v>
      </c>
      <c r="E2939" t="s">
        <v>423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382</v>
      </c>
      <c r="C2940" t="s">
        <v>56</v>
      </c>
      <c r="D2940" t="s">
        <v>404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382</v>
      </c>
      <c r="C2941" t="s">
        <v>56</v>
      </c>
      <c r="D2941" t="s">
        <v>404</v>
      </c>
      <c r="E2941" t="s">
        <v>404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382</v>
      </c>
      <c r="C2942" t="s">
        <v>56</v>
      </c>
      <c r="D2942" t="s">
        <v>404</v>
      </c>
      <c r="E2942" t="s">
        <v>405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382</v>
      </c>
      <c r="C2943" t="s">
        <v>56</v>
      </c>
      <c r="D2943" t="s">
        <v>404</v>
      </c>
      <c r="E2943" t="s">
        <v>424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382</v>
      </c>
      <c r="C2944" t="s">
        <v>56</v>
      </c>
      <c r="D2944" t="s">
        <v>425</v>
      </c>
      <c r="E2944" t="s">
        <v>425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382</v>
      </c>
      <c r="C2945" t="s">
        <v>56</v>
      </c>
      <c r="D2945" t="s">
        <v>405</v>
      </c>
      <c r="E2945" t="s">
        <v>403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382</v>
      </c>
      <c r="C2946" t="s">
        <v>56</v>
      </c>
      <c r="D2946" t="s">
        <v>405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382</v>
      </c>
      <c r="C2947" t="s">
        <v>56</v>
      </c>
      <c r="D2947" t="s">
        <v>405</v>
      </c>
      <c r="E2947" t="s">
        <v>405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382</v>
      </c>
      <c r="C2948" t="s">
        <v>56</v>
      </c>
      <c r="D2948" t="s">
        <v>424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382</v>
      </c>
      <c r="C2949" t="s">
        <v>56</v>
      </c>
      <c r="D2949" t="s">
        <v>424</v>
      </c>
      <c r="E2949" t="s">
        <v>424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382</v>
      </c>
      <c r="C2950" t="s">
        <v>56</v>
      </c>
      <c r="D2950" t="s">
        <v>479</v>
      </c>
      <c r="E2950" t="s">
        <v>479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382</v>
      </c>
      <c r="C2951" t="s">
        <v>56</v>
      </c>
      <c r="D2951" t="s">
        <v>431</v>
      </c>
      <c r="E2951" t="s">
        <v>431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382</v>
      </c>
      <c r="C2952" t="s">
        <v>56</v>
      </c>
      <c r="D2952" t="s">
        <v>406</v>
      </c>
      <c r="E2952" t="s">
        <v>406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382</v>
      </c>
      <c r="C2953" t="s">
        <v>56</v>
      </c>
      <c r="D2953" t="s">
        <v>427</v>
      </c>
      <c r="E2953" t="s">
        <v>427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382</v>
      </c>
      <c r="C2954" t="s">
        <v>58</v>
      </c>
      <c r="D2954" t="s">
        <v>423</v>
      </c>
      <c r="E2954" t="s">
        <v>423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382</v>
      </c>
      <c r="C2955" t="s">
        <v>58</v>
      </c>
      <c r="D2955" t="s">
        <v>423</v>
      </c>
      <c r="E2955" t="s">
        <v>554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382</v>
      </c>
      <c r="C2956" t="s">
        <v>58</v>
      </c>
      <c r="D2956" t="s">
        <v>403</v>
      </c>
      <c r="E2956" t="s">
        <v>423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382</v>
      </c>
      <c r="C2957" t="s">
        <v>58</v>
      </c>
      <c r="D2957" t="s">
        <v>403</v>
      </c>
      <c r="E2957" t="s">
        <v>403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382</v>
      </c>
      <c r="C2958" t="s">
        <v>58</v>
      </c>
      <c r="D2958" t="s">
        <v>403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382</v>
      </c>
      <c r="C2959" t="s">
        <v>58</v>
      </c>
      <c r="D2959" t="s">
        <v>403</v>
      </c>
      <c r="E2959" t="s">
        <v>405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382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382</v>
      </c>
      <c r="C2961" t="s">
        <v>58</v>
      </c>
      <c r="D2961" t="s">
        <v>137</v>
      </c>
      <c r="E2961" t="s">
        <v>425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382</v>
      </c>
      <c r="C2962" t="s">
        <v>58</v>
      </c>
      <c r="D2962" t="s">
        <v>404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382</v>
      </c>
      <c r="C2963" t="s">
        <v>58</v>
      </c>
      <c r="D2963" t="s">
        <v>404</v>
      </c>
      <c r="E2963" t="s">
        <v>404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382</v>
      </c>
      <c r="C2964" t="s">
        <v>58</v>
      </c>
      <c r="D2964" t="s">
        <v>404</v>
      </c>
      <c r="E2964" t="s">
        <v>425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382</v>
      </c>
      <c r="C2965" t="s">
        <v>58</v>
      </c>
      <c r="D2965" t="s">
        <v>404</v>
      </c>
      <c r="E2965" t="s">
        <v>405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382</v>
      </c>
      <c r="C2966" t="s">
        <v>58</v>
      </c>
      <c r="D2966" t="s">
        <v>404</v>
      </c>
      <c r="E2966" t="s">
        <v>424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382</v>
      </c>
      <c r="C2967" t="s">
        <v>58</v>
      </c>
      <c r="D2967" t="s">
        <v>404</v>
      </c>
      <c r="E2967" t="s">
        <v>431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382</v>
      </c>
      <c r="C2968" t="s">
        <v>58</v>
      </c>
      <c r="D2968" t="s">
        <v>425</v>
      </c>
      <c r="E2968" t="s">
        <v>425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382</v>
      </c>
      <c r="C2969" t="s">
        <v>58</v>
      </c>
      <c r="D2969" t="s">
        <v>405</v>
      </c>
      <c r="E2969" t="s">
        <v>404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382</v>
      </c>
      <c r="C2970" t="s">
        <v>58</v>
      </c>
      <c r="D2970" t="s">
        <v>405</v>
      </c>
      <c r="E2970" t="s">
        <v>405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382</v>
      </c>
      <c r="C2971" t="s">
        <v>58</v>
      </c>
      <c r="D2971" t="s">
        <v>405</v>
      </c>
      <c r="E2971" t="s">
        <v>554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382</v>
      </c>
      <c r="C2972" t="s">
        <v>58</v>
      </c>
      <c r="D2972" t="s">
        <v>554</v>
      </c>
      <c r="E2972" t="s">
        <v>554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382</v>
      </c>
      <c r="C2973" t="s">
        <v>58</v>
      </c>
      <c r="D2973" t="s">
        <v>424</v>
      </c>
      <c r="E2973" t="s">
        <v>424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382</v>
      </c>
      <c r="C2974" t="s">
        <v>58</v>
      </c>
      <c r="D2974" t="s">
        <v>431</v>
      </c>
      <c r="E2974" t="s">
        <v>431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382</v>
      </c>
      <c r="C2975" t="s">
        <v>58</v>
      </c>
      <c r="D2975" t="s">
        <v>406</v>
      </c>
      <c r="E2975" t="s">
        <v>406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382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382</v>
      </c>
      <c r="C2977" t="s">
        <v>60</v>
      </c>
      <c r="D2977" t="s">
        <v>553</v>
      </c>
      <c r="E2977" t="s">
        <v>553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382</v>
      </c>
      <c r="C2978" t="s">
        <v>60</v>
      </c>
      <c r="D2978" t="s">
        <v>423</v>
      </c>
      <c r="E2978" t="s">
        <v>423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382</v>
      </c>
      <c r="C2979" t="s">
        <v>60</v>
      </c>
      <c r="D2979" t="s">
        <v>403</v>
      </c>
      <c r="E2979" t="s">
        <v>403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382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382</v>
      </c>
      <c r="C2981" t="s">
        <v>60</v>
      </c>
      <c r="D2981" t="s">
        <v>404</v>
      </c>
      <c r="E2981" t="s">
        <v>423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382</v>
      </c>
      <c r="C2982" t="s">
        <v>60</v>
      </c>
      <c r="D2982" t="s">
        <v>404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382</v>
      </c>
      <c r="C2983" t="s">
        <v>60</v>
      </c>
      <c r="D2983" t="s">
        <v>404</v>
      </c>
      <c r="E2983" t="s">
        <v>404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382</v>
      </c>
      <c r="C2984" t="s">
        <v>60</v>
      </c>
      <c r="D2984" t="s">
        <v>404</v>
      </c>
      <c r="E2984" t="s">
        <v>405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382</v>
      </c>
      <c r="C2985" t="s">
        <v>60</v>
      </c>
      <c r="D2985" t="s">
        <v>425</v>
      </c>
      <c r="E2985" t="s">
        <v>404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382</v>
      </c>
      <c r="C2986" t="s">
        <v>60</v>
      </c>
      <c r="D2986" t="s">
        <v>425</v>
      </c>
      <c r="E2986" t="s">
        <v>425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382</v>
      </c>
      <c r="C2987" t="s">
        <v>60</v>
      </c>
      <c r="D2987" t="s">
        <v>405</v>
      </c>
      <c r="E2987" t="s">
        <v>405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382</v>
      </c>
      <c r="C2988" t="s">
        <v>60</v>
      </c>
      <c r="D2988" t="s">
        <v>554</v>
      </c>
      <c r="E2988" t="s">
        <v>554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382</v>
      </c>
      <c r="C2989" t="s">
        <v>60</v>
      </c>
      <c r="D2989" t="s">
        <v>424</v>
      </c>
      <c r="E2989" t="s">
        <v>424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382</v>
      </c>
      <c r="C2990" t="s">
        <v>60</v>
      </c>
      <c r="D2990" t="s">
        <v>406</v>
      </c>
      <c r="E2990" t="s">
        <v>406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382</v>
      </c>
      <c r="C2991" t="s">
        <v>62</v>
      </c>
      <c r="D2991" t="s">
        <v>423</v>
      </c>
      <c r="E2991" t="s">
        <v>423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382</v>
      </c>
      <c r="C2992" t="s">
        <v>62</v>
      </c>
      <c r="D2992" t="s">
        <v>423</v>
      </c>
      <c r="E2992" t="s">
        <v>404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382</v>
      </c>
      <c r="C2993" t="s">
        <v>62</v>
      </c>
      <c r="D2993" t="s">
        <v>403</v>
      </c>
      <c r="E2993" t="s">
        <v>403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382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382</v>
      </c>
      <c r="C2995" t="s">
        <v>62</v>
      </c>
      <c r="D2995" t="s">
        <v>137</v>
      </c>
      <c r="E2995" t="s">
        <v>424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382</v>
      </c>
      <c r="C2996" t="s">
        <v>62</v>
      </c>
      <c r="D2996" t="s">
        <v>404</v>
      </c>
      <c r="E2996" t="s">
        <v>423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382</v>
      </c>
      <c r="C2997" t="s">
        <v>62</v>
      </c>
      <c r="D2997" t="s">
        <v>404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382</v>
      </c>
      <c r="C2998" t="s">
        <v>62</v>
      </c>
      <c r="D2998" t="s">
        <v>404</v>
      </c>
      <c r="E2998" t="s">
        <v>404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382</v>
      </c>
      <c r="C2999" t="s">
        <v>62</v>
      </c>
      <c r="D2999" t="s">
        <v>425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382</v>
      </c>
      <c r="C3000" t="s">
        <v>62</v>
      </c>
      <c r="D3000" t="s">
        <v>425</v>
      </c>
      <c r="E3000" t="s">
        <v>425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382</v>
      </c>
      <c r="C3001" t="s">
        <v>62</v>
      </c>
      <c r="D3001" t="s">
        <v>405</v>
      </c>
      <c r="E3001" t="s">
        <v>405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382</v>
      </c>
      <c r="C3002" t="s">
        <v>62</v>
      </c>
      <c r="D3002" t="s">
        <v>554</v>
      </c>
      <c r="E3002" t="s">
        <v>554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382</v>
      </c>
      <c r="C3003" t="s">
        <v>62</v>
      </c>
      <c r="D3003" t="s">
        <v>424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382</v>
      </c>
      <c r="C3004" t="s">
        <v>62</v>
      </c>
      <c r="D3004" t="s">
        <v>424</v>
      </c>
      <c r="E3004" t="s">
        <v>424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382</v>
      </c>
      <c r="C3005" t="s">
        <v>62</v>
      </c>
      <c r="D3005" t="s">
        <v>431</v>
      </c>
      <c r="E3005" t="s">
        <v>431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382</v>
      </c>
      <c r="C3006" t="s">
        <v>62</v>
      </c>
      <c r="D3006" t="s">
        <v>406</v>
      </c>
      <c r="E3006" t="s">
        <v>406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382</v>
      </c>
      <c r="C3007" t="s">
        <v>64</v>
      </c>
      <c r="D3007" t="s">
        <v>553</v>
      </c>
      <c r="E3007" t="s">
        <v>553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382</v>
      </c>
      <c r="C3008" t="s">
        <v>64</v>
      </c>
      <c r="D3008" t="s">
        <v>423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382</v>
      </c>
      <c r="C3009" t="s">
        <v>64</v>
      </c>
      <c r="D3009" t="s">
        <v>403</v>
      </c>
      <c r="E3009" t="s">
        <v>403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382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382</v>
      </c>
      <c r="C3011" t="s">
        <v>64</v>
      </c>
      <c r="D3011" t="s">
        <v>137</v>
      </c>
      <c r="E3011" t="s">
        <v>404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382</v>
      </c>
      <c r="C3012" t="s">
        <v>64</v>
      </c>
      <c r="D3012" t="s">
        <v>137</v>
      </c>
      <c r="E3012" t="s">
        <v>425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382</v>
      </c>
      <c r="C3013" t="s">
        <v>64</v>
      </c>
      <c r="D3013" t="s">
        <v>137</v>
      </c>
      <c r="E3013" t="s">
        <v>424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382</v>
      </c>
      <c r="C3014" t="s">
        <v>64</v>
      </c>
      <c r="D3014" t="s">
        <v>404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382</v>
      </c>
      <c r="C3015" t="s">
        <v>64</v>
      </c>
      <c r="D3015" t="s">
        <v>404</v>
      </c>
      <c r="E3015" t="s">
        <v>404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382</v>
      </c>
      <c r="C3016" t="s">
        <v>64</v>
      </c>
      <c r="D3016" t="s">
        <v>425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382</v>
      </c>
      <c r="C3017" t="s">
        <v>64</v>
      </c>
      <c r="D3017" t="s">
        <v>425</v>
      </c>
      <c r="E3017" t="s">
        <v>404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382</v>
      </c>
      <c r="C3018" t="s">
        <v>64</v>
      </c>
      <c r="D3018" t="s">
        <v>425</v>
      </c>
      <c r="E3018" t="s">
        <v>425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382</v>
      </c>
      <c r="C3019" t="s">
        <v>64</v>
      </c>
      <c r="D3019" t="s">
        <v>405</v>
      </c>
      <c r="E3019" t="s">
        <v>405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382</v>
      </c>
      <c r="C3020" t="s">
        <v>64</v>
      </c>
      <c r="D3020" t="s">
        <v>554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382</v>
      </c>
      <c r="C3021" t="s">
        <v>64</v>
      </c>
      <c r="D3021" t="s">
        <v>554</v>
      </c>
      <c r="E3021" t="s">
        <v>554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382</v>
      </c>
      <c r="C3022" t="s">
        <v>64</v>
      </c>
      <c r="D3022" t="s">
        <v>424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382</v>
      </c>
      <c r="C3023" t="s">
        <v>64</v>
      </c>
      <c r="D3023" t="s">
        <v>424</v>
      </c>
      <c r="E3023" t="s">
        <v>424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382</v>
      </c>
      <c r="C3024" t="s">
        <v>64</v>
      </c>
      <c r="D3024" t="s">
        <v>424</v>
      </c>
      <c r="E3024" t="s">
        <v>479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382</v>
      </c>
      <c r="C3025" t="s">
        <v>64</v>
      </c>
      <c r="D3025" t="s">
        <v>431</v>
      </c>
      <c r="E3025" t="s">
        <v>425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383</v>
      </c>
      <c r="C3026" t="s">
        <v>48</v>
      </c>
      <c r="D3026" t="s">
        <v>403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383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383</v>
      </c>
      <c r="C3028" t="s">
        <v>48</v>
      </c>
      <c r="D3028" t="s">
        <v>428</v>
      </c>
      <c r="E3028" t="s">
        <v>481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383</v>
      </c>
      <c r="C3029" t="s">
        <v>48</v>
      </c>
      <c r="D3029" t="s">
        <v>404</v>
      </c>
      <c r="E3029" t="s">
        <v>404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383</v>
      </c>
      <c r="C3030" t="s">
        <v>48</v>
      </c>
      <c r="D3030" t="s">
        <v>405</v>
      </c>
      <c r="E3030" t="s">
        <v>405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383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383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383</v>
      </c>
      <c r="C3033" t="s">
        <v>50</v>
      </c>
      <c r="D3033" t="s">
        <v>404</v>
      </c>
      <c r="E3033" t="s">
        <v>404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383</v>
      </c>
      <c r="C3034" t="s">
        <v>50</v>
      </c>
      <c r="D3034" t="s">
        <v>405</v>
      </c>
      <c r="E3034" t="s">
        <v>405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383</v>
      </c>
      <c r="C3035" t="s">
        <v>50</v>
      </c>
      <c r="D3035" t="s">
        <v>406</v>
      </c>
      <c r="E3035" t="s">
        <v>406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383</v>
      </c>
      <c r="C3036" t="s">
        <v>52</v>
      </c>
      <c r="D3036" t="s">
        <v>423</v>
      </c>
      <c r="E3036" t="s">
        <v>423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383</v>
      </c>
      <c r="C3037" t="s">
        <v>52</v>
      </c>
      <c r="D3037" t="s">
        <v>403</v>
      </c>
      <c r="E3037" t="s">
        <v>403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383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383</v>
      </c>
      <c r="C3039" t="s">
        <v>52</v>
      </c>
      <c r="D3039" t="s">
        <v>404</v>
      </c>
      <c r="E3039" t="s">
        <v>404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383</v>
      </c>
      <c r="C3040" t="s">
        <v>52</v>
      </c>
      <c r="D3040" t="s">
        <v>405</v>
      </c>
      <c r="E3040" t="s">
        <v>405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383</v>
      </c>
      <c r="C3041" t="s">
        <v>52</v>
      </c>
      <c r="D3041" t="s">
        <v>424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383</v>
      </c>
      <c r="C3042" t="s">
        <v>52</v>
      </c>
      <c r="D3042" t="s">
        <v>424</v>
      </c>
      <c r="E3042" t="s">
        <v>424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383</v>
      </c>
      <c r="C3043" t="s">
        <v>52</v>
      </c>
      <c r="D3043" t="s">
        <v>406</v>
      </c>
      <c r="E3043" t="s">
        <v>406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383</v>
      </c>
      <c r="C3044" t="s">
        <v>54</v>
      </c>
      <c r="D3044" t="s">
        <v>423</v>
      </c>
      <c r="E3044" t="s">
        <v>423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383</v>
      </c>
      <c r="C3045" t="s">
        <v>54</v>
      </c>
      <c r="D3045" t="s">
        <v>423</v>
      </c>
      <c r="E3045" t="s">
        <v>404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383</v>
      </c>
      <c r="C3046" t="s">
        <v>54</v>
      </c>
      <c r="D3046" t="s">
        <v>403</v>
      </c>
      <c r="E3046" t="s">
        <v>403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383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383</v>
      </c>
      <c r="C3048" t="s">
        <v>54</v>
      </c>
      <c r="D3048" t="s">
        <v>404</v>
      </c>
      <c r="E3048" t="s">
        <v>423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383</v>
      </c>
      <c r="C3049" t="s">
        <v>54</v>
      </c>
      <c r="D3049" t="s">
        <v>404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383</v>
      </c>
      <c r="C3050" t="s">
        <v>54</v>
      </c>
      <c r="D3050" t="s">
        <v>404</v>
      </c>
      <c r="E3050" t="s">
        <v>404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383</v>
      </c>
      <c r="C3051" t="s">
        <v>54</v>
      </c>
      <c r="D3051" t="s">
        <v>405</v>
      </c>
      <c r="E3051" t="s">
        <v>405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383</v>
      </c>
      <c r="C3052" t="s">
        <v>54</v>
      </c>
      <c r="D3052" t="s">
        <v>424</v>
      </c>
      <c r="E3052" t="s">
        <v>424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383</v>
      </c>
      <c r="C3053" t="s">
        <v>54</v>
      </c>
      <c r="D3053" t="s">
        <v>406</v>
      </c>
      <c r="E3053" t="s">
        <v>406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383</v>
      </c>
      <c r="C3054" t="s">
        <v>56</v>
      </c>
      <c r="D3054" t="s">
        <v>423</v>
      </c>
      <c r="E3054" t="s">
        <v>423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383</v>
      </c>
      <c r="C3055" t="s">
        <v>56</v>
      </c>
      <c r="D3055" t="s">
        <v>423</v>
      </c>
      <c r="E3055" t="s">
        <v>403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383</v>
      </c>
      <c r="C3056" t="s">
        <v>56</v>
      </c>
      <c r="D3056" t="s">
        <v>423</v>
      </c>
      <c r="E3056" t="s">
        <v>404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383</v>
      </c>
      <c r="C3057" t="s">
        <v>56</v>
      </c>
      <c r="D3057" t="s">
        <v>403</v>
      </c>
      <c r="E3057" t="s">
        <v>423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383</v>
      </c>
      <c r="C3058" t="s">
        <v>56</v>
      </c>
      <c r="D3058" t="s">
        <v>403</v>
      </c>
      <c r="E3058" t="s">
        <v>403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383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383</v>
      </c>
      <c r="C3060" t="s">
        <v>56</v>
      </c>
      <c r="D3060" t="s">
        <v>404</v>
      </c>
      <c r="E3060" t="s">
        <v>423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383</v>
      </c>
      <c r="C3061" t="s">
        <v>56</v>
      </c>
      <c r="D3061" t="s">
        <v>404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383</v>
      </c>
      <c r="C3062" t="s">
        <v>56</v>
      </c>
      <c r="D3062" t="s">
        <v>404</v>
      </c>
      <c r="E3062" t="s">
        <v>404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383</v>
      </c>
      <c r="C3063" t="s">
        <v>56</v>
      </c>
      <c r="D3063" t="s">
        <v>404</v>
      </c>
      <c r="E3063" t="s">
        <v>405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383</v>
      </c>
      <c r="C3064" t="s">
        <v>56</v>
      </c>
      <c r="D3064" t="s">
        <v>404</v>
      </c>
      <c r="E3064" t="s">
        <v>424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383</v>
      </c>
      <c r="C3065" t="s">
        <v>56</v>
      </c>
      <c r="D3065" t="s">
        <v>425</v>
      </c>
      <c r="E3065" t="s">
        <v>404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383</v>
      </c>
      <c r="C3066" t="s">
        <v>56</v>
      </c>
      <c r="D3066" t="s">
        <v>405</v>
      </c>
      <c r="E3066" t="s">
        <v>405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383</v>
      </c>
      <c r="C3067" t="s">
        <v>56</v>
      </c>
      <c r="D3067" t="s">
        <v>554</v>
      </c>
      <c r="E3067" t="s">
        <v>554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383</v>
      </c>
      <c r="C3068" t="s">
        <v>56</v>
      </c>
      <c r="D3068" t="s">
        <v>426</v>
      </c>
      <c r="E3068" t="s">
        <v>426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383</v>
      </c>
      <c r="C3069" t="s">
        <v>56</v>
      </c>
      <c r="D3069" t="s">
        <v>424</v>
      </c>
      <c r="E3069" t="s">
        <v>424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383</v>
      </c>
      <c r="C3070" t="s">
        <v>56</v>
      </c>
      <c r="D3070" t="s">
        <v>431</v>
      </c>
      <c r="E3070" t="s">
        <v>431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383</v>
      </c>
      <c r="C3071" t="s">
        <v>56</v>
      </c>
      <c r="D3071" t="s">
        <v>406</v>
      </c>
      <c r="E3071" t="s">
        <v>406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383</v>
      </c>
      <c r="C3072" t="s">
        <v>58</v>
      </c>
      <c r="D3072" t="s">
        <v>423</v>
      </c>
      <c r="E3072" t="s">
        <v>423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383</v>
      </c>
      <c r="C3073" t="s">
        <v>58</v>
      </c>
      <c r="D3073" t="s">
        <v>423</v>
      </c>
      <c r="E3073" t="s">
        <v>403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383</v>
      </c>
      <c r="C3074" t="s">
        <v>58</v>
      </c>
      <c r="D3074" t="s">
        <v>403</v>
      </c>
      <c r="E3074" t="s">
        <v>403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383</v>
      </c>
      <c r="C3075" t="s">
        <v>58</v>
      </c>
      <c r="D3075" t="s">
        <v>403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383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383</v>
      </c>
      <c r="C3077" t="s">
        <v>58</v>
      </c>
      <c r="D3077" t="s">
        <v>404</v>
      </c>
      <c r="E3077" t="s">
        <v>423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383</v>
      </c>
      <c r="C3078" t="s">
        <v>58</v>
      </c>
      <c r="D3078" t="s">
        <v>404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383</v>
      </c>
      <c r="C3079" t="s">
        <v>58</v>
      </c>
      <c r="D3079" t="s">
        <v>404</v>
      </c>
      <c r="E3079" t="s">
        <v>404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383</v>
      </c>
      <c r="C3080" t="s">
        <v>58</v>
      </c>
      <c r="D3080" t="s">
        <v>404</v>
      </c>
      <c r="E3080" t="s">
        <v>425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383</v>
      </c>
      <c r="C3081" t="s">
        <v>58</v>
      </c>
      <c r="D3081" t="s">
        <v>404</v>
      </c>
      <c r="E3081" t="s">
        <v>429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383</v>
      </c>
      <c r="C3082" t="s">
        <v>58</v>
      </c>
      <c r="D3082" t="s">
        <v>404</v>
      </c>
      <c r="E3082" t="s">
        <v>424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383</v>
      </c>
      <c r="C3083" t="s">
        <v>58</v>
      </c>
      <c r="D3083" t="s">
        <v>405</v>
      </c>
      <c r="E3083" t="s">
        <v>405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383</v>
      </c>
      <c r="C3084" t="s">
        <v>58</v>
      </c>
      <c r="D3084" t="s">
        <v>554</v>
      </c>
      <c r="E3084" t="s">
        <v>554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383</v>
      </c>
      <c r="C3085" t="s">
        <v>58</v>
      </c>
      <c r="D3085" t="s">
        <v>429</v>
      </c>
      <c r="E3085" t="s">
        <v>429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383</v>
      </c>
      <c r="C3086" t="s">
        <v>58</v>
      </c>
      <c r="D3086" t="s">
        <v>424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383</v>
      </c>
      <c r="C3087" t="s">
        <v>58</v>
      </c>
      <c r="D3087" t="s">
        <v>424</v>
      </c>
      <c r="E3087" t="s">
        <v>424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383</v>
      </c>
      <c r="C3088" t="s">
        <v>58</v>
      </c>
      <c r="D3088" t="s">
        <v>431</v>
      </c>
      <c r="E3088" t="s">
        <v>431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383</v>
      </c>
      <c r="C3089" t="s">
        <v>58</v>
      </c>
      <c r="D3089" t="s">
        <v>406</v>
      </c>
      <c r="E3089" t="s">
        <v>406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383</v>
      </c>
      <c r="C3090" t="s">
        <v>58</v>
      </c>
      <c r="D3090" t="s">
        <v>427</v>
      </c>
      <c r="E3090" t="s">
        <v>427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383</v>
      </c>
      <c r="C3091" t="s">
        <v>60</v>
      </c>
      <c r="D3091" t="s">
        <v>553</v>
      </c>
      <c r="E3091" t="s">
        <v>553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383</v>
      </c>
      <c r="C3092" t="s">
        <v>60</v>
      </c>
      <c r="D3092" t="s">
        <v>423</v>
      </c>
      <c r="E3092" t="s">
        <v>404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383</v>
      </c>
      <c r="C3093" t="s">
        <v>60</v>
      </c>
      <c r="D3093" t="s">
        <v>403</v>
      </c>
      <c r="E3093" t="s">
        <v>403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383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383</v>
      </c>
      <c r="C3095" t="s">
        <v>60</v>
      </c>
      <c r="D3095" t="s">
        <v>137</v>
      </c>
      <c r="E3095" t="s">
        <v>404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383</v>
      </c>
      <c r="C3096" t="s">
        <v>60</v>
      </c>
      <c r="D3096" t="s">
        <v>137</v>
      </c>
      <c r="E3096" t="s">
        <v>424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383</v>
      </c>
      <c r="C3097" t="s">
        <v>60</v>
      </c>
      <c r="D3097" t="s">
        <v>404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383</v>
      </c>
      <c r="C3098" t="s">
        <v>60</v>
      </c>
      <c r="D3098" t="s">
        <v>404</v>
      </c>
      <c r="E3098" t="s">
        <v>404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383</v>
      </c>
      <c r="C3099" t="s">
        <v>60</v>
      </c>
      <c r="D3099" t="s">
        <v>425</v>
      </c>
      <c r="E3099" t="s">
        <v>405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383</v>
      </c>
      <c r="C3100" t="s">
        <v>60</v>
      </c>
      <c r="D3100" t="s">
        <v>405</v>
      </c>
      <c r="E3100" t="s">
        <v>405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383</v>
      </c>
      <c r="C3101" t="s">
        <v>60</v>
      </c>
      <c r="D3101" t="s">
        <v>405</v>
      </c>
      <c r="E3101" t="s">
        <v>424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383</v>
      </c>
      <c r="C3102" t="s">
        <v>60</v>
      </c>
      <c r="D3102" t="s">
        <v>554</v>
      </c>
      <c r="E3102" t="s">
        <v>554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383</v>
      </c>
      <c r="C3103" t="s">
        <v>60</v>
      </c>
      <c r="D3103" t="s">
        <v>429</v>
      </c>
      <c r="E3103" t="s">
        <v>426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383</v>
      </c>
      <c r="C3104" t="s">
        <v>60</v>
      </c>
      <c r="D3104" t="s">
        <v>429</v>
      </c>
      <c r="E3104" t="s">
        <v>429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383</v>
      </c>
      <c r="C3105" t="s">
        <v>60</v>
      </c>
      <c r="D3105" t="s">
        <v>424</v>
      </c>
      <c r="E3105" t="s">
        <v>404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383</v>
      </c>
      <c r="C3106" t="s">
        <v>60</v>
      </c>
      <c r="D3106" t="s">
        <v>424</v>
      </c>
      <c r="E3106" t="s">
        <v>424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383</v>
      </c>
      <c r="C3107" t="s">
        <v>60</v>
      </c>
      <c r="D3107" t="s">
        <v>431</v>
      </c>
      <c r="E3107" t="s">
        <v>431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383</v>
      </c>
      <c r="C3108" t="s">
        <v>60</v>
      </c>
      <c r="D3108" t="s">
        <v>406</v>
      </c>
      <c r="E3108" t="s">
        <v>406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383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383</v>
      </c>
      <c r="C3110" t="s">
        <v>62</v>
      </c>
      <c r="D3110" t="s">
        <v>423</v>
      </c>
      <c r="E3110" t="s">
        <v>423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383</v>
      </c>
      <c r="C3111" t="s">
        <v>62</v>
      </c>
      <c r="D3111" t="s">
        <v>403</v>
      </c>
      <c r="E3111" t="s">
        <v>403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383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383</v>
      </c>
      <c r="C3113" t="s">
        <v>62</v>
      </c>
      <c r="D3113" t="s">
        <v>137</v>
      </c>
      <c r="E3113" t="s">
        <v>424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383</v>
      </c>
      <c r="C3114" t="s">
        <v>62</v>
      </c>
      <c r="D3114" t="s">
        <v>404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383</v>
      </c>
      <c r="C3115" t="s">
        <v>62</v>
      </c>
      <c r="D3115" t="s">
        <v>404</v>
      </c>
      <c r="E3115" t="s">
        <v>404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383</v>
      </c>
      <c r="C3116" t="s">
        <v>62</v>
      </c>
      <c r="D3116" t="s">
        <v>404</v>
      </c>
      <c r="E3116" t="s">
        <v>424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383</v>
      </c>
      <c r="C3117" t="s">
        <v>62</v>
      </c>
      <c r="D3117" t="s">
        <v>425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383</v>
      </c>
      <c r="C3118" t="s">
        <v>62</v>
      </c>
      <c r="D3118" t="s">
        <v>425</v>
      </c>
      <c r="E3118" t="s">
        <v>425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383</v>
      </c>
      <c r="C3119" t="s">
        <v>62</v>
      </c>
      <c r="D3119" t="s">
        <v>554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383</v>
      </c>
      <c r="C3120" t="s">
        <v>62</v>
      </c>
      <c r="D3120" t="s">
        <v>554</v>
      </c>
      <c r="E3120" t="s">
        <v>554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383</v>
      </c>
      <c r="C3121" t="s">
        <v>62</v>
      </c>
      <c r="D3121" t="s">
        <v>426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383</v>
      </c>
      <c r="C3122" t="s">
        <v>62</v>
      </c>
      <c r="D3122" t="s">
        <v>426</v>
      </c>
      <c r="E3122" t="s">
        <v>426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383</v>
      </c>
      <c r="C3123" t="s">
        <v>62</v>
      </c>
      <c r="D3123" t="s">
        <v>429</v>
      </c>
      <c r="E3123" t="s">
        <v>429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383</v>
      </c>
      <c r="C3124" t="s">
        <v>62</v>
      </c>
      <c r="D3124" t="s">
        <v>424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383</v>
      </c>
      <c r="C3125" t="s">
        <v>62</v>
      </c>
      <c r="D3125" t="s">
        <v>424</v>
      </c>
      <c r="E3125" t="s">
        <v>424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383</v>
      </c>
      <c r="C3126" t="s">
        <v>62</v>
      </c>
      <c r="D3126" t="s">
        <v>431</v>
      </c>
      <c r="E3126" t="s">
        <v>424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383</v>
      </c>
      <c r="C3127" t="s">
        <v>62</v>
      </c>
      <c r="D3127" t="s">
        <v>431</v>
      </c>
      <c r="E3127" t="s">
        <v>431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383</v>
      </c>
      <c r="C3128" t="s">
        <v>62</v>
      </c>
      <c r="D3128" t="s">
        <v>406</v>
      </c>
      <c r="E3128" t="s">
        <v>406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383</v>
      </c>
      <c r="C3129" t="s">
        <v>64</v>
      </c>
      <c r="D3129" t="s">
        <v>423</v>
      </c>
      <c r="E3129" t="s">
        <v>423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383</v>
      </c>
      <c r="C3130" t="s">
        <v>64</v>
      </c>
      <c r="D3130" t="s">
        <v>403</v>
      </c>
      <c r="E3130" t="s">
        <v>403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383</v>
      </c>
      <c r="C3131" t="s">
        <v>64</v>
      </c>
      <c r="D3131" t="s">
        <v>137</v>
      </c>
      <c r="E3131" t="s">
        <v>401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383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383</v>
      </c>
      <c r="C3133" t="s">
        <v>64</v>
      </c>
      <c r="D3133" t="s">
        <v>137</v>
      </c>
      <c r="E3133" t="s">
        <v>404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383</v>
      </c>
      <c r="C3134" t="s">
        <v>64</v>
      </c>
      <c r="D3134" t="s">
        <v>137</v>
      </c>
      <c r="E3134" t="s">
        <v>429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383</v>
      </c>
      <c r="C3135" t="s">
        <v>64</v>
      </c>
      <c r="D3135" t="s">
        <v>137</v>
      </c>
      <c r="E3135" t="s">
        <v>424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383</v>
      </c>
      <c r="C3136" t="s">
        <v>64</v>
      </c>
      <c r="D3136" t="s">
        <v>404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383</v>
      </c>
      <c r="C3137" t="s">
        <v>64</v>
      </c>
      <c r="D3137" t="s">
        <v>404</v>
      </c>
      <c r="E3137" t="s">
        <v>404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383</v>
      </c>
      <c r="C3138" t="s">
        <v>64</v>
      </c>
      <c r="D3138" t="s">
        <v>425</v>
      </c>
      <c r="E3138" t="s">
        <v>425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383</v>
      </c>
      <c r="C3139" t="s">
        <v>64</v>
      </c>
      <c r="D3139" t="s">
        <v>405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383</v>
      </c>
      <c r="C3140" t="s">
        <v>64</v>
      </c>
      <c r="D3140" t="s">
        <v>405</v>
      </c>
      <c r="E3140" t="s">
        <v>405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383</v>
      </c>
      <c r="C3141" t="s">
        <v>64</v>
      </c>
      <c r="D3141" t="s">
        <v>554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383</v>
      </c>
      <c r="C3142" t="s">
        <v>64</v>
      </c>
      <c r="D3142" t="s">
        <v>554</v>
      </c>
      <c r="E3142" t="s">
        <v>554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383</v>
      </c>
      <c r="C3143" t="s">
        <v>64</v>
      </c>
      <c r="D3143" t="s">
        <v>426</v>
      </c>
      <c r="E3143" t="s">
        <v>426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383</v>
      </c>
      <c r="C3144" t="s">
        <v>64</v>
      </c>
      <c r="D3144" t="s">
        <v>429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383</v>
      </c>
      <c r="C3145" t="s">
        <v>64</v>
      </c>
      <c r="D3145" t="s">
        <v>429</v>
      </c>
      <c r="E3145" t="s">
        <v>429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383</v>
      </c>
      <c r="C3146" t="s">
        <v>64</v>
      </c>
      <c r="D3146" t="s">
        <v>424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383</v>
      </c>
      <c r="C3147" t="s">
        <v>64</v>
      </c>
      <c r="D3147" t="s">
        <v>424</v>
      </c>
      <c r="E3147" t="s">
        <v>404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383</v>
      </c>
      <c r="C3148" t="s">
        <v>64</v>
      </c>
      <c r="D3148" t="s">
        <v>424</v>
      </c>
      <c r="E3148" t="s">
        <v>424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383</v>
      </c>
      <c r="C3149" t="s">
        <v>64</v>
      </c>
      <c r="D3149" t="s">
        <v>431</v>
      </c>
      <c r="E3149" t="s">
        <v>431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384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384</v>
      </c>
      <c r="C3151" t="s">
        <v>48</v>
      </c>
      <c r="D3151" t="s">
        <v>423</v>
      </c>
      <c r="E3151" t="s">
        <v>423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384</v>
      </c>
      <c r="C3152" t="s">
        <v>48</v>
      </c>
      <c r="D3152" t="s">
        <v>403</v>
      </c>
      <c r="E3152" t="s">
        <v>403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384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384</v>
      </c>
      <c r="C3154" t="s">
        <v>48</v>
      </c>
      <c r="D3154" t="s">
        <v>137</v>
      </c>
      <c r="E3154" t="s">
        <v>404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384</v>
      </c>
      <c r="C3155" t="s">
        <v>48</v>
      </c>
      <c r="D3155" t="s">
        <v>404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384</v>
      </c>
      <c r="C3156" t="s">
        <v>48</v>
      </c>
      <c r="D3156" t="s">
        <v>404</v>
      </c>
      <c r="E3156" t="s">
        <v>404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384</v>
      </c>
      <c r="C3157" t="s">
        <v>48</v>
      </c>
      <c r="D3157" t="s">
        <v>404</v>
      </c>
      <c r="E3157" t="s">
        <v>431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384</v>
      </c>
      <c r="C3158" t="s">
        <v>48</v>
      </c>
      <c r="D3158" t="s">
        <v>406</v>
      </c>
      <c r="E3158" t="s">
        <v>406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384</v>
      </c>
      <c r="C3159" t="s">
        <v>50</v>
      </c>
      <c r="D3159" t="s">
        <v>403</v>
      </c>
      <c r="E3159" t="s">
        <v>403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384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384</v>
      </c>
      <c r="C3161" t="s">
        <v>50</v>
      </c>
      <c r="D3161" t="s">
        <v>137</v>
      </c>
      <c r="E3161" t="s">
        <v>404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384</v>
      </c>
      <c r="C3162" t="s">
        <v>50</v>
      </c>
      <c r="D3162" t="s">
        <v>404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384</v>
      </c>
      <c r="C3163" t="s">
        <v>50</v>
      </c>
      <c r="D3163" t="s">
        <v>404</v>
      </c>
      <c r="E3163" t="s">
        <v>404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384</v>
      </c>
      <c r="C3164" t="s">
        <v>50</v>
      </c>
      <c r="D3164" t="s">
        <v>404</v>
      </c>
      <c r="E3164" t="s">
        <v>425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384</v>
      </c>
      <c r="C3165" t="s">
        <v>50</v>
      </c>
      <c r="D3165" t="s">
        <v>431</v>
      </c>
      <c r="E3165" t="s">
        <v>431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384</v>
      </c>
      <c r="C3166" t="s">
        <v>50</v>
      </c>
      <c r="D3166" t="s">
        <v>406</v>
      </c>
      <c r="E3166" t="s">
        <v>406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384</v>
      </c>
      <c r="C3167" t="s">
        <v>52</v>
      </c>
      <c r="D3167" t="s">
        <v>403</v>
      </c>
      <c r="E3167" t="s">
        <v>423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384</v>
      </c>
      <c r="C3168" t="s">
        <v>52</v>
      </c>
      <c r="D3168" t="s">
        <v>403</v>
      </c>
      <c r="E3168" t="s">
        <v>403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384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384</v>
      </c>
      <c r="C3170" t="s">
        <v>52</v>
      </c>
      <c r="D3170" t="s">
        <v>137</v>
      </c>
      <c r="E3170" t="s">
        <v>404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384</v>
      </c>
      <c r="C3171" t="s">
        <v>52</v>
      </c>
      <c r="D3171" t="s">
        <v>404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384</v>
      </c>
      <c r="C3172" t="s">
        <v>52</v>
      </c>
      <c r="D3172" t="s">
        <v>404</v>
      </c>
      <c r="E3172" t="s">
        <v>404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384</v>
      </c>
      <c r="C3173" t="s">
        <v>52</v>
      </c>
      <c r="D3173" t="s">
        <v>431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384</v>
      </c>
      <c r="C3174" t="s">
        <v>52</v>
      </c>
      <c r="D3174" t="s">
        <v>406</v>
      </c>
      <c r="E3174" t="s">
        <v>406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384</v>
      </c>
      <c r="C3175" t="s">
        <v>54</v>
      </c>
      <c r="D3175" t="s">
        <v>423</v>
      </c>
      <c r="E3175" t="s">
        <v>423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384</v>
      </c>
      <c r="C3176" t="s">
        <v>54</v>
      </c>
      <c r="D3176" t="s">
        <v>403</v>
      </c>
      <c r="E3176" t="s">
        <v>403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384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384</v>
      </c>
      <c r="C3178" t="s">
        <v>54</v>
      </c>
      <c r="D3178" t="s">
        <v>404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384</v>
      </c>
      <c r="C3179" t="s">
        <v>54</v>
      </c>
      <c r="D3179" t="s">
        <v>404</v>
      </c>
      <c r="E3179" t="s">
        <v>404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384</v>
      </c>
      <c r="C3180" t="s">
        <v>54</v>
      </c>
      <c r="D3180" t="s">
        <v>405</v>
      </c>
      <c r="E3180" t="s">
        <v>405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384</v>
      </c>
      <c r="C3181" t="s">
        <v>54</v>
      </c>
      <c r="D3181" t="s">
        <v>479</v>
      </c>
      <c r="E3181" t="s">
        <v>479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384</v>
      </c>
      <c r="C3182" t="s">
        <v>54</v>
      </c>
      <c r="D3182" t="s">
        <v>406</v>
      </c>
      <c r="E3182" t="s">
        <v>406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384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384</v>
      </c>
      <c r="C3184" t="s">
        <v>56</v>
      </c>
      <c r="D3184" t="s">
        <v>423</v>
      </c>
      <c r="E3184" t="s">
        <v>423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384</v>
      </c>
      <c r="C3185" t="s">
        <v>56</v>
      </c>
      <c r="D3185" t="s">
        <v>423</v>
      </c>
      <c r="E3185" t="s">
        <v>403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384</v>
      </c>
      <c r="C3186" t="s">
        <v>56</v>
      </c>
      <c r="D3186" t="s">
        <v>423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384</v>
      </c>
      <c r="C3187" t="s">
        <v>56</v>
      </c>
      <c r="D3187" t="s">
        <v>423</v>
      </c>
      <c r="E3187" t="s">
        <v>404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384</v>
      </c>
      <c r="C3188" t="s">
        <v>56</v>
      </c>
      <c r="D3188" t="s">
        <v>403</v>
      </c>
      <c r="E3188" t="s">
        <v>423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384</v>
      </c>
      <c r="C3189" t="s">
        <v>56</v>
      </c>
      <c r="D3189" t="s">
        <v>403</v>
      </c>
      <c r="E3189" t="s">
        <v>403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384</v>
      </c>
      <c r="C3190" t="s">
        <v>56</v>
      </c>
      <c r="D3190" t="s">
        <v>403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384</v>
      </c>
      <c r="C3191" t="s">
        <v>56</v>
      </c>
      <c r="D3191" t="s">
        <v>137</v>
      </c>
      <c r="E3191" t="s">
        <v>403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384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384</v>
      </c>
      <c r="C3193" t="s">
        <v>56</v>
      </c>
      <c r="D3193" t="s">
        <v>404</v>
      </c>
      <c r="E3193" t="s">
        <v>423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384</v>
      </c>
      <c r="C3194" t="s">
        <v>56</v>
      </c>
      <c r="D3194" t="s">
        <v>404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384</v>
      </c>
      <c r="C3195" t="s">
        <v>56</v>
      </c>
      <c r="D3195" t="s">
        <v>404</v>
      </c>
      <c r="E3195" t="s">
        <v>404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384</v>
      </c>
      <c r="C3196" t="s">
        <v>56</v>
      </c>
      <c r="D3196" t="s">
        <v>404</v>
      </c>
      <c r="E3196" t="s">
        <v>425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384</v>
      </c>
      <c r="C3197" t="s">
        <v>56</v>
      </c>
      <c r="D3197" t="s">
        <v>404</v>
      </c>
      <c r="E3197" t="s">
        <v>405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384</v>
      </c>
      <c r="C3198" t="s">
        <v>56</v>
      </c>
      <c r="D3198" t="s">
        <v>404</v>
      </c>
      <c r="E3198" t="s">
        <v>424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384</v>
      </c>
      <c r="C3199" t="s">
        <v>56</v>
      </c>
      <c r="D3199" t="s">
        <v>425</v>
      </c>
      <c r="E3199" t="s">
        <v>404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384</v>
      </c>
      <c r="C3200" t="s">
        <v>56</v>
      </c>
      <c r="D3200" t="s">
        <v>405</v>
      </c>
      <c r="E3200" t="s">
        <v>405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384</v>
      </c>
      <c r="C3201" t="s">
        <v>56</v>
      </c>
      <c r="D3201" t="s">
        <v>554</v>
      </c>
      <c r="E3201" t="s">
        <v>554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384</v>
      </c>
      <c r="C3202" t="s">
        <v>56</v>
      </c>
      <c r="D3202" t="s">
        <v>424</v>
      </c>
      <c r="E3202" t="s">
        <v>424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384</v>
      </c>
      <c r="C3203" t="s">
        <v>56</v>
      </c>
      <c r="D3203" t="s">
        <v>479</v>
      </c>
      <c r="E3203" t="s">
        <v>479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384</v>
      </c>
      <c r="C3204" t="s">
        <v>56</v>
      </c>
      <c r="D3204" t="s">
        <v>431</v>
      </c>
      <c r="E3204" t="s">
        <v>431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384</v>
      </c>
      <c r="C3205" t="s">
        <v>56</v>
      </c>
      <c r="D3205" t="s">
        <v>406</v>
      </c>
      <c r="E3205" t="s">
        <v>402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384</v>
      </c>
      <c r="C3206" t="s">
        <v>56</v>
      </c>
      <c r="D3206" t="s">
        <v>406</v>
      </c>
      <c r="E3206" t="s">
        <v>406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384</v>
      </c>
      <c r="C3207" t="s">
        <v>56</v>
      </c>
      <c r="D3207" t="s">
        <v>427</v>
      </c>
      <c r="E3207" t="s">
        <v>427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384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384</v>
      </c>
      <c r="C3209" t="s">
        <v>58</v>
      </c>
      <c r="D3209" t="s">
        <v>423</v>
      </c>
      <c r="E3209" t="s">
        <v>423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384</v>
      </c>
      <c r="C3210" t="s">
        <v>58</v>
      </c>
      <c r="D3210" t="s">
        <v>423</v>
      </c>
      <c r="E3210" t="s">
        <v>404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384</v>
      </c>
      <c r="C3211" t="s">
        <v>58</v>
      </c>
      <c r="D3211" t="s">
        <v>403</v>
      </c>
      <c r="E3211" t="s">
        <v>403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384</v>
      </c>
      <c r="C3212" t="s">
        <v>58</v>
      </c>
      <c r="D3212" t="s">
        <v>403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384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384</v>
      </c>
      <c r="C3214" t="s">
        <v>58</v>
      </c>
      <c r="D3214" t="s">
        <v>137</v>
      </c>
      <c r="E3214" t="s">
        <v>404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384</v>
      </c>
      <c r="C3215" t="s">
        <v>58</v>
      </c>
      <c r="D3215" t="s">
        <v>137</v>
      </c>
      <c r="E3215" t="s">
        <v>424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384</v>
      </c>
      <c r="C3216" t="s">
        <v>58</v>
      </c>
      <c r="D3216" t="s">
        <v>404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384</v>
      </c>
      <c r="C3217" t="s">
        <v>58</v>
      </c>
      <c r="D3217" t="s">
        <v>404</v>
      </c>
      <c r="E3217" t="s">
        <v>404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384</v>
      </c>
      <c r="C3218" t="s">
        <v>58</v>
      </c>
      <c r="D3218" t="s">
        <v>404</v>
      </c>
      <c r="E3218" t="s">
        <v>425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384</v>
      </c>
      <c r="C3219" t="s">
        <v>58</v>
      </c>
      <c r="D3219" t="s">
        <v>404</v>
      </c>
      <c r="E3219" t="s">
        <v>424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384</v>
      </c>
      <c r="C3220" t="s">
        <v>58</v>
      </c>
      <c r="D3220" t="s">
        <v>404</v>
      </c>
      <c r="E3220" t="s">
        <v>431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384</v>
      </c>
      <c r="C3221" t="s">
        <v>58</v>
      </c>
      <c r="D3221" t="s">
        <v>425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384</v>
      </c>
      <c r="C3222" t="s">
        <v>58</v>
      </c>
      <c r="D3222" t="s">
        <v>425</v>
      </c>
      <c r="E3222" t="s">
        <v>404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384</v>
      </c>
      <c r="C3223" t="s">
        <v>58</v>
      </c>
      <c r="D3223" t="s">
        <v>425</v>
      </c>
      <c r="E3223" t="s">
        <v>425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384</v>
      </c>
      <c r="C3224" t="s">
        <v>58</v>
      </c>
      <c r="D3224" t="s">
        <v>405</v>
      </c>
      <c r="E3224" t="s">
        <v>405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384</v>
      </c>
      <c r="C3225" t="s">
        <v>58</v>
      </c>
      <c r="D3225" t="s">
        <v>554</v>
      </c>
      <c r="E3225" t="s">
        <v>554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384</v>
      </c>
      <c r="C3226" t="s">
        <v>58</v>
      </c>
      <c r="D3226" t="s">
        <v>424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384</v>
      </c>
      <c r="C3227" t="s">
        <v>58</v>
      </c>
      <c r="D3227" t="s">
        <v>424</v>
      </c>
      <c r="E3227" t="s">
        <v>404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384</v>
      </c>
      <c r="C3228" t="s">
        <v>58</v>
      </c>
      <c r="D3228" t="s">
        <v>424</v>
      </c>
      <c r="E3228" t="s">
        <v>429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384</v>
      </c>
      <c r="C3229" t="s">
        <v>58</v>
      </c>
      <c r="D3229" t="s">
        <v>424</v>
      </c>
      <c r="E3229" t="s">
        <v>424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384</v>
      </c>
      <c r="C3230" t="s">
        <v>58</v>
      </c>
      <c r="D3230" t="s">
        <v>479</v>
      </c>
      <c r="E3230" t="s">
        <v>479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384</v>
      </c>
      <c r="C3231" t="s">
        <v>58</v>
      </c>
      <c r="D3231" t="s">
        <v>406</v>
      </c>
      <c r="E3231" t="s">
        <v>406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384</v>
      </c>
      <c r="C3232" t="s">
        <v>58</v>
      </c>
      <c r="D3232" t="s">
        <v>427</v>
      </c>
      <c r="E3232" t="s">
        <v>427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384</v>
      </c>
      <c r="C3233" t="s">
        <v>60</v>
      </c>
      <c r="D3233" t="s">
        <v>423</v>
      </c>
      <c r="E3233" t="s">
        <v>423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384</v>
      </c>
      <c r="C3234" t="s">
        <v>60</v>
      </c>
      <c r="D3234" t="s">
        <v>423</v>
      </c>
      <c r="E3234" t="s">
        <v>403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384</v>
      </c>
      <c r="C3235" t="s">
        <v>60</v>
      </c>
      <c r="D3235" t="s">
        <v>423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384</v>
      </c>
      <c r="C3236" t="s">
        <v>60</v>
      </c>
      <c r="D3236" t="s">
        <v>403</v>
      </c>
      <c r="E3236" t="s">
        <v>423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384</v>
      </c>
      <c r="C3237" t="s">
        <v>60</v>
      </c>
      <c r="D3237" t="s">
        <v>403</v>
      </c>
      <c r="E3237" t="s">
        <v>403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384</v>
      </c>
      <c r="C3238" t="s">
        <v>60</v>
      </c>
      <c r="D3238" t="s">
        <v>403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384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384</v>
      </c>
      <c r="C3240" t="s">
        <v>60</v>
      </c>
      <c r="D3240" t="s">
        <v>137</v>
      </c>
      <c r="E3240" t="s">
        <v>424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384</v>
      </c>
      <c r="C3241" t="s">
        <v>60</v>
      </c>
      <c r="D3241" t="s">
        <v>404</v>
      </c>
      <c r="E3241" t="s">
        <v>423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384</v>
      </c>
      <c r="C3242" t="s">
        <v>60</v>
      </c>
      <c r="D3242" t="s">
        <v>404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384</v>
      </c>
      <c r="C3243" t="s">
        <v>60</v>
      </c>
      <c r="D3243" t="s">
        <v>404</v>
      </c>
      <c r="E3243" t="s">
        <v>404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384</v>
      </c>
      <c r="C3244" t="s">
        <v>60</v>
      </c>
      <c r="D3244" t="s">
        <v>404</v>
      </c>
      <c r="E3244" t="s">
        <v>405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384</v>
      </c>
      <c r="C3245" t="s">
        <v>60</v>
      </c>
      <c r="D3245" t="s">
        <v>404</v>
      </c>
      <c r="E3245" t="s">
        <v>424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384</v>
      </c>
      <c r="C3246" t="s">
        <v>60</v>
      </c>
      <c r="D3246" t="s">
        <v>425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384</v>
      </c>
      <c r="C3247" t="s">
        <v>60</v>
      </c>
      <c r="D3247" t="s">
        <v>425</v>
      </c>
      <c r="E3247" t="s">
        <v>425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384</v>
      </c>
      <c r="C3248" t="s">
        <v>60</v>
      </c>
      <c r="D3248" t="s">
        <v>405</v>
      </c>
      <c r="E3248" t="s">
        <v>405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384</v>
      </c>
      <c r="C3249" t="s">
        <v>60</v>
      </c>
      <c r="D3249" t="s">
        <v>554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384</v>
      </c>
      <c r="C3250" t="s">
        <v>60</v>
      </c>
      <c r="D3250" t="s">
        <v>554</v>
      </c>
      <c r="E3250" t="s">
        <v>554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384</v>
      </c>
      <c r="C3251" t="s">
        <v>60</v>
      </c>
      <c r="D3251" t="s">
        <v>429</v>
      </c>
      <c r="E3251" t="s">
        <v>429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384</v>
      </c>
      <c r="C3252" t="s">
        <v>60</v>
      </c>
      <c r="D3252" t="s">
        <v>424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384</v>
      </c>
      <c r="C3253" t="s">
        <v>60</v>
      </c>
      <c r="D3253" t="s">
        <v>424</v>
      </c>
      <c r="E3253" t="s">
        <v>554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384</v>
      </c>
      <c r="C3254" t="s">
        <v>60</v>
      </c>
      <c r="D3254" t="s">
        <v>424</v>
      </c>
      <c r="E3254" t="s">
        <v>424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384</v>
      </c>
      <c r="C3255" t="s">
        <v>60</v>
      </c>
      <c r="D3255" t="s">
        <v>424</v>
      </c>
      <c r="E3255" t="s">
        <v>479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384</v>
      </c>
      <c r="C3256" t="s">
        <v>60</v>
      </c>
      <c r="D3256" t="s">
        <v>431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384</v>
      </c>
      <c r="C3257" t="s">
        <v>60</v>
      </c>
      <c r="D3257" t="s">
        <v>431</v>
      </c>
      <c r="E3257" t="s">
        <v>431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384</v>
      </c>
      <c r="C3258" t="s">
        <v>60</v>
      </c>
      <c r="D3258" t="s">
        <v>406</v>
      </c>
      <c r="E3258" t="s">
        <v>406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384</v>
      </c>
      <c r="C3259" t="s">
        <v>60</v>
      </c>
      <c r="D3259" t="s">
        <v>427</v>
      </c>
      <c r="E3259" t="s">
        <v>427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384</v>
      </c>
      <c r="C3260" t="s">
        <v>62</v>
      </c>
      <c r="D3260" t="s">
        <v>423</v>
      </c>
      <c r="E3260" t="s">
        <v>423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384</v>
      </c>
      <c r="C3261" t="s">
        <v>62</v>
      </c>
      <c r="D3261" t="s">
        <v>403</v>
      </c>
      <c r="E3261" t="s">
        <v>403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384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384</v>
      </c>
      <c r="C3263" t="s">
        <v>62</v>
      </c>
      <c r="D3263" t="s">
        <v>137</v>
      </c>
      <c r="E3263" t="s">
        <v>404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384</v>
      </c>
      <c r="C3264" t="s">
        <v>62</v>
      </c>
      <c r="D3264" t="s">
        <v>137</v>
      </c>
      <c r="E3264" t="s">
        <v>424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384</v>
      </c>
      <c r="C3265" t="s">
        <v>62</v>
      </c>
      <c r="D3265" t="s">
        <v>137</v>
      </c>
      <c r="E3265" t="s">
        <v>431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384</v>
      </c>
      <c r="C3266" t="s">
        <v>62</v>
      </c>
      <c r="D3266" t="s">
        <v>404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384</v>
      </c>
      <c r="C3267" t="s">
        <v>62</v>
      </c>
      <c r="D3267" t="s">
        <v>404</v>
      </c>
      <c r="E3267" t="s">
        <v>404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384</v>
      </c>
      <c r="C3268" t="s">
        <v>62</v>
      </c>
      <c r="D3268" t="s">
        <v>404</v>
      </c>
      <c r="E3268" t="s">
        <v>554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384</v>
      </c>
      <c r="C3269" t="s">
        <v>62</v>
      </c>
      <c r="D3269" t="s">
        <v>404</v>
      </c>
      <c r="E3269" t="s">
        <v>424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384</v>
      </c>
      <c r="C3270" t="s">
        <v>62</v>
      </c>
      <c r="D3270" t="s">
        <v>425</v>
      </c>
      <c r="E3270" t="s">
        <v>425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384</v>
      </c>
      <c r="C3271" t="s">
        <v>62</v>
      </c>
      <c r="D3271" t="s">
        <v>554</v>
      </c>
      <c r="E3271" t="s">
        <v>554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384</v>
      </c>
      <c r="C3272" t="s">
        <v>62</v>
      </c>
      <c r="D3272" t="s">
        <v>426</v>
      </c>
      <c r="E3272" t="s">
        <v>426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384</v>
      </c>
      <c r="C3273" t="s">
        <v>62</v>
      </c>
      <c r="D3273" t="s">
        <v>429</v>
      </c>
      <c r="E3273" t="s">
        <v>429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384</v>
      </c>
      <c r="C3274" t="s">
        <v>62</v>
      </c>
      <c r="D3274" t="s">
        <v>424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384</v>
      </c>
      <c r="C3275" t="s">
        <v>62</v>
      </c>
      <c r="D3275" t="s">
        <v>424</v>
      </c>
      <c r="E3275" t="s">
        <v>424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384</v>
      </c>
      <c r="C3276" t="s">
        <v>62</v>
      </c>
      <c r="D3276" t="s">
        <v>424</v>
      </c>
      <c r="E3276" t="s">
        <v>479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384</v>
      </c>
      <c r="C3277" t="s">
        <v>62</v>
      </c>
      <c r="D3277" t="s">
        <v>431</v>
      </c>
      <c r="E3277" t="s">
        <v>431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384</v>
      </c>
      <c r="C3278" t="s">
        <v>62</v>
      </c>
      <c r="D3278" t="s">
        <v>406</v>
      </c>
      <c r="E3278" t="s">
        <v>406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384</v>
      </c>
      <c r="C3279" t="s">
        <v>64</v>
      </c>
      <c r="D3279" t="s">
        <v>423</v>
      </c>
      <c r="E3279" t="s">
        <v>423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384</v>
      </c>
      <c r="C3280" t="s">
        <v>64</v>
      </c>
      <c r="D3280" t="s">
        <v>403</v>
      </c>
      <c r="E3280" t="s">
        <v>403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384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384</v>
      </c>
      <c r="C3282" t="s">
        <v>64</v>
      </c>
      <c r="D3282" t="s">
        <v>137</v>
      </c>
      <c r="E3282" t="s">
        <v>404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384</v>
      </c>
      <c r="C3283" t="s">
        <v>64</v>
      </c>
      <c r="D3283" t="s">
        <v>137</v>
      </c>
      <c r="E3283" t="s">
        <v>425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384</v>
      </c>
      <c r="C3284" t="s">
        <v>64</v>
      </c>
      <c r="D3284" t="s">
        <v>137</v>
      </c>
      <c r="E3284" t="s">
        <v>554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384</v>
      </c>
      <c r="C3285" t="s">
        <v>64</v>
      </c>
      <c r="D3285" t="s">
        <v>137</v>
      </c>
      <c r="E3285" t="s">
        <v>424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384</v>
      </c>
      <c r="C3286" t="s">
        <v>64</v>
      </c>
      <c r="D3286" t="s">
        <v>404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384</v>
      </c>
      <c r="C3287" t="s">
        <v>64</v>
      </c>
      <c r="D3287" t="s">
        <v>404</v>
      </c>
      <c r="E3287" t="s">
        <v>404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384</v>
      </c>
      <c r="C3288" t="s">
        <v>64</v>
      </c>
      <c r="D3288" t="s">
        <v>404</v>
      </c>
      <c r="E3288" t="s">
        <v>405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384</v>
      </c>
      <c r="C3289" t="s">
        <v>64</v>
      </c>
      <c r="D3289" t="s">
        <v>404</v>
      </c>
      <c r="E3289" t="s">
        <v>424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384</v>
      </c>
      <c r="C3290" t="s">
        <v>64</v>
      </c>
      <c r="D3290" t="s">
        <v>425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384</v>
      </c>
      <c r="C3291" t="s">
        <v>64</v>
      </c>
      <c r="D3291" t="s">
        <v>425</v>
      </c>
      <c r="E3291" t="s">
        <v>425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384</v>
      </c>
      <c r="C3292" t="s">
        <v>64</v>
      </c>
      <c r="D3292" t="s">
        <v>405</v>
      </c>
      <c r="E3292" t="s">
        <v>405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384</v>
      </c>
      <c r="C3293" t="s">
        <v>64</v>
      </c>
      <c r="D3293" t="s">
        <v>554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384</v>
      </c>
      <c r="C3294" t="s">
        <v>64</v>
      </c>
      <c r="D3294" t="s">
        <v>554</v>
      </c>
      <c r="E3294" t="s">
        <v>554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384</v>
      </c>
      <c r="C3295" t="s">
        <v>64</v>
      </c>
      <c r="D3295" t="s">
        <v>426</v>
      </c>
      <c r="E3295" t="s">
        <v>426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384</v>
      </c>
      <c r="C3296" t="s">
        <v>64</v>
      </c>
      <c r="D3296" t="s">
        <v>424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384</v>
      </c>
      <c r="C3297" t="s">
        <v>64</v>
      </c>
      <c r="D3297" t="s">
        <v>424</v>
      </c>
      <c r="E3297" t="s">
        <v>554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384</v>
      </c>
      <c r="C3298" t="s">
        <v>64</v>
      </c>
      <c r="D3298" t="s">
        <v>424</v>
      </c>
      <c r="E3298" t="s">
        <v>424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384</v>
      </c>
      <c r="C3299" t="s">
        <v>64</v>
      </c>
      <c r="D3299" t="s">
        <v>431</v>
      </c>
      <c r="E3299" t="s">
        <v>431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384</v>
      </c>
      <c r="C3300" t="s">
        <v>64</v>
      </c>
      <c r="D3300" t="s">
        <v>406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385</v>
      </c>
      <c r="C3301" t="s">
        <v>48</v>
      </c>
      <c r="D3301" t="s">
        <v>423</v>
      </c>
      <c r="E3301" t="s">
        <v>423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385</v>
      </c>
      <c r="C3302" t="s">
        <v>48</v>
      </c>
      <c r="D3302" t="s">
        <v>403</v>
      </c>
      <c r="E3302" t="s">
        <v>403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385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385</v>
      </c>
      <c r="C3304" t="s">
        <v>48</v>
      </c>
      <c r="D3304" t="s">
        <v>404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385</v>
      </c>
      <c r="C3305" t="s">
        <v>48</v>
      </c>
      <c r="D3305" t="s">
        <v>404</v>
      </c>
      <c r="E3305" t="s">
        <v>404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385</v>
      </c>
      <c r="C3306" t="s">
        <v>48</v>
      </c>
      <c r="D3306" t="s">
        <v>405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385</v>
      </c>
      <c r="C3307" t="s">
        <v>48</v>
      </c>
      <c r="D3307" t="s">
        <v>405</v>
      </c>
      <c r="E3307" t="s">
        <v>405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385</v>
      </c>
      <c r="C3308" t="s">
        <v>48</v>
      </c>
      <c r="D3308" t="s">
        <v>431</v>
      </c>
      <c r="E3308" t="s">
        <v>431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385</v>
      </c>
      <c r="C3309" t="s">
        <v>50</v>
      </c>
      <c r="D3309" t="s">
        <v>403</v>
      </c>
      <c r="E3309" t="s">
        <v>403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385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385</v>
      </c>
      <c r="C3311" t="s">
        <v>50</v>
      </c>
      <c r="D3311" t="s">
        <v>428</v>
      </c>
      <c r="E3311" t="s">
        <v>428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385</v>
      </c>
      <c r="C3312" t="s">
        <v>50</v>
      </c>
      <c r="D3312" t="s">
        <v>404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385</v>
      </c>
      <c r="C3313" t="s">
        <v>50</v>
      </c>
      <c r="D3313" t="s">
        <v>404</v>
      </c>
      <c r="E3313" t="s">
        <v>404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385</v>
      </c>
      <c r="C3314" t="s">
        <v>50</v>
      </c>
      <c r="D3314" t="s">
        <v>405</v>
      </c>
      <c r="E3314" t="s">
        <v>405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385</v>
      </c>
      <c r="C3315" t="s">
        <v>50</v>
      </c>
      <c r="D3315" t="s">
        <v>406</v>
      </c>
      <c r="E3315" t="s">
        <v>406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385</v>
      </c>
      <c r="C3316" t="s">
        <v>50</v>
      </c>
      <c r="D3316" t="s">
        <v>427</v>
      </c>
      <c r="E3316" t="s">
        <v>427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385</v>
      </c>
      <c r="C3317" t="s">
        <v>52</v>
      </c>
      <c r="D3317" t="s">
        <v>403</v>
      </c>
      <c r="E3317" t="s">
        <v>403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385</v>
      </c>
      <c r="C3318" t="s">
        <v>52</v>
      </c>
      <c r="D3318" t="s">
        <v>403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385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385</v>
      </c>
      <c r="C3320" t="s">
        <v>52</v>
      </c>
      <c r="D3320" t="s">
        <v>404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385</v>
      </c>
      <c r="C3321" t="s">
        <v>52</v>
      </c>
      <c r="D3321" t="s">
        <v>404</v>
      </c>
      <c r="E3321" t="s">
        <v>404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385</v>
      </c>
      <c r="C3322" t="s">
        <v>52</v>
      </c>
      <c r="D3322" t="s">
        <v>405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385</v>
      </c>
      <c r="C3323" t="s">
        <v>52</v>
      </c>
      <c r="D3323" t="s">
        <v>405</v>
      </c>
      <c r="E3323" t="s">
        <v>405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385</v>
      </c>
      <c r="C3324" t="s">
        <v>52</v>
      </c>
      <c r="D3324" t="s">
        <v>406</v>
      </c>
      <c r="E3324" t="s">
        <v>406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385</v>
      </c>
      <c r="C3325" t="s">
        <v>54</v>
      </c>
      <c r="D3325" t="s">
        <v>403</v>
      </c>
      <c r="E3325" t="s">
        <v>423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385</v>
      </c>
      <c r="C3326" t="s">
        <v>54</v>
      </c>
      <c r="D3326" t="s">
        <v>403</v>
      </c>
      <c r="E3326" t="s">
        <v>403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385</v>
      </c>
      <c r="C3327" t="s">
        <v>54</v>
      </c>
      <c r="D3327" t="s">
        <v>403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385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385</v>
      </c>
      <c r="C3329" t="s">
        <v>54</v>
      </c>
      <c r="D3329" t="s">
        <v>137</v>
      </c>
      <c r="E3329" t="s">
        <v>406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385</v>
      </c>
      <c r="C3330" t="s">
        <v>54</v>
      </c>
      <c r="D3330" t="s">
        <v>404</v>
      </c>
      <c r="E3330" t="s">
        <v>423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385</v>
      </c>
      <c r="C3331" t="s">
        <v>54</v>
      </c>
      <c r="D3331" t="s">
        <v>404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385</v>
      </c>
      <c r="C3332" t="s">
        <v>54</v>
      </c>
      <c r="D3332" t="s">
        <v>404</v>
      </c>
      <c r="E3332" t="s">
        <v>404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385</v>
      </c>
      <c r="C3333" t="s">
        <v>54</v>
      </c>
      <c r="D3333" t="s">
        <v>404</v>
      </c>
      <c r="E3333" t="s">
        <v>425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385</v>
      </c>
      <c r="C3334" t="s">
        <v>54</v>
      </c>
      <c r="D3334" t="s">
        <v>405</v>
      </c>
      <c r="E3334" t="s">
        <v>405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385</v>
      </c>
      <c r="C3335" t="s">
        <v>54</v>
      </c>
      <c r="D3335" t="s">
        <v>479</v>
      </c>
      <c r="E3335" t="s">
        <v>479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385</v>
      </c>
      <c r="C3336" t="s">
        <v>54</v>
      </c>
      <c r="D3336" t="s">
        <v>406</v>
      </c>
      <c r="E3336" t="s">
        <v>406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385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385</v>
      </c>
      <c r="C3338" t="s">
        <v>56</v>
      </c>
      <c r="D3338" t="s">
        <v>423</v>
      </c>
      <c r="E3338" t="s">
        <v>423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385</v>
      </c>
      <c r="C3339" t="s">
        <v>56</v>
      </c>
      <c r="D3339" t="s">
        <v>403</v>
      </c>
      <c r="E3339" t="s">
        <v>403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385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385</v>
      </c>
      <c r="C3341" t="s">
        <v>56</v>
      </c>
      <c r="D3341" t="s">
        <v>404</v>
      </c>
      <c r="E3341" t="s">
        <v>423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385</v>
      </c>
      <c r="C3342" t="s">
        <v>56</v>
      </c>
      <c r="D3342" t="s">
        <v>404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385</v>
      </c>
      <c r="C3343" t="s">
        <v>56</v>
      </c>
      <c r="D3343" t="s">
        <v>404</v>
      </c>
      <c r="E3343" t="s">
        <v>404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385</v>
      </c>
      <c r="C3344" t="s">
        <v>56</v>
      </c>
      <c r="D3344" t="s">
        <v>404</v>
      </c>
      <c r="E3344" t="s">
        <v>425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385</v>
      </c>
      <c r="C3345" t="s">
        <v>56</v>
      </c>
      <c r="D3345" t="s">
        <v>404</v>
      </c>
      <c r="E3345" t="s">
        <v>405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385</v>
      </c>
      <c r="C3346" t="s">
        <v>56</v>
      </c>
      <c r="D3346" t="s">
        <v>404</v>
      </c>
      <c r="E3346" t="s">
        <v>426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385</v>
      </c>
      <c r="C3347" t="s">
        <v>56</v>
      </c>
      <c r="D3347" t="s">
        <v>404</v>
      </c>
      <c r="E3347" t="s">
        <v>424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385</v>
      </c>
      <c r="C3348" t="s">
        <v>56</v>
      </c>
      <c r="D3348" t="s">
        <v>405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385</v>
      </c>
      <c r="C3349" t="s">
        <v>56</v>
      </c>
      <c r="D3349" t="s">
        <v>405</v>
      </c>
      <c r="E3349" t="s">
        <v>405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385</v>
      </c>
      <c r="C3350" t="s">
        <v>56</v>
      </c>
      <c r="D3350" t="s">
        <v>424</v>
      </c>
      <c r="E3350" t="s">
        <v>404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385</v>
      </c>
      <c r="C3351" t="s">
        <v>56</v>
      </c>
      <c r="D3351" t="s">
        <v>424</v>
      </c>
      <c r="E3351" t="s">
        <v>424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385</v>
      </c>
      <c r="C3352" t="s">
        <v>56</v>
      </c>
      <c r="D3352" t="s">
        <v>406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385</v>
      </c>
      <c r="C3353" t="s">
        <v>56</v>
      </c>
      <c r="D3353" t="s">
        <v>406</v>
      </c>
      <c r="E3353" t="s">
        <v>406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385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385</v>
      </c>
      <c r="C3355" t="s">
        <v>58</v>
      </c>
      <c r="D3355" t="s">
        <v>423</v>
      </c>
      <c r="E3355" t="s">
        <v>423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385</v>
      </c>
      <c r="C3356" t="s">
        <v>58</v>
      </c>
      <c r="D3356" t="s">
        <v>423</v>
      </c>
      <c r="E3356" t="s">
        <v>403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385</v>
      </c>
      <c r="C3357" t="s">
        <v>58</v>
      </c>
      <c r="D3357" t="s">
        <v>423</v>
      </c>
      <c r="E3357" t="s">
        <v>404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385</v>
      </c>
      <c r="C3358" t="s">
        <v>58</v>
      </c>
      <c r="D3358" t="s">
        <v>403</v>
      </c>
      <c r="E3358" t="s">
        <v>403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385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385</v>
      </c>
      <c r="C3360" t="s">
        <v>58</v>
      </c>
      <c r="D3360" t="s">
        <v>404</v>
      </c>
      <c r="E3360" t="s">
        <v>423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385</v>
      </c>
      <c r="C3361" t="s">
        <v>58</v>
      </c>
      <c r="D3361" t="s">
        <v>404</v>
      </c>
      <c r="E3361" t="s">
        <v>403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385</v>
      </c>
      <c r="C3362" t="s">
        <v>58</v>
      </c>
      <c r="D3362" t="s">
        <v>404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385</v>
      </c>
      <c r="C3363" t="s">
        <v>58</v>
      </c>
      <c r="D3363" t="s">
        <v>404</v>
      </c>
      <c r="E3363" t="s">
        <v>404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385</v>
      </c>
      <c r="C3364" t="s">
        <v>58</v>
      </c>
      <c r="D3364" t="s">
        <v>404</v>
      </c>
      <c r="E3364" t="s">
        <v>425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385</v>
      </c>
      <c r="C3365" t="s">
        <v>58</v>
      </c>
      <c r="D3365" t="s">
        <v>404</v>
      </c>
      <c r="E3365" t="s">
        <v>405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385</v>
      </c>
      <c r="C3366" t="s">
        <v>58</v>
      </c>
      <c r="D3366" t="s">
        <v>425</v>
      </c>
      <c r="E3366" t="s">
        <v>425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385</v>
      </c>
      <c r="C3367" t="s">
        <v>58</v>
      </c>
      <c r="D3367" t="s">
        <v>405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385</v>
      </c>
      <c r="C3368" t="s">
        <v>58</v>
      </c>
      <c r="D3368" t="s">
        <v>405</v>
      </c>
      <c r="E3368" t="s">
        <v>405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385</v>
      </c>
      <c r="C3369" t="s">
        <v>58</v>
      </c>
      <c r="D3369" t="s">
        <v>554</v>
      </c>
      <c r="E3369" t="s">
        <v>554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385</v>
      </c>
      <c r="C3370" t="s">
        <v>58</v>
      </c>
      <c r="D3370" t="s">
        <v>426</v>
      </c>
      <c r="E3370" t="s">
        <v>426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385</v>
      </c>
      <c r="C3371" t="s">
        <v>58</v>
      </c>
      <c r="D3371" t="s">
        <v>424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385</v>
      </c>
      <c r="C3372" t="s">
        <v>58</v>
      </c>
      <c r="D3372" t="s">
        <v>424</v>
      </c>
      <c r="E3372" t="s">
        <v>424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385</v>
      </c>
      <c r="C3373" t="s">
        <v>58</v>
      </c>
      <c r="D3373" t="s">
        <v>431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385</v>
      </c>
      <c r="C3374" t="s">
        <v>58</v>
      </c>
      <c r="D3374" t="s">
        <v>406</v>
      </c>
      <c r="E3374" t="s">
        <v>406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385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385</v>
      </c>
      <c r="C3376" t="s">
        <v>60</v>
      </c>
      <c r="D3376" t="s">
        <v>423</v>
      </c>
      <c r="E3376" t="s">
        <v>423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385</v>
      </c>
      <c r="C3377" t="s">
        <v>60</v>
      </c>
      <c r="D3377" t="s">
        <v>403</v>
      </c>
      <c r="E3377" t="s">
        <v>403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385</v>
      </c>
      <c r="C3378" t="s">
        <v>60</v>
      </c>
      <c r="D3378" t="s">
        <v>403</v>
      </c>
      <c r="E3378" t="s">
        <v>404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385</v>
      </c>
      <c r="C3379" t="s">
        <v>60</v>
      </c>
      <c r="D3379" t="s">
        <v>403</v>
      </c>
      <c r="E3379" t="s">
        <v>405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385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385</v>
      </c>
      <c r="C3381" t="s">
        <v>60</v>
      </c>
      <c r="D3381" t="s">
        <v>137</v>
      </c>
      <c r="E3381" t="s">
        <v>554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385</v>
      </c>
      <c r="C3382" t="s">
        <v>60</v>
      </c>
      <c r="D3382" t="s">
        <v>404</v>
      </c>
      <c r="E3382" t="s">
        <v>423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385</v>
      </c>
      <c r="C3383" t="s">
        <v>60</v>
      </c>
      <c r="D3383" t="s">
        <v>404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385</v>
      </c>
      <c r="C3384" t="s">
        <v>60</v>
      </c>
      <c r="D3384" t="s">
        <v>404</v>
      </c>
      <c r="E3384" t="s">
        <v>404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385</v>
      </c>
      <c r="C3385" t="s">
        <v>60</v>
      </c>
      <c r="D3385" t="s">
        <v>404</v>
      </c>
      <c r="E3385" t="s">
        <v>405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385</v>
      </c>
      <c r="C3386" t="s">
        <v>60</v>
      </c>
      <c r="D3386" t="s">
        <v>425</v>
      </c>
      <c r="E3386" t="s">
        <v>425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385</v>
      </c>
      <c r="C3387" t="s">
        <v>60</v>
      </c>
      <c r="D3387" t="s">
        <v>405</v>
      </c>
      <c r="E3387" t="s">
        <v>405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385</v>
      </c>
      <c r="C3388" t="s">
        <v>60</v>
      </c>
      <c r="D3388" t="s">
        <v>554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385</v>
      </c>
      <c r="C3389" t="s">
        <v>60</v>
      </c>
      <c r="D3389" t="s">
        <v>554</v>
      </c>
      <c r="E3389" t="s">
        <v>554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385</v>
      </c>
      <c r="C3390" t="s">
        <v>60</v>
      </c>
      <c r="D3390" t="s">
        <v>429</v>
      </c>
      <c r="E3390" t="s">
        <v>429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385</v>
      </c>
      <c r="C3391" t="s">
        <v>60</v>
      </c>
      <c r="D3391" t="s">
        <v>424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385</v>
      </c>
      <c r="C3392" t="s">
        <v>60</v>
      </c>
      <c r="D3392" t="s">
        <v>424</v>
      </c>
      <c r="E3392" t="s">
        <v>424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385</v>
      </c>
      <c r="C3393" t="s">
        <v>60</v>
      </c>
      <c r="D3393" t="s">
        <v>431</v>
      </c>
      <c r="E3393" t="s">
        <v>431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385</v>
      </c>
      <c r="C3394" t="s">
        <v>60</v>
      </c>
      <c r="D3394" t="s">
        <v>406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385</v>
      </c>
      <c r="C3395" t="s">
        <v>60</v>
      </c>
      <c r="D3395" t="s">
        <v>427</v>
      </c>
      <c r="E3395" t="s">
        <v>427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385</v>
      </c>
      <c r="C3396" t="s">
        <v>62</v>
      </c>
      <c r="D3396" t="s">
        <v>403</v>
      </c>
      <c r="E3396" t="s">
        <v>403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385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385</v>
      </c>
      <c r="C3398" t="s">
        <v>62</v>
      </c>
      <c r="D3398" t="s">
        <v>404</v>
      </c>
      <c r="E3398" t="s">
        <v>553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385</v>
      </c>
      <c r="C3399" t="s">
        <v>62</v>
      </c>
      <c r="D3399" t="s">
        <v>404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385</v>
      </c>
      <c r="C3400" t="s">
        <v>62</v>
      </c>
      <c r="D3400" t="s">
        <v>404</v>
      </c>
      <c r="E3400" t="s">
        <v>404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385</v>
      </c>
      <c r="C3401" t="s">
        <v>62</v>
      </c>
      <c r="D3401" t="s">
        <v>425</v>
      </c>
      <c r="E3401" t="s">
        <v>425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385</v>
      </c>
      <c r="C3402" t="s">
        <v>62</v>
      </c>
      <c r="D3402" t="s">
        <v>405</v>
      </c>
      <c r="E3402" t="s">
        <v>405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385</v>
      </c>
      <c r="C3403" t="s">
        <v>62</v>
      </c>
      <c r="D3403" t="s">
        <v>554</v>
      </c>
      <c r="E3403" t="s">
        <v>554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385</v>
      </c>
      <c r="C3404" t="s">
        <v>62</v>
      </c>
      <c r="D3404" t="s">
        <v>426</v>
      </c>
      <c r="E3404" t="s">
        <v>426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385</v>
      </c>
      <c r="C3405" t="s">
        <v>62</v>
      </c>
      <c r="D3405" t="s">
        <v>424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385</v>
      </c>
      <c r="C3406" t="s">
        <v>62</v>
      </c>
      <c r="D3406" t="s">
        <v>424</v>
      </c>
      <c r="E3406" t="s">
        <v>424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385</v>
      </c>
      <c r="C3407" t="s">
        <v>62</v>
      </c>
      <c r="D3407" t="s">
        <v>431</v>
      </c>
      <c r="E3407" t="s">
        <v>431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385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385</v>
      </c>
      <c r="C3409" t="s">
        <v>64</v>
      </c>
      <c r="D3409" t="s">
        <v>553</v>
      </c>
      <c r="E3409" t="s">
        <v>553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385</v>
      </c>
      <c r="C3410" t="s">
        <v>64</v>
      </c>
      <c r="D3410" t="s">
        <v>423</v>
      </c>
      <c r="E3410" t="s">
        <v>423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385</v>
      </c>
      <c r="C3411" t="s">
        <v>64</v>
      </c>
      <c r="D3411" t="s">
        <v>423</v>
      </c>
      <c r="E3411" t="s">
        <v>404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385</v>
      </c>
      <c r="C3412" t="s">
        <v>64</v>
      </c>
      <c r="D3412" t="s">
        <v>403</v>
      </c>
      <c r="E3412" t="s">
        <v>403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385</v>
      </c>
      <c r="C3413" t="s">
        <v>64</v>
      </c>
      <c r="D3413" t="s">
        <v>137</v>
      </c>
      <c r="E3413" t="s">
        <v>403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385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385</v>
      </c>
      <c r="C3415" t="s">
        <v>64</v>
      </c>
      <c r="D3415" t="s">
        <v>137</v>
      </c>
      <c r="E3415" t="s">
        <v>404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385</v>
      </c>
      <c r="C3416" t="s">
        <v>64</v>
      </c>
      <c r="D3416" t="s">
        <v>137</v>
      </c>
      <c r="E3416" t="s">
        <v>424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385</v>
      </c>
      <c r="C3417" t="s">
        <v>64</v>
      </c>
      <c r="D3417" t="s">
        <v>137</v>
      </c>
      <c r="E3417" t="s">
        <v>479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385</v>
      </c>
      <c r="C3418" t="s">
        <v>64</v>
      </c>
      <c r="D3418" t="s">
        <v>404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385</v>
      </c>
      <c r="C3419" t="s">
        <v>64</v>
      </c>
      <c r="D3419" t="s">
        <v>404</v>
      </c>
      <c r="E3419" t="s">
        <v>404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385</v>
      </c>
      <c r="C3420" t="s">
        <v>64</v>
      </c>
      <c r="D3420" t="s">
        <v>425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385</v>
      </c>
      <c r="C3421" t="s">
        <v>64</v>
      </c>
      <c r="D3421" t="s">
        <v>425</v>
      </c>
      <c r="E3421" t="s">
        <v>425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385</v>
      </c>
      <c r="C3422" t="s">
        <v>64</v>
      </c>
      <c r="D3422" t="s">
        <v>405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385</v>
      </c>
      <c r="C3423" t="s">
        <v>64</v>
      </c>
      <c r="D3423" t="s">
        <v>405</v>
      </c>
      <c r="E3423" t="s">
        <v>405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385</v>
      </c>
      <c r="C3424" t="s">
        <v>64</v>
      </c>
      <c r="D3424" t="s">
        <v>554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385</v>
      </c>
      <c r="C3425" t="s">
        <v>64</v>
      </c>
      <c r="D3425" t="s">
        <v>554</v>
      </c>
      <c r="E3425" t="s">
        <v>554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385</v>
      </c>
      <c r="C3426" t="s">
        <v>64</v>
      </c>
      <c r="D3426" t="s">
        <v>426</v>
      </c>
      <c r="E3426" t="s">
        <v>426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385</v>
      </c>
      <c r="C3427" t="s">
        <v>64</v>
      </c>
      <c r="D3427" t="s">
        <v>424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385</v>
      </c>
      <c r="C3428" t="s">
        <v>64</v>
      </c>
      <c r="D3428" t="s">
        <v>424</v>
      </c>
      <c r="E3428" t="s">
        <v>424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385</v>
      </c>
      <c r="C3429" t="s">
        <v>64</v>
      </c>
      <c r="D3429" t="s">
        <v>431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385</v>
      </c>
      <c r="C3430" t="s">
        <v>64</v>
      </c>
      <c r="D3430" t="s">
        <v>431</v>
      </c>
      <c r="E3430" t="s">
        <v>431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385</v>
      </c>
      <c r="C3431" t="s">
        <v>64</v>
      </c>
      <c r="D3431" t="s">
        <v>406</v>
      </c>
      <c r="E3431" t="s">
        <v>406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2022-06-10T14:09:53Z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740159451961517</vt:r8>
  </property>
</Properties>
</file>