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364D506-A9FC-48F6-BFDF-D9A7E1E52FE1}" xr6:coauthVersionLast="45" xr6:coauthVersionMax="47" xr10:uidLastSave="{00000000-0000-0000-0000-000000000000}"/>
  <bookViews>
    <workbookView xWindow="-120" yWindow="-163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1" l="1"/>
  <c r="B35" i="1"/>
  <c r="B34" i="1"/>
  <c r="G41" i="1" l="1"/>
  <c r="G36" i="1" l="1"/>
  <c r="G34" i="1"/>
  <c r="G35" i="1"/>
  <c r="F36" i="1"/>
  <c r="F35" i="1"/>
  <c r="A36" i="1"/>
  <c r="A35" i="1"/>
  <c r="A34" i="1"/>
  <c r="F34" i="1"/>
  <c r="F41" i="1" l="1"/>
  <c r="G10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F30" i="1" s="1"/>
  <c r="B13" i="1"/>
  <c r="B9" i="1"/>
  <c r="B10" i="1"/>
  <c r="B11" i="1"/>
  <c r="B12" i="1"/>
  <c r="B8" i="1"/>
  <c r="A8" i="1"/>
  <c r="A13" i="1"/>
  <c r="A9" i="1"/>
  <c r="A10" i="1"/>
  <c r="A11" i="1"/>
  <c r="A12" i="1"/>
  <c r="H47" i="1"/>
  <c r="H48" i="1"/>
  <c r="H49" i="1"/>
  <c r="H50" i="1"/>
  <c r="H12" i="1" s="1"/>
  <c r="H51" i="1"/>
  <c r="H11" i="1" s="1"/>
  <c r="H52" i="1"/>
  <c r="H10" i="1" s="1"/>
  <c r="H53" i="1"/>
  <c r="H9" i="1" s="1"/>
  <c r="H54" i="1"/>
  <c r="H8" i="1" s="1"/>
  <c r="H46" i="1"/>
  <c r="G47" i="1"/>
  <c r="G48" i="1"/>
  <c r="G49" i="1"/>
  <c r="G50" i="1"/>
  <c r="H24" i="1" s="1"/>
  <c r="G51" i="1"/>
  <c r="H23" i="1" s="1"/>
  <c r="G52" i="1"/>
  <c r="H22" i="1" s="1"/>
  <c r="G53" i="1"/>
  <c r="H21" i="1" s="1"/>
  <c r="G54" i="1"/>
  <c r="H20" i="1" s="1"/>
  <c r="G46" i="1"/>
  <c r="F46" i="1"/>
  <c r="F47" i="1"/>
  <c r="F48" i="1"/>
  <c r="F49" i="1"/>
  <c r="F50" i="1"/>
  <c r="H18" i="1" s="1"/>
  <c r="F51" i="1"/>
  <c r="H17" i="1" s="1"/>
  <c r="F52" i="1"/>
  <c r="H16" i="1" s="1"/>
  <c r="F53" i="1"/>
  <c r="H15" i="1" s="1"/>
  <c r="F54" i="1"/>
  <c r="H14" i="1" s="1"/>
  <c r="G30" i="1" l="1"/>
  <c r="H25" i="1"/>
  <c r="H36" i="1"/>
  <c r="H13" i="1"/>
  <c r="H30" i="1" s="1"/>
  <c r="H34" i="1"/>
  <c r="H19" i="1"/>
  <c r="H35" i="1"/>
  <c r="A4" i="1"/>
  <c r="H41" i="1" l="1"/>
  <c r="C3" i="2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<sst xmlns="http://schemas.openxmlformats.org/spreadsheetml/2006/main" count="181" uniqueCount="136">
  <si>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</si>
  <si>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</si>
  <si>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</si>
  <si>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</si>
  <si>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</si>
  <si>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</si>
  <si>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</si>
  <si>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</si>
  <si>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</si>
  <si>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</si>
  <si>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</si>
  <si>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</si>
  <si>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</si>
  <si>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</si>
  <si>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</si>
  <si>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</si>
  <si>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</si>
  <si>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</si>
  <si>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</si>
  <si>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</si>
  <si>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</si>
  <si>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</si>
  <si>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</si>
  <si>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</si>
  <si>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</si>
  <si>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</si>
  <si>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</si>
  <si>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</si>
  <si>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</si>
  <si>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</si>
  <si>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</si>
  <si>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</si>
  <si>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</si>
  <si>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</si>
  <si>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</si>
  <si>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</si>
  <si>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</si>
  <si>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</si>
  <si>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</si>
  <si>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</si>
  <si>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</si>
  <si>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</si>
  <si>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</si>
  <si>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</si>
  <si>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</si>
  <si>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</si>
  <si>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</si>
  <si>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</si>
  <si>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</si>
  <si>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</si>
  <si>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</si>
  <si>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</si>
  <si>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</si>
  <si>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</si>
  <si>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</si>
  <si>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</si>
  <si>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</si>
  <si>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</si>
  <si>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</si>
  <si>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</si>
  <si>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</si>
  <si>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</si>
  <si>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</si>
  <si>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</si>
  <si>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</si>
  <si>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</si>
  <si>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</si>
  <si>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</si>
  <si>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</si>
  <si>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</si>
  <si>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</si>
  <si>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</si>
  <si>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</si>
  <si>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</si>
  <si>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</si>
  <si>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</si>
  <si>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</si>
  <si>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</si>
  <si>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</si>
  <si>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</si>
  <si>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</si>
  <si>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</si>
  <si>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</si>
  <si>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</si>
  <si>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</si>
  <si>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</si>
  <si>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</si>
  <si>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</si>
  <si>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</si>
  <si>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</si>
  <si>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</si>
  <si>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</si>
  <si>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</si>
  <si>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</si>
  <si>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</si>
  <si>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</si>
  <si>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</si>
  <si>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</si>
  <si>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</si>
  <si>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</si>
  <si>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</si>
  <si>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</si>
  <si>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</si>
  <si>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</si>
  <si>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</si>
  <si>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</si>
  <si>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</si>
  <si>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</si>
  <si>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</si>
  <si>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</si>
  <si>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</si>
  <si>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</si>
  <si>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</si>
  <si>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</si>
  <si>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</si>
  <si>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</si>
  <si>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</si>
  <si>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</si>
  <si>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</si>
  <si>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</si>
  <si>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</si>
  <si>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</si>
  <si>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</si>
  <si>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</si>
  <si>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</si>
  <si>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</si>
  <si>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</si>
  <si>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</si>
  <si>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</si>
  <si>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</si>
  <si>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</si>
  <si>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</si>
  <si>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</si>
  <si>
    <t>R-RTFT-Apt_G,R-RTFT-Apt_F,R-RTFT-Apt_E,R-RTFT-Apt_D,R-RTFT-Apt_C,R-RTFT-Apt_B3</t>
  </si>
  <si>
    <t>R-RTFT-Att_G,R-RTFT-Att_F,R-RTFT-Att_E,R-RTFT-Att_D,R-RTFT-Att_C,R-RTFT-Att_B3</t>
  </si>
  <si>
    <t>R-RTFT-Det_G,R-RTFT-Det_F,R-RTFT-Det_E,R-RTFT-Det_D,R-RTFT-Det_C,R-RTFT-Det_B3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</si>
</sst>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165" fontId="21" fillId="12" borderId="0" xfId="0" applyNumberFormat="1" applyFont="1" applyFill="1" applyAlignment="1">
      <alignment horizontal="left"/>
    </xf>
    <xf numFmtId="3" fontId="1" fillId="10" borderId="24" xfId="0" applyNumberFormat="1" applyFont="1" applyFill="1" applyBorder="1" applyAlignment="1">
      <alignment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61" t="s">
        <v>78</v>
      </c>
      <c r="B16" s="61"/>
      <c r="C16" s="61"/>
      <c r="D16" s="6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60" t="s">
        <v>90</v>
      </c>
      <c r="C19" s="60"/>
      <c r="D19" s="6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60" t="s">
        <v>91</v>
      </c>
      <c r="C20" s="60"/>
      <c r="D20" s="6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60" t="s">
        <v>93</v>
      </c>
      <c r="C23" s="60"/>
      <c r="D23" s="6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60" t="s">
        <v>94</v>
      </c>
      <c r="C24" s="60"/>
      <c r="D24" s="6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60" t="s">
        <v>93</v>
      </c>
      <c r="C26" s="60"/>
      <c r="D26" s="6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60" t="s">
        <v>95</v>
      </c>
      <c r="C27" s="60"/>
      <c r="D27" s="6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2" t="s">
        <v>86</v>
      </c>
      <c r="C30" s="60"/>
      <c r="D30" s="6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60" t="s">
        <v>88</v>
      </c>
      <c r="C31" s="60"/>
      <c r="D31" s="6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54"/>
  <sheetViews>
    <sheetView tabSelected="1" topLeftCell="A9" zoomScale="80" zoomScaleNormal="80" workbookViewId="0">
      <selection activeCell="C36" sqref="C36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($E$54*F$29)/1000</f>
        <v>3.042234442534121</v>
      </c>
      <c r="G8" s="51">
        <f>(E54*G$28)/1000</f>
        <v>11.408379159502955</v>
      </c>
      <c r="H8" s="51">
        <f>(H54*H$27)/1000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($E$53*F$29)/1000</f>
        <v>2.4662346453768067</v>
      </c>
      <c r="G9" s="51">
        <f>(E53*G$28)/1000</f>
        <v>9.2483799201630248</v>
      </c>
      <c r="H9" s="51">
        <f>(H53*H$27)/1000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($E$52*F$29)/1000</f>
        <v>5.153575294552267</v>
      </c>
      <c r="G10" s="51">
        <f>(E52*G$28)/1000</f>
        <v>19.325907354571001</v>
      </c>
      <c r="H10" s="51">
        <f>(H52*H$27)/1000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($E$51*F$29)/1000</f>
        <v>8.7478683298212321</v>
      </c>
      <c r="G11" s="51">
        <f>(E51*G$28)/1000</f>
        <v>32.804506236829617</v>
      </c>
      <c r="H11" s="51">
        <f>(H51*H$27)/1000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($E$50*F$29)/1000</f>
        <v>11.78096068728674</v>
      </c>
      <c r="G12" s="51">
        <f>(E50*G$28)/1000</f>
        <v>44.178602577325279</v>
      </c>
      <c r="H12" s="51">
        <f>(H50*H$27)/1000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($E$49*F$29)/1000</f>
        <v>3.9848960750111653</v>
      </c>
      <c r="G13" s="52">
        <f>(E49*G$28)/1000</f>
        <v>14.943360281291868</v>
      </c>
      <c r="H13" s="52">
        <f>(H49*H$27)/1000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($C$54*F$29)/1000</f>
        <v>10.541334878817622</v>
      </c>
      <c r="G14" s="53">
        <f>(C54*G$28)/1000</f>
        <v>39.530005795566083</v>
      </c>
      <c r="H14" s="53">
        <f>(F54*H$27)/1000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($C$53*F$29)/1000</f>
        <v>10.024761205464234</v>
      </c>
      <c r="G15" s="54">
        <f>(C53*G$28)/1000</f>
        <v>37.592854520490874</v>
      </c>
      <c r="H15" s="54">
        <f>(F53*H$27)/1000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($C$52*F$29)/1000</f>
        <v>20.283779192369344</v>
      </c>
      <c r="G16" s="54">
        <f>(C52*G$28)/1000</f>
        <v>76.064171971385051</v>
      </c>
      <c r="H16" s="54">
        <f>(F52*H$27)/1000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($C$51*F$29)/1000</f>
        <v>37.525404475322098</v>
      </c>
      <c r="G17" s="54">
        <f>(C51*G$28)/1000</f>
        <v>140.72026678245786</v>
      </c>
      <c r="H17" s="54">
        <f>(F51*H$27)/1000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($C$50*F$29)/1000</f>
        <v>56.430305495129602</v>
      </c>
      <c r="G18" s="54">
        <f>(C50*G$28)/1000</f>
        <v>211.61364560673599</v>
      </c>
      <c r="H18" s="54">
        <f>(F50*H$27)/1000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($C$49*F$29)/1000</f>
        <v>9.9537699371858963</v>
      </c>
      <c r="G19" s="52">
        <f>(C49*G$28)/1000</f>
        <v>37.326637264447108</v>
      </c>
      <c r="H19" s="52">
        <f>(F49*H$27)/1000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($D$54*F$29)/1000</f>
        <v>15.687106688620966</v>
      </c>
      <c r="G20" s="53">
        <f>(D54*G$28)/1000</f>
        <v>58.826650082328619</v>
      </c>
      <c r="H20" s="53">
        <f>(G54*H$27)/1000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($D$53*F$29)/1000</f>
        <v>8.6482011525934226</v>
      </c>
      <c r="G21" s="54">
        <f>(D53*G$28)/1000</f>
        <v>32.43075432222534</v>
      </c>
      <c r="H21" s="54">
        <f>(G53*H$27)/1000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($D$52*F$29)/1000</f>
        <v>16.279339597911104</v>
      </c>
      <c r="G22" s="54">
        <f>(D52*G$28)/1000</f>
        <v>61.047523492166633</v>
      </c>
      <c r="H22" s="54">
        <f>(G52*H$27)/1000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($D$51*F$29)/1000</f>
        <v>33.333558282558243</v>
      </c>
      <c r="G23" s="54">
        <f>(D51*G$28)/1000</f>
        <v>125.00084355959343</v>
      </c>
      <c r="H23" s="54">
        <f>(G51*H$27)/1000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($D$50*F$29)/1000</f>
        <v>50.263786722748698</v>
      </c>
      <c r="G24" s="54">
        <f>(D50*G$28)/1000</f>
        <v>188.48920021030762</v>
      </c>
      <c r="H24" s="54">
        <f>(G50*H$27)/1000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($D$49*F$29)/1000</f>
        <v>10.693242008796334</v>
      </c>
      <c r="G25" s="52">
        <f>(D49*G$28)/1000</f>
        <v>40.099657532986257</v>
      </c>
      <c r="H25" s="52">
        <f>(G49*H$27)/1000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3" t="s">
        <v>96</v>
      </c>
      <c r="D27" s="64"/>
      <c r="E27" s="65"/>
      <c r="G27" s="2"/>
      <c r="H27" s="30">
        <v>0.95</v>
      </c>
    </row>
    <row r="28" spans="1:11" ht="20.100000000000001" customHeight="1" thickBot="1" x14ac:dyDescent="0.25">
      <c r="C28" s="66" t="s">
        <v>97</v>
      </c>
      <c r="D28" s="67"/>
      <c r="E28" s="68"/>
      <c r="G28" s="30">
        <v>0.75</v>
      </c>
    </row>
    <row r="29" spans="1:11" ht="20.100000000000001" customHeight="1" thickBot="1" x14ac:dyDescent="0.25">
      <c r="C29" s="69" t="s">
        <v>98</v>
      </c>
      <c r="D29" s="70"/>
      <c r="E29" s="71"/>
      <c r="F29" s="31">
        <v>0.2</v>
      </c>
      <c r="G29" s="2"/>
    </row>
    <row r="30" spans="1:11" x14ac:dyDescent="0.2">
      <c r="F30" s="58">
        <f>SUM(F8:F25)</f>
        <v>314.84035911209992</v>
      </c>
      <c r="G30" s="58">
        <f>SUM(G8:G25)</f>
        <v>1180.6513466703743</v>
      </c>
      <c r="H30" s="58">
        <f>SUM(H8:H25)</f>
        <v>1246.1932384285358</v>
      </c>
    </row>
    <row r="32" spans="1:11" ht="15" x14ac:dyDescent="0.2">
      <c r="D32" s="1" t="s">
        <v>72</v>
      </c>
      <c r="G32" s="2"/>
    </row>
    <row r="33" spans="1:13" ht="30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</row>
    <row r="34" spans="1:13" x14ac:dyDescent="0.2">
      <c r="A34" s="2" t="str">
        <f>"UC_RSD_RTFT_Apt"</f>
        <v>UC_RSD_RTFT_Apt</v>
      </c>
      <c r="B34" s="2" t="str">
        <f>"Minimum number of deep retrofits from Apartments"</f>
        <v>Minimum number of deep retrofits from Apartments</v>
      </c>
      <c r="C34" s="2" t="s">
        <v>133</v>
      </c>
      <c r="D34" s="2" t="s">
        <v>129</v>
      </c>
      <c r="E34" s="2">
        <v>1</v>
      </c>
      <c r="F34" s="51">
        <f>(SUM($E$49:$E$54)*F$40)/1000</f>
        <v>0</v>
      </c>
      <c r="G34" s="51">
        <f>(SUM($E$49:$E$54)*G$39)/1000</f>
        <v>17.587884737291166</v>
      </c>
      <c r="H34" s="51">
        <f>(SUM($H$49:$H$54)*H$38)/1000</f>
        <v>36.639960878961823</v>
      </c>
      <c r="I34" s="2">
        <v>5</v>
      </c>
    </row>
    <row r="35" spans="1:13" x14ac:dyDescent="0.2">
      <c r="A35" s="2" t="str">
        <f>"UC_RSD_RTFT_Att"</f>
        <v>UC_RSD_RTFT_Att</v>
      </c>
      <c r="B35" s="2" t="str">
        <f>"Minimum number of deep retrofits from Attached"</f>
        <v>Minimum number of deep retrofits from Attached</v>
      </c>
      <c r="C35" s="2" t="s">
        <v>134</v>
      </c>
      <c r="D35" s="2" t="s">
        <v>129</v>
      </c>
      <c r="E35" s="2">
        <v>1</v>
      </c>
      <c r="F35" s="51">
        <f>(SUM($C$49:$C$54)*F$40)/1000</f>
        <v>0</v>
      </c>
      <c r="G35" s="51">
        <f>(SUM($C$49:$C$54)*G$39)/1000</f>
        <v>72.37967759214439</v>
      </c>
      <c r="H35" s="51">
        <f>(SUM($F$49:$F$54)*H$38)/1000</f>
        <v>150.78496334383479</v>
      </c>
      <c r="I35" s="2">
        <v>5</v>
      </c>
    </row>
    <row r="36" spans="1:13" x14ac:dyDescent="0.2">
      <c r="A36" s="2" t="str">
        <f>"UC_RSD_RTFT_Det"</f>
        <v>UC_RSD_RTFT_Det</v>
      </c>
      <c r="B36" s="2" t="str">
        <f>"Minimum number of deep retrofits from Detached"</f>
        <v>Minimum number of deep retrofits from Detached</v>
      </c>
      <c r="C36" s="2" t="s">
        <v>135</v>
      </c>
      <c r="D36" s="2" t="s">
        <v>129</v>
      </c>
      <c r="E36" s="2">
        <v>1</v>
      </c>
      <c r="F36" s="51">
        <f>(SUM($D$49:$D$54)*F$40)/1000</f>
        <v>0</v>
      </c>
      <c r="G36" s="51">
        <f>(SUM($D$49:$D$54)*G$39)/1000</f>
        <v>67.452617226614393</v>
      </c>
      <c r="H36" s="51">
        <f>(SUM($G$49:$G$54)*H$38)/1000</f>
        <v>140.52066483734444</v>
      </c>
      <c r="I36" s="2">
        <v>5</v>
      </c>
    </row>
    <row r="37" spans="1:13" ht="13.5" thickBot="1" x14ac:dyDescent="0.25">
      <c r="F37" s="51"/>
      <c r="G37" s="51"/>
      <c r="H37" s="51"/>
    </row>
    <row r="38" spans="1:13" ht="15.75" thickBot="1" x14ac:dyDescent="0.25">
      <c r="C38" s="63" t="s">
        <v>130</v>
      </c>
      <c r="D38" s="64"/>
      <c r="E38" s="65"/>
      <c r="G38" s="2"/>
      <c r="H38" s="30">
        <v>0.25</v>
      </c>
    </row>
    <row r="39" spans="1:13" ht="15.75" thickBot="1" x14ac:dyDescent="0.25">
      <c r="C39" s="66" t="s">
        <v>131</v>
      </c>
      <c r="D39" s="67"/>
      <c r="E39" s="68"/>
      <c r="G39" s="30">
        <v>0.1</v>
      </c>
    </row>
    <row r="40" spans="1:13" ht="15.75" thickBot="1" x14ac:dyDescent="0.25">
      <c r="C40" s="69" t="s">
        <v>132</v>
      </c>
      <c r="D40" s="70"/>
      <c r="E40" s="71"/>
      <c r="F40" s="31">
        <v>0</v>
      </c>
      <c r="G40" s="2"/>
    </row>
    <row r="41" spans="1:13" x14ac:dyDescent="0.2">
      <c r="F41" s="58">
        <f>SUM(F34:F37)</f>
        <v>0</v>
      </c>
      <c r="G41" s="58">
        <f>SUM(G34:G36)</f>
        <v>157.42017955604996</v>
      </c>
      <c r="H41" s="58">
        <f>SUM(H34:H37)</f>
        <v>327.94558906014106</v>
      </c>
    </row>
    <row r="42" spans="1:13" ht="13.5" thickBot="1" x14ac:dyDescent="0.25">
      <c r="G42" s="2"/>
    </row>
    <row r="43" spans="1:13" ht="15.75" thickBot="1" x14ac:dyDescent="0.25">
      <c r="B43" s="72" t="s">
        <v>102</v>
      </c>
      <c r="C43" s="73"/>
      <c r="D43" s="73"/>
      <c r="E43" s="73"/>
      <c r="F43" s="73"/>
      <c r="G43" s="73"/>
      <c r="H43" s="74"/>
      <c r="K43" s="75" t="s">
        <v>113</v>
      </c>
      <c r="L43" s="76"/>
      <c r="M43" s="77"/>
    </row>
    <row r="44" spans="1:13" ht="15.75" thickBot="1" x14ac:dyDescent="0.25">
      <c r="B44" s="32"/>
      <c r="C44" s="72">
        <v>2018</v>
      </c>
      <c r="D44" s="73"/>
      <c r="E44" s="74"/>
      <c r="F44" s="63">
        <v>2070</v>
      </c>
      <c r="G44" s="64"/>
      <c r="H44" s="65"/>
      <c r="K44" s="78">
        <v>0.83330000000000004</v>
      </c>
      <c r="L44" s="79"/>
      <c r="M44" s="80"/>
    </row>
    <row r="45" spans="1:13" ht="15.75" thickBot="1" x14ac:dyDescent="0.25">
      <c r="B45" s="45" t="s">
        <v>112</v>
      </c>
      <c r="C45" s="46" t="s">
        <v>75</v>
      </c>
      <c r="D45" s="46" t="s">
        <v>76</v>
      </c>
      <c r="E45" s="46" t="s">
        <v>77</v>
      </c>
      <c r="F45" s="46" t="s">
        <v>75</v>
      </c>
      <c r="G45" s="46" t="s">
        <v>76</v>
      </c>
      <c r="H45" s="47" t="s">
        <v>77</v>
      </c>
    </row>
    <row r="46" spans="1:13" ht="15" x14ac:dyDescent="0.2">
      <c r="B46" s="33" t="s">
        <v>103</v>
      </c>
      <c r="C46" s="55">
        <v>37224.073727176743</v>
      </c>
      <c r="D46" s="55">
        <v>31387.706337556119</v>
      </c>
      <c r="E46" s="55">
        <v>14540.898856806734</v>
      </c>
      <c r="F46" s="34">
        <f>C46*$K$44</f>
        <v>31018.820636856381</v>
      </c>
      <c r="G46" s="34">
        <f>D46*$K$44</f>
        <v>26155.375691085515</v>
      </c>
      <c r="H46" s="39">
        <f>E46*$K$44</f>
        <v>12116.931017377052</v>
      </c>
    </row>
    <row r="47" spans="1:13" ht="15" x14ac:dyDescent="0.2">
      <c r="B47" s="35" t="s">
        <v>104</v>
      </c>
      <c r="C47" s="56">
        <v>9537.7783975583752</v>
      </c>
      <c r="D47" s="56">
        <v>9433.9012004747347</v>
      </c>
      <c r="E47" s="56">
        <v>7459.2913438514906</v>
      </c>
      <c r="F47" s="36">
        <f t="shared" ref="F47:F54" si="4">C47*$K$44</f>
        <v>7947.8307386853949</v>
      </c>
      <c r="G47" s="36">
        <f t="shared" ref="G47:G54" si="5">D47*$K$44</f>
        <v>7861.269870355597</v>
      </c>
      <c r="H47" s="40">
        <f t="shared" ref="H47:H54" si="6">E47*$K$44</f>
        <v>6215.8274768314477</v>
      </c>
    </row>
    <row r="48" spans="1:13" ht="15" x14ac:dyDescent="0.2">
      <c r="B48" s="37" t="s">
        <v>105</v>
      </c>
      <c r="C48" s="57">
        <v>17545.09295382088</v>
      </c>
      <c r="D48" s="57">
        <v>20090.949195825138</v>
      </c>
      <c r="E48" s="57">
        <v>14041.847426430093</v>
      </c>
      <c r="F48" s="38">
        <f t="shared" si="4"/>
        <v>14620.32595841894</v>
      </c>
      <c r="G48" s="38">
        <f t="shared" si="5"/>
        <v>16741.787964881089</v>
      </c>
      <c r="H48" s="41">
        <f t="shared" si="6"/>
        <v>11701.071460444196</v>
      </c>
    </row>
    <row r="49" spans="2:8" ht="15" x14ac:dyDescent="0.2">
      <c r="B49" s="35" t="s">
        <v>106</v>
      </c>
      <c r="C49" s="56">
        <v>49768.849685929476</v>
      </c>
      <c r="D49" s="56">
        <v>53466.210043981671</v>
      </c>
      <c r="E49" s="56">
        <v>19924.480375055824</v>
      </c>
      <c r="F49" s="36">
        <f t="shared" si="4"/>
        <v>41472.382443285031</v>
      </c>
      <c r="G49" s="36">
        <f t="shared" si="5"/>
        <v>44553.392829649929</v>
      </c>
      <c r="H49" s="40">
        <f t="shared" si="6"/>
        <v>16603.069496534019</v>
      </c>
    </row>
    <row r="50" spans="2:8" ht="15" x14ac:dyDescent="0.2">
      <c r="B50" s="37" t="s">
        <v>107</v>
      </c>
      <c r="C50" s="57">
        <v>282151.52747564798</v>
      </c>
      <c r="D50" s="57">
        <v>251318.93361374349</v>
      </c>
      <c r="E50" s="57">
        <v>58904.8034364337</v>
      </c>
      <c r="F50" s="38">
        <f t="shared" si="4"/>
        <v>235116.86784545748</v>
      </c>
      <c r="G50" s="38">
        <f t="shared" si="5"/>
        <v>209424.06738033245</v>
      </c>
      <c r="H50" s="41">
        <f t="shared" si="6"/>
        <v>49085.372703580208</v>
      </c>
    </row>
    <row r="51" spans="2:8" ht="15" x14ac:dyDescent="0.2">
      <c r="B51" s="35" t="s">
        <v>108</v>
      </c>
      <c r="C51" s="56">
        <v>187627.02237661046</v>
      </c>
      <c r="D51" s="56">
        <v>166667.79141279124</v>
      </c>
      <c r="E51" s="56">
        <v>43739.341649106158</v>
      </c>
      <c r="F51" s="36">
        <f t="shared" si="4"/>
        <v>156349.5977464295</v>
      </c>
      <c r="G51" s="36">
        <f t="shared" si="5"/>
        <v>138884.27058427894</v>
      </c>
      <c r="H51" s="40">
        <f t="shared" si="6"/>
        <v>36447.99339620016</v>
      </c>
    </row>
    <row r="52" spans="2:8" ht="15" x14ac:dyDescent="0.2">
      <c r="B52" s="37" t="s">
        <v>109</v>
      </c>
      <c r="C52" s="57">
        <v>101418.89596184672</v>
      </c>
      <c r="D52" s="57">
        <v>81396.697989555512</v>
      </c>
      <c r="E52" s="57">
        <v>25767.876472761334</v>
      </c>
      <c r="F52" s="38">
        <f t="shared" si="4"/>
        <v>84512.366005006872</v>
      </c>
      <c r="G52" s="38">
        <f t="shared" si="5"/>
        <v>67827.868434696618</v>
      </c>
      <c r="H52" s="41">
        <f t="shared" si="6"/>
        <v>21472.371464752021</v>
      </c>
    </row>
    <row r="53" spans="2:8" ht="15" x14ac:dyDescent="0.2">
      <c r="B53" s="35" t="s">
        <v>110</v>
      </c>
      <c r="C53" s="56">
        <v>50123.806027321167</v>
      </c>
      <c r="D53" s="56">
        <v>43241.005762967114</v>
      </c>
      <c r="E53" s="56">
        <v>12331.173226884033</v>
      </c>
      <c r="F53" s="36">
        <f t="shared" si="4"/>
        <v>41768.167562566727</v>
      </c>
      <c r="G53" s="36">
        <f t="shared" si="5"/>
        <v>36032.730102280497</v>
      </c>
      <c r="H53" s="40">
        <f t="shared" si="6"/>
        <v>10275.566649962466</v>
      </c>
    </row>
    <row r="54" spans="2:8" ht="15.75" thickBot="1" x14ac:dyDescent="0.25">
      <c r="B54" s="42" t="s">
        <v>111</v>
      </c>
      <c r="C54" s="59">
        <v>52706.674394088106</v>
      </c>
      <c r="D54" s="59">
        <v>78435.533443104825</v>
      </c>
      <c r="E54" s="59">
        <v>15211.172212670604</v>
      </c>
      <c r="F54" s="43">
        <f t="shared" si="4"/>
        <v>43920.471772593621</v>
      </c>
      <c r="G54" s="43">
        <f t="shared" si="5"/>
        <v>65360.330018139255</v>
      </c>
      <c r="H54" s="44">
        <f t="shared" si="6"/>
        <v>12675.469804818415</v>
      </c>
    </row>
  </sheetData>
  <mergeCells count="11">
    <mergeCell ref="K43:M43"/>
    <mergeCell ref="K44:M44"/>
    <mergeCell ref="C38:E38"/>
    <mergeCell ref="C39:E39"/>
    <mergeCell ref="C40:E40"/>
    <mergeCell ref="C27:E27"/>
    <mergeCell ref="C28:E28"/>
    <mergeCell ref="C29:E29"/>
    <mergeCell ref="C44:E44"/>
    <mergeCell ref="F44:H44"/>
    <mergeCell ref="B43:H43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2022-05-13T11:14:02Z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22346138954162</vt:r8>
  </property>
</Properties>
</file>