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"/>
    </mc:Choice>
  </mc:AlternateContent>
  <xr:revisionPtr revIDLastSave="0" documentId="13_ncr:1_{6B825566-393D-4BDE-A4CD-D081375F1742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Cover" sheetId="11" r:id="rId1"/>
    <sheet name="Regions" sheetId="2" r:id="rId2"/>
    <sheet name="EB2018" sheetId="3" r:id="rId3"/>
    <sheet name="Commodities" sheetId="6" r:id="rId4"/>
    <sheet name="Processes" sheetId="5" r:id="rId5"/>
    <sheet name="FT" sheetId="7" r:id="rId6"/>
    <sheet name="DMD" sheetId="10" r:id="rId7"/>
    <sheet name="Demands" sheetId="8" r:id="rId8"/>
    <sheet name="Conversions" sheetId="9" r:id="rId9"/>
  </sheet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8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8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8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8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8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8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8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B71" i="3" l="1"/>
  <c r="L71" i="3"/>
  <c r="H71" i="3"/>
  <c r="C71" i="3"/>
  <c r="AQ71" i="3" s="1"/>
  <c r="AB70" i="3"/>
  <c r="L70" i="3"/>
  <c r="H70" i="3"/>
  <c r="C70" i="3"/>
  <c r="AQ70" i="3" s="1"/>
  <c r="AB69" i="3"/>
  <c r="L69" i="3"/>
  <c r="H69" i="3"/>
  <c r="C69" i="3"/>
  <c r="AQ69" i="3" s="1"/>
  <c r="AB68" i="3"/>
  <c r="L68" i="3"/>
  <c r="H68" i="3"/>
  <c r="C68" i="3"/>
  <c r="AQ68" i="3" s="1"/>
  <c r="AB67" i="3"/>
  <c r="L67" i="3"/>
  <c r="H67" i="3"/>
  <c r="C67" i="3"/>
  <c r="AQ67" i="3" s="1"/>
  <c r="AB66" i="3"/>
  <c r="L66" i="3"/>
  <c r="H66" i="3"/>
  <c r="AQ66" i="3" s="1"/>
  <c r="C66" i="3"/>
  <c r="AE65" i="3"/>
  <c r="AB65" i="3"/>
  <c r="V65" i="3"/>
  <c r="L65" i="3"/>
  <c r="H65" i="3"/>
  <c r="D65" i="3"/>
  <c r="D57" i="3" s="1"/>
  <c r="AQ64" i="3"/>
  <c r="AB64" i="3"/>
  <c r="L64" i="3"/>
  <c r="H64" i="3"/>
  <c r="C64" i="3"/>
  <c r="AB63" i="3"/>
  <c r="L63" i="3"/>
  <c r="H63" i="3"/>
  <c r="C63" i="3"/>
  <c r="AQ63" i="3" s="1"/>
  <c r="AB62" i="3"/>
  <c r="L62" i="3"/>
  <c r="H62" i="3"/>
  <c r="C62" i="3"/>
  <c r="AQ62" i="3" s="1"/>
  <c r="AB61" i="3"/>
  <c r="L61" i="3"/>
  <c r="H61" i="3"/>
  <c r="C61" i="3"/>
  <c r="AQ61" i="3" s="1"/>
  <c r="AB60" i="3"/>
  <c r="L60" i="3"/>
  <c r="H60" i="3"/>
  <c r="C60" i="3"/>
  <c r="AQ60" i="3" s="1"/>
  <c r="AB59" i="3"/>
  <c r="L59" i="3"/>
  <c r="H59" i="3"/>
  <c r="C59" i="3"/>
  <c r="AQ59" i="3" s="1"/>
  <c r="AP58" i="3"/>
  <c r="AN58" i="3"/>
  <c r="AN29" i="3" s="1"/>
  <c r="AJ58" i="3"/>
  <c r="AI58" i="3"/>
  <c r="AH58" i="3"/>
  <c r="AG58" i="3"/>
  <c r="AE58" i="3"/>
  <c r="AD58" i="3"/>
  <c r="AD57" i="3" s="1"/>
  <c r="AC58" i="3"/>
  <c r="AB58" i="3"/>
  <c r="AB57" i="3" s="1"/>
  <c r="Z58" i="3"/>
  <c r="Y58" i="3"/>
  <c r="X58" i="3"/>
  <c r="W58" i="3"/>
  <c r="W29" i="3" s="1"/>
  <c r="V58" i="3"/>
  <c r="R58" i="3"/>
  <c r="R57" i="3" s="1"/>
  <c r="P58" i="3"/>
  <c r="O58" i="3"/>
  <c r="O57" i="3" s="1"/>
  <c r="N58" i="3"/>
  <c r="M58" i="3"/>
  <c r="L58" i="3" s="1"/>
  <c r="L57" i="3" s="1"/>
  <c r="K58" i="3"/>
  <c r="K57" i="3" s="1"/>
  <c r="J58" i="3"/>
  <c r="I58" i="3"/>
  <c r="H58" i="3" s="1"/>
  <c r="H57" i="3" s="1"/>
  <c r="F58" i="3"/>
  <c r="C58" i="3" s="1"/>
  <c r="AP57" i="3"/>
  <c r="AO57" i="3"/>
  <c r="AM57" i="3"/>
  <c r="AL57" i="3"/>
  <c r="AK57" i="3"/>
  <c r="AJ57" i="3"/>
  <c r="AI57" i="3"/>
  <c r="AH57" i="3"/>
  <c r="AG57" i="3"/>
  <c r="AF57" i="3"/>
  <c r="AE57" i="3"/>
  <c r="AC57" i="3"/>
  <c r="AA57" i="3"/>
  <c r="Z57" i="3"/>
  <c r="Y57" i="3"/>
  <c r="X57" i="3"/>
  <c r="V57" i="3"/>
  <c r="U57" i="3"/>
  <c r="T57" i="3"/>
  <c r="S57" i="3"/>
  <c r="Q57" i="3"/>
  <c r="P57" i="3"/>
  <c r="N57" i="3"/>
  <c r="M57" i="3"/>
  <c r="J57" i="3"/>
  <c r="I57" i="3"/>
  <c r="G57" i="3"/>
  <c r="E57" i="3"/>
  <c r="AB56" i="3"/>
  <c r="L56" i="3"/>
  <c r="H56" i="3"/>
  <c r="C56" i="3"/>
  <c r="AQ56" i="3" s="1"/>
  <c r="AQ55" i="3"/>
  <c r="AB55" i="3"/>
  <c r="L55" i="3"/>
  <c r="H55" i="3"/>
  <c r="C55" i="3"/>
  <c r="AB54" i="3"/>
  <c r="L54" i="3"/>
  <c r="H54" i="3"/>
  <c r="C54" i="3"/>
  <c r="AQ54" i="3" s="1"/>
  <c r="AB53" i="3"/>
  <c r="L53" i="3"/>
  <c r="H53" i="3"/>
  <c r="C53" i="3"/>
  <c r="AQ53" i="3" s="1"/>
  <c r="AB52" i="3"/>
  <c r="L52" i="3"/>
  <c r="H52" i="3"/>
  <c r="C52" i="3"/>
  <c r="AQ52" i="3" s="1"/>
  <c r="AB51" i="3"/>
  <c r="L51" i="3"/>
  <c r="H51" i="3"/>
  <c r="C51" i="3"/>
  <c r="AQ51" i="3" s="1"/>
  <c r="AB50" i="3"/>
  <c r="L50" i="3"/>
  <c r="H50" i="3"/>
  <c r="C50" i="3"/>
  <c r="AQ50" i="3" s="1"/>
  <c r="AB49" i="3"/>
  <c r="L49" i="3"/>
  <c r="AQ49" i="3" s="1"/>
  <c r="H49" i="3"/>
  <c r="C49" i="3"/>
  <c r="AB48" i="3"/>
  <c r="L48" i="3"/>
  <c r="H48" i="3"/>
  <c r="C48" i="3"/>
  <c r="AQ48" i="3" s="1"/>
  <c r="AQ47" i="3"/>
  <c r="AB47" i="3"/>
  <c r="L47" i="3"/>
  <c r="L45" i="3" s="1"/>
  <c r="H47" i="3"/>
  <c r="C47" i="3"/>
  <c r="C45" i="3" s="1"/>
  <c r="AB46" i="3"/>
  <c r="AB45" i="3" s="1"/>
  <c r="L46" i="3"/>
  <c r="H46" i="3"/>
  <c r="H45" i="3" s="1"/>
  <c r="C46" i="3"/>
  <c r="AQ46" i="3" s="1"/>
  <c r="AP45" i="3"/>
  <c r="AO45" i="3"/>
  <c r="AO29" i="3" s="1"/>
  <c r="AN45" i="3"/>
  <c r="AM45" i="3"/>
  <c r="AL45" i="3"/>
  <c r="AK45" i="3"/>
  <c r="AJ45" i="3"/>
  <c r="AI45" i="3"/>
  <c r="AH45" i="3"/>
  <c r="AG45" i="3"/>
  <c r="AF45" i="3"/>
  <c r="AE45" i="3"/>
  <c r="AD45" i="3"/>
  <c r="AC45" i="3"/>
  <c r="AA45" i="3"/>
  <c r="Z45" i="3"/>
  <c r="Y45" i="3"/>
  <c r="Y29" i="3" s="1"/>
  <c r="X45" i="3"/>
  <c r="W45" i="3"/>
  <c r="V45" i="3"/>
  <c r="U45" i="3"/>
  <c r="U29" i="3" s="1"/>
  <c r="T45" i="3"/>
  <c r="S45" i="3"/>
  <c r="R45" i="3"/>
  <c r="Q45" i="3"/>
  <c r="Q29" i="3" s="1"/>
  <c r="P45" i="3"/>
  <c r="O45" i="3"/>
  <c r="N45" i="3"/>
  <c r="M45" i="3"/>
  <c r="K45" i="3"/>
  <c r="J45" i="3"/>
  <c r="I45" i="3"/>
  <c r="G45" i="3"/>
  <c r="F45" i="3"/>
  <c r="E45" i="3"/>
  <c r="E29" i="3" s="1"/>
  <c r="D45" i="3"/>
  <c r="AB44" i="3"/>
  <c r="L44" i="3"/>
  <c r="H44" i="3"/>
  <c r="C44" i="3"/>
  <c r="AQ44" i="3" s="1"/>
  <c r="AQ43" i="3"/>
  <c r="AB43" i="3"/>
  <c r="L43" i="3"/>
  <c r="H43" i="3"/>
  <c r="C43" i="3"/>
  <c r="AB42" i="3"/>
  <c r="L42" i="3"/>
  <c r="H42" i="3"/>
  <c r="C42" i="3"/>
  <c r="AQ42" i="3" s="1"/>
  <c r="AB41" i="3"/>
  <c r="L41" i="3"/>
  <c r="H41" i="3"/>
  <c r="C41" i="3"/>
  <c r="AQ41" i="3" s="1"/>
  <c r="AB40" i="3"/>
  <c r="L40" i="3"/>
  <c r="H40" i="3"/>
  <c r="C40" i="3"/>
  <c r="AQ40" i="3" s="1"/>
  <c r="AB39" i="3"/>
  <c r="L39" i="3"/>
  <c r="H39" i="3"/>
  <c r="C39" i="3"/>
  <c r="AQ39" i="3" s="1"/>
  <c r="AB38" i="3"/>
  <c r="L38" i="3"/>
  <c r="H38" i="3"/>
  <c r="C38" i="3"/>
  <c r="AQ38" i="3" s="1"/>
  <c r="AB37" i="3"/>
  <c r="L37" i="3"/>
  <c r="H37" i="3"/>
  <c r="C37" i="3"/>
  <c r="AQ37" i="3" s="1"/>
  <c r="AB36" i="3"/>
  <c r="L36" i="3"/>
  <c r="H36" i="3"/>
  <c r="C36" i="3"/>
  <c r="AQ36" i="3" s="1"/>
  <c r="AQ35" i="3"/>
  <c r="AB35" i="3"/>
  <c r="L35" i="3"/>
  <c r="H35" i="3"/>
  <c r="C35" i="3"/>
  <c r="AB34" i="3"/>
  <c r="L34" i="3"/>
  <c r="H34" i="3"/>
  <c r="C34" i="3"/>
  <c r="AQ34" i="3" s="1"/>
  <c r="AB33" i="3"/>
  <c r="L33" i="3"/>
  <c r="H33" i="3"/>
  <c r="C33" i="3"/>
  <c r="AQ33" i="3" s="1"/>
  <c r="AB32" i="3"/>
  <c r="AB30" i="3" s="1"/>
  <c r="AB29" i="3" s="1"/>
  <c r="L32" i="3"/>
  <c r="H32" i="3"/>
  <c r="H30" i="3" s="1"/>
  <c r="C32" i="3"/>
  <c r="AQ32" i="3" s="1"/>
  <c r="AB31" i="3"/>
  <c r="L31" i="3"/>
  <c r="L30" i="3" s="1"/>
  <c r="L29" i="3" s="1"/>
  <c r="H31" i="3"/>
  <c r="C31" i="3"/>
  <c r="AQ31" i="3" s="1"/>
  <c r="AP30" i="3"/>
  <c r="AN30" i="3"/>
  <c r="AM30" i="3"/>
  <c r="AM29" i="3" s="1"/>
  <c r="AL30" i="3"/>
  <c r="AK30" i="3"/>
  <c r="AK29" i="3" s="1"/>
  <c r="AJ30" i="3"/>
  <c r="AI30" i="3"/>
  <c r="AI29" i="3" s="1"/>
  <c r="AH30" i="3"/>
  <c r="AG30" i="3"/>
  <c r="AG29" i="3" s="1"/>
  <c r="AF30" i="3"/>
  <c r="AE30" i="3"/>
  <c r="AE29" i="3" s="1"/>
  <c r="AD30" i="3"/>
  <c r="AC30" i="3"/>
  <c r="AC29" i="3" s="1"/>
  <c r="Z30" i="3"/>
  <c r="Y30" i="3"/>
  <c r="X30" i="3"/>
  <c r="W30" i="3"/>
  <c r="R30" i="3"/>
  <c r="P30" i="3"/>
  <c r="O30" i="3"/>
  <c r="O29" i="3" s="1"/>
  <c r="N30" i="3"/>
  <c r="M30" i="3"/>
  <c r="M29" i="3" s="1"/>
  <c r="K30" i="3"/>
  <c r="K29" i="3" s="1"/>
  <c r="J30" i="3"/>
  <c r="I30" i="3"/>
  <c r="I29" i="3" s="1"/>
  <c r="AP29" i="3"/>
  <c r="AL29" i="3"/>
  <c r="AJ29" i="3"/>
  <c r="AH29" i="3"/>
  <c r="AF29" i="3"/>
  <c r="AD29" i="3"/>
  <c r="AA29" i="3"/>
  <c r="Z29" i="3"/>
  <c r="X29" i="3"/>
  <c r="V29" i="3"/>
  <c r="T29" i="3"/>
  <c r="S29" i="3"/>
  <c r="R29" i="3"/>
  <c r="P29" i="3"/>
  <c r="N29" i="3"/>
  <c r="J29" i="3"/>
  <c r="G29" i="3"/>
  <c r="F29" i="3"/>
  <c r="D29" i="3"/>
  <c r="AB28" i="3"/>
  <c r="H28" i="3"/>
  <c r="C28" i="3"/>
  <c r="AP27" i="3"/>
  <c r="AO27" i="3"/>
  <c r="AN27" i="3"/>
  <c r="AM27" i="3"/>
  <c r="AL27" i="3"/>
  <c r="AK27" i="3"/>
  <c r="AJ27" i="3"/>
  <c r="AI27" i="3"/>
  <c r="AI8" i="3" s="1"/>
  <c r="AH27" i="3"/>
  <c r="AG27" i="3"/>
  <c r="AF27" i="3"/>
  <c r="AE27" i="3"/>
  <c r="AD27" i="3"/>
  <c r="AC27" i="3"/>
  <c r="AB27" i="3"/>
  <c r="AA27" i="3"/>
  <c r="AA8" i="3" s="1"/>
  <c r="V27" i="3"/>
  <c r="U27" i="3"/>
  <c r="T27" i="3"/>
  <c r="S27" i="3"/>
  <c r="R27" i="3"/>
  <c r="Q27" i="3"/>
  <c r="P27" i="3"/>
  <c r="O27" i="3"/>
  <c r="N27" i="3"/>
  <c r="M27" i="3"/>
  <c r="K27" i="3"/>
  <c r="J27" i="3"/>
  <c r="I27" i="3"/>
  <c r="H27" i="3"/>
  <c r="G27" i="3"/>
  <c r="F27" i="3"/>
  <c r="E27" i="3"/>
  <c r="D27" i="3"/>
  <c r="C27" i="3"/>
  <c r="AM26" i="3"/>
  <c r="AM72" i="3" s="1"/>
  <c r="AI26" i="3"/>
  <c r="AE26" i="3"/>
  <c r="AE72" i="3" s="1"/>
  <c r="AA26" i="3"/>
  <c r="AA72" i="3" s="1"/>
  <c r="W26" i="3"/>
  <c r="W72" i="3" s="1"/>
  <c r="S26" i="3"/>
  <c r="S72" i="3" s="1"/>
  <c r="O26" i="3"/>
  <c r="O72" i="3" s="1"/>
  <c r="K26" i="3"/>
  <c r="G26" i="3"/>
  <c r="G72" i="3" s="1"/>
  <c r="AB25" i="3"/>
  <c r="L25" i="3"/>
  <c r="H25" i="3"/>
  <c r="C25" i="3"/>
  <c r="AQ25" i="3" s="1"/>
  <c r="AB24" i="3"/>
  <c r="L24" i="3"/>
  <c r="E24" i="3"/>
  <c r="C24" i="3"/>
  <c r="C21" i="3" s="1"/>
  <c r="AQ23" i="3"/>
  <c r="AD22" i="3"/>
  <c r="AC22" i="3"/>
  <c r="AB22" i="3"/>
  <c r="AP21" i="3"/>
  <c r="AN21" i="3"/>
  <c r="AM21" i="3"/>
  <c r="AL21" i="3"/>
  <c r="AK21" i="3"/>
  <c r="AJ21" i="3"/>
  <c r="AI21" i="3"/>
  <c r="AH21" i="3"/>
  <c r="AG21" i="3"/>
  <c r="AF21" i="3"/>
  <c r="AE21" i="3"/>
  <c r="AD21" i="3"/>
  <c r="AC21" i="3"/>
  <c r="AB21" i="3"/>
  <c r="AA21" i="3"/>
  <c r="Z21" i="3"/>
  <c r="Y21" i="3"/>
  <c r="X21" i="3"/>
  <c r="W21" i="3"/>
  <c r="V21" i="3"/>
  <c r="U21" i="3"/>
  <c r="T21" i="3"/>
  <c r="L21" i="3" s="1"/>
  <c r="S21" i="3"/>
  <c r="R21" i="3"/>
  <c r="Q21" i="3"/>
  <c r="P21" i="3"/>
  <c r="O21" i="3"/>
  <c r="N21" i="3"/>
  <c r="M21" i="3"/>
  <c r="K21" i="3"/>
  <c r="J21" i="3"/>
  <c r="I21" i="3"/>
  <c r="H21" i="3"/>
  <c r="G21" i="3"/>
  <c r="F21" i="3"/>
  <c r="E21" i="3"/>
  <c r="D21" i="3"/>
  <c r="AB20" i="3"/>
  <c r="L20" i="3"/>
  <c r="AQ20" i="3" s="1"/>
  <c r="H20" i="3"/>
  <c r="AB19" i="3"/>
  <c r="L19" i="3"/>
  <c r="L15" i="3" s="1"/>
  <c r="H19" i="3"/>
  <c r="AQ18" i="3"/>
  <c r="AB17" i="3"/>
  <c r="L17" i="3"/>
  <c r="H17" i="3"/>
  <c r="C17" i="3"/>
  <c r="AQ17" i="3" s="1"/>
  <c r="AQ16" i="3"/>
  <c r="AB16" i="3"/>
  <c r="L16" i="3"/>
  <c r="H16" i="3"/>
  <c r="C16" i="3"/>
  <c r="C15" i="3" s="1"/>
  <c r="AP15" i="3"/>
  <c r="AO15" i="3"/>
  <c r="AN15" i="3"/>
  <c r="AM15" i="3"/>
  <c r="AL15" i="3"/>
  <c r="AK15" i="3"/>
  <c r="AJ15" i="3"/>
  <c r="AI15" i="3"/>
  <c r="AH15" i="3"/>
  <c r="AG15" i="3"/>
  <c r="AF15" i="3"/>
  <c r="AE15" i="3"/>
  <c r="AD15" i="3"/>
  <c r="AC15" i="3"/>
  <c r="AB15" i="3"/>
  <c r="AA15" i="3"/>
  <c r="Z15" i="3"/>
  <c r="Y15" i="3"/>
  <c r="X15" i="3"/>
  <c r="W15" i="3"/>
  <c r="V15" i="3"/>
  <c r="U15" i="3"/>
  <c r="T15" i="3"/>
  <c r="S15" i="3"/>
  <c r="R15" i="3"/>
  <c r="Q15" i="3"/>
  <c r="P15" i="3"/>
  <c r="O15" i="3"/>
  <c r="N15" i="3"/>
  <c r="M15" i="3"/>
  <c r="K15" i="3"/>
  <c r="J15" i="3"/>
  <c r="I15" i="3"/>
  <c r="H15" i="3"/>
  <c r="G15" i="3"/>
  <c r="F15" i="3"/>
  <c r="E15" i="3"/>
  <c r="D15" i="3"/>
  <c r="AB14" i="3"/>
  <c r="L14" i="3"/>
  <c r="H14" i="3"/>
  <c r="C14" i="3"/>
  <c r="AQ14" i="3" s="1"/>
  <c r="AB13" i="3"/>
  <c r="AB9" i="3" s="1"/>
  <c r="L13" i="3"/>
  <c r="H13" i="3"/>
  <c r="C13" i="3"/>
  <c r="AQ13" i="3" s="1"/>
  <c r="AQ12" i="3"/>
  <c r="AB11" i="3"/>
  <c r="L11" i="3"/>
  <c r="H11" i="3"/>
  <c r="H9" i="3" s="1"/>
  <c r="C11" i="3"/>
  <c r="AQ11" i="3" s="1"/>
  <c r="AB10" i="3"/>
  <c r="L10" i="3"/>
  <c r="L9" i="3" s="1"/>
  <c r="H10" i="3"/>
  <c r="C10" i="3"/>
  <c r="C9" i="3" s="1"/>
  <c r="AP9" i="3"/>
  <c r="AO9" i="3"/>
  <c r="AN9" i="3"/>
  <c r="AM9" i="3"/>
  <c r="AL9" i="3"/>
  <c r="AK9" i="3"/>
  <c r="AJ9" i="3"/>
  <c r="AI9" i="3"/>
  <c r="AH9" i="3"/>
  <c r="AG9" i="3"/>
  <c r="AF9" i="3"/>
  <c r="AE9" i="3"/>
  <c r="AD9" i="3"/>
  <c r="AC9" i="3"/>
  <c r="AA9" i="3"/>
  <c r="Z9" i="3"/>
  <c r="Y9" i="3"/>
  <c r="X9" i="3"/>
  <c r="W9" i="3"/>
  <c r="V9" i="3"/>
  <c r="U9" i="3"/>
  <c r="T9" i="3"/>
  <c r="S9" i="3"/>
  <c r="R9" i="3"/>
  <c r="Q9" i="3"/>
  <c r="P9" i="3"/>
  <c r="O9" i="3"/>
  <c r="N9" i="3"/>
  <c r="M9" i="3"/>
  <c r="K9" i="3"/>
  <c r="J9" i="3"/>
  <c r="I9" i="3"/>
  <c r="G9" i="3"/>
  <c r="F9" i="3"/>
  <c r="E9" i="3"/>
  <c r="D9" i="3"/>
  <c r="AO8" i="3"/>
  <c r="AM8" i="3"/>
  <c r="AK8" i="3"/>
  <c r="AG8" i="3"/>
  <c r="AE8" i="3"/>
  <c r="AC8" i="3"/>
  <c r="W8" i="3"/>
  <c r="U8" i="3"/>
  <c r="S8" i="3"/>
  <c r="O8" i="3"/>
  <c r="M8" i="3"/>
  <c r="K8" i="3"/>
  <c r="G8" i="3"/>
  <c r="E8" i="3"/>
  <c r="AP7" i="3"/>
  <c r="AP26" i="3" s="1"/>
  <c r="AP72" i="3" s="1"/>
  <c r="AO7" i="3"/>
  <c r="AN7" i="3"/>
  <c r="AN26" i="3" s="1"/>
  <c r="AN72" i="3" s="1"/>
  <c r="AM7" i="3"/>
  <c r="AL7" i="3"/>
  <c r="AL8" i="3" s="1"/>
  <c r="AK7" i="3"/>
  <c r="AK26" i="3" s="1"/>
  <c r="AK72" i="3" s="1"/>
  <c r="AJ7" i="3"/>
  <c r="AJ8" i="3" s="1"/>
  <c r="AI7" i="3"/>
  <c r="AH7" i="3"/>
  <c r="AH26" i="3" s="1"/>
  <c r="AH72" i="3" s="1"/>
  <c r="AG7" i="3"/>
  <c r="AG26" i="3" s="1"/>
  <c r="AF7" i="3"/>
  <c r="AF26" i="3" s="1"/>
  <c r="AF72" i="3" s="1"/>
  <c r="AE7" i="3"/>
  <c r="AD7" i="3"/>
  <c r="AD8" i="3" s="1"/>
  <c r="AC7" i="3"/>
  <c r="AC26" i="3" s="1"/>
  <c r="AC72" i="3" s="1"/>
  <c r="AA7" i="3"/>
  <c r="Z7" i="3"/>
  <c r="Z26" i="3" s="1"/>
  <c r="Y7" i="3"/>
  <c r="Y26" i="3" s="1"/>
  <c r="X7" i="3"/>
  <c r="X26" i="3" s="1"/>
  <c r="W7" i="3"/>
  <c r="V7" i="3"/>
  <c r="V8" i="3" s="1"/>
  <c r="U7" i="3"/>
  <c r="U26" i="3" s="1"/>
  <c r="T7" i="3"/>
  <c r="T8" i="3" s="1"/>
  <c r="S7" i="3"/>
  <c r="R7" i="3"/>
  <c r="R26" i="3" s="1"/>
  <c r="R72" i="3" s="1"/>
  <c r="Q7" i="3"/>
  <c r="Q26" i="3" s="1"/>
  <c r="Q72" i="3" s="1"/>
  <c r="P7" i="3"/>
  <c r="P26" i="3" s="1"/>
  <c r="P72" i="3" s="1"/>
  <c r="O7" i="3"/>
  <c r="N7" i="3"/>
  <c r="N8" i="3" s="1"/>
  <c r="M7" i="3"/>
  <c r="M26" i="3" s="1"/>
  <c r="M72" i="3" s="1"/>
  <c r="K7" i="3"/>
  <c r="J7" i="3"/>
  <c r="J26" i="3" s="1"/>
  <c r="J72" i="3" s="1"/>
  <c r="I7" i="3"/>
  <c r="I26" i="3" s="1"/>
  <c r="G7" i="3"/>
  <c r="F7" i="3"/>
  <c r="F8" i="3" s="1"/>
  <c r="E7" i="3"/>
  <c r="E26" i="3" s="1"/>
  <c r="E72" i="3" s="1"/>
  <c r="D7" i="3"/>
  <c r="D8" i="3" s="1"/>
  <c r="AB6" i="3"/>
  <c r="L6" i="3"/>
  <c r="H6" i="3"/>
  <c r="C6" i="3"/>
  <c r="AQ6" i="3" s="1"/>
  <c r="AB5" i="3"/>
  <c r="AB7" i="3" s="1"/>
  <c r="L5" i="3"/>
  <c r="H5" i="3"/>
  <c r="C5" i="3"/>
  <c r="AQ5" i="3" s="1"/>
  <c r="AQ4" i="3"/>
  <c r="AB4" i="3"/>
  <c r="L4" i="3"/>
  <c r="H4" i="3"/>
  <c r="C4" i="3"/>
  <c r="AB3" i="3"/>
  <c r="L3" i="3"/>
  <c r="H3" i="3"/>
  <c r="H7" i="3" s="1"/>
  <c r="C3" i="3"/>
  <c r="AQ3" i="3" s="1"/>
  <c r="AB2" i="3"/>
  <c r="L2" i="3"/>
  <c r="L7" i="3" s="1"/>
  <c r="H2" i="3"/>
  <c r="C2" i="3"/>
  <c r="C7" i="3" s="1"/>
  <c r="B6" i="10"/>
  <c r="B7" i="10"/>
  <c r="B8" i="10"/>
  <c r="B9" i="10"/>
  <c r="B10" i="10"/>
  <c r="B11" i="10"/>
  <c r="B12" i="10"/>
  <c r="B13" i="10"/>
  <c r="B14" i="10"/>
  <c r="B15" i="10"/>
  <c r="B16" i="10"/>
  <c r="B17" i="10"/>
  <c r="B18" i="10"/>
  <c r="B19" i="10"/>
  <c r="B20" i="10"/>
  <c r="B21" i="10"/>
  <c r="B22" i="10"/>
  <c r="B23" i="10"/>
  <c r="B24" i="10"/>
  <c r="B25" i="10"/>
  <c r="B26" i="10"/>
  <c r="B27" i="10"/>
  <c r="B28" i="10"/>
  <c r="B29" i="10"/>
  <c r="B30" i="10"/>
  <c r="B31" i="10"/>
  <c r="B32" i="10"/>
  <c r="B33" i="10"/>
  <c r="B34" i="10"/>
  <c r="B35" i="10"/>
  <c r="B36" i="10"/>
  <c r="B37" i="10"/>
  <c r="B38" i="10"/>
  <c r="B39" i="10"/>
  <c r="B40" i="10"/>
  <c r="B41" i="10"/>
  <c r="B42" i="10"/>
  <c r="B43" i="10"/>
  <c r="B44" i="10"/>
  <c r="B45" i="10"/>
  <c r="B46" i="10"/>
  <c r="B47" i="10"/>
  <c r="B48" i="10"/>
  <c r="B49" i="10"/>
  <c r="B50" i="10"/>
  <c r="B51" i="10"/>
  <c r="B52" i="10"/>
  <c r="B53" i="10"/>
  <c r="B54" i="10"/>
  <c r="B55" i="10"/>
  <c r="B56" i="10"/>
  <c r="B57" i="10"/>
  <c r="B58" i="10"/>
  <c r="B59" i="10"/>
  <c r="B60" i="10"/>
  <c r="B61" i="10"/>
  <c r="B62" i="10"/>
  <c r="B63" i="10"/>
  <c r="B64" i="10"/>
  <c r="B65" i="10"/>
  <c r="B66" i="10"/>
  <c r="B67" i="10"/>
  <c r="B68" i="10"/>
  <c r="B69" i="10"/>
  <c r="B70" i="10"/>
  <c r="B71" i="10"/>
  <c r="B72" i="10"/>
  <c r="B73" i="10"/>
  <c r="B74" i="10"/>
  <c r="B75" i="10"/>
  <c r="B76" i="10"/>
  <c r="B77" i="10"/>
  <c r="B78" i="10"/>
  <c r="B79" i="10"/>
  <c r="B80" i="10"/>
  <c r="B81" i="10"/>
  <c r="B82" i="10"/>
  <c r="B83" i="10"/>
  <c r="B84" i="10"/>
  <c r="B85" i="10"/>
  <c r="B86" i="10"/>
  <c r="B87" i="10"/>
  <c r="B88" i="10"/>
  <c r="B89" i="10"/>
  <c r="B90" i="10"/>
  <c r="B91" i="10"/>
  <c r="B92" i="10"/>
  <c r="B93" i="10"/>
  <c r="B94" i="10"/>
  <c r="B95" i="10"/>
  <c r="B96" i="10"/>
  <c r="B97" i="10"/>
  <c r="B98" i="10"/>
  <c r="B99" i="10"/>
  <c r="B100" i="10"/>
  <c r="B101" i="10"/>
  <c r="B102" i="10"/>
  <c r="B103" i="10"/>
  <c r="E36" i="5"/>
  <c r="D22" i="7" s="1"/>
  <c r="D36" i="5"/>
  <c r="C22" i="7" s="1"/>
  <c r="C36" i="5"/>
  <c r="E35" i="5"/>
  <c r="D21" i="7" s="1"/>
  <c r="D35" i="5"/>
  <c r="C21" i="7" s="1"/>
  <c r="C35" i="5"/>
  <c r="F22" i="7"/>
  <c r="B22" i="7"/>
  <c r="F21" i="7"/>
  <c r="B21" i="7"/>
  <c r="C21" i="6"/>
  <c r="C20" i="6"/>
  <c r="H26" i="3" l="1"/>
  <c r="H8" i="3"/>
  <c r="AG72" i="3"/>
  <c r="Y28" i="3"/>
  <c r="Y27" i="3" s="1"/>
  <c r="Y8" i="3" s="1"/>
  <c r="AQ45" i="3"/>
  <c r="Z28" i="3"/>
  <c r="Z27" i="3" s="1"/>
  <c r="Z72" i="3" s="1"/>
  <c r="AQ58" i="3"/>
  <c r="C8" i="3"/>
  <c r="AQ7" i="3"/>
  <c r="C26" i="3"/>
  <c r="I72" i="3"/>
  <c r="L26" i="3"/>
  <c r="AQ15" i="3"/>
  <c r="AI72" i="3"/>
  <c r="AQ9" i="3"/>
  <c r="H29" i="3"/>
  <c r="X28" i="3"/>
  <c r="AB8" i="3"/>
  <c r="AB26" i="3"/>
  <c r="AB72" i="3" s="1"/>
  <c r="U72" i="3"/>
  <c r="K72" i="3"/>
  <c r="P8" i="3"/>
  <c r="AF8" i="3"/>
  <c r="AN8" i="3"/>
  <c r="D26" i="3"/>
  <c r="D72" i="3" s="1"/>
  <c r="T26" i="3"/>
  <c r="T72" i="3" s="1"/>
  <c r="AJ26" i="3"/>
  <c r="AJ72" i="3" s="1"/>
  <c r="F57" i="3"/>
  <c r="C65" i="3"/>
  <c r="AQ65" i="3" s="1"/>
  <c r="I8" i="3"/>
  <c r="Q8" i="3"/>
  <c r="AQ10" i="3"/>
  <c r="AQ19" i="3"/>
  <c r="AQ24" i="3"/>
  <c r="C30" i="3"/>
  <c r="W57" i="3"/>
  <c r="J8" i="3"/>
  <c r="R8" i="3"/>
  <c r="AH8" i="3"/>
  <c r="AP8" i="3"/>
  <c r="AO22" i="3"/>
  <c r="AO21" i="3" s="1"/>
  <c r="AO26" i="3" s="1"/>
  <c r="AO72" i="3" s="1"/>
  <c r="F26" i="3"/>
  <c r="F72" i="3" s="1"/>
  <c r="N26" i="3"/>
  <c r="N72" i="3" s="1"/>
  <c r="V26" i="3"/>
  <c r="V72" i="3" s="1"/>
  <c r="AD26" i="3"/>
  <c r="AD72" i="3" s="1"/>
  <c r="AL26" i="3"/>
  <c r="AL72" i="3" s="1"/>
  <c r="AN57" i="3"/>
  <c r="AQ2" i="3"/>
  <c r="F9" i="7"/>
  <c r="B9" i="7"/>
  <c r="E23" i="5"/>
  <c r="D9" i="7" s="1"/>
  <c r="D23" i="5"/>
  <c r="C9" i="7" s="1"/>
  <c r="C23" i="5"/>
  <c r="F13" i="7"/>
  <c r="B13" i="7"/>
  <c r="E27" i="5"/>
  <c r="D13" i="7" s="1"/>
  <c r="D27" i="5"/>
  <c r="C13" i="7" s="1"/>
  <c r="C27" i="5"/>
  <c r="Z8" i="3" l="1"/>
  <c r="X27" i="3"/>
  <c r="L28" i="3"/>
  <c r="AQ26" i="3"/>
  <c r="AQ22" i="3"/>
  <c r="AQ21" i="3" s="1"/>
  <c r="Y72" i="3"/>
  <c r="AQ30" i="3"/>
  <c r="AQ29" i="3" s="1"/>
  <c r="C29" i="3"/>
  <c r="C72" i="3" s="1"/>
  <c r="C57" i="3"/>
  <c r="AQ57" i="3" s="1"/>
  <c r="H72" i="3"/>
  <c r="C12" i="6"/>
  <c r="C8" i="6"/>
  <c r="C17" i="8"/>
  <c r="D17" i="8" s="1"/>
  <c r="B17" i="8"/>
  <c r="I67" i="10"/>
  <c r="E67" i="10"/>
  <c r="I66" i="10"/>
  <c r="E66" i="10"/>
  <c r="I63" i="10"/>
  <c r="E63" i="10"/>
  <c r="I46" i="10"/>
  <c r="E46" i="10"/>
  <c r="F19" i="7"/>
  <c r="B19" i="7"/>
  <c r="C33" i="5"/>
  <c r="D33" i="5"/>
  <c r="C19" i="7" s="1"/>
  <c r="E33" i="5"/>
  <c r="D19" i="7" s="1"/>
  <c r="C18" i="6"/>
  <c r="I103" i="10"/>
  <c r="I102" i="10"/>
  <c r="I101" i="10"/>
  <c r="I100" i="10"/>
  <c r="I99" i="10"/>
  <c r="F98" i="10"/>
  <c r="E103" i="10"/>
  <c r="E102" i="10"/>
  <c r="E101" i="10"/>
  <c r="E100" i="10"/>
  <c r="E99" i="10"/>
  <c r="C18" i="5"/>
  <c r="D18" i="5"/>
  <c r="C98" i="10" s="1"/>
  <c r="C36" i="6"/>
  <c r="E36" i="6"/>
  <c r="E18" i="5" s="1"/>
  <c r="D98" i="10" s="1"/>
  <c r="L27" i="3" l="1"/>
  <c r="AQ28" i="3"/>
  <c r="AQ27" i="3" s="1"/>
  <c r="X8" i="3"/>
  <c r="X72" i="3"/>
  <c r="D5" i="5"/>
  <c r="C6" i="10" s="1"/>
  <c r="E34" i="5"/>
  <c r="E32" i="5"/>
  <c r="E31" i="5"/>
  <c r="E30" i="5"/>
  <c r="E29" i="5"/>
  <c r="E28" i="5"/>
  <c r="D14" i="7" s="1"/>
  <c r="E26" i="5"/>
  <c r="D12" i="7" s="1"/>
  <c r="E25" i="5"/>
  <c r="D11" i="7" s="1"/>
  <c r="E24" i="5"/>
  <c r="E22" i="5"/>
  <c r="E21" i="5"/>
  <c r="E20" i="5"/>
  <c r="D34" i="5"/>
  <c r="D32" i="5"/>
  <c r="D31" i="5"/>
  <c r="D30" i="5"/>
  <c r="D29" i="5"/>
  <c r="D28" i="5"/>
  <c r="C14" i="7" s="1"/>
  <c r="D26" i="5"/>
  <c r="C12" i="7" s="1"/>
  <c r="D25" i="5"/>
  <c r="D24" i="5"/>
  <c r="C10" i="7" s="1"/>
  <c r="D22" i="5"/>
  <c r="D21" i="5"/>
  <c r="D20" i="5"/>
  <c r="D6" i="5"/>
  <c r="C12" i="10" s="1"/>
  <c r="D7" i="5"/>
  <c r="C22" i="10" s="1"/>
  <c r="D8" i="5"/>
  <c r="C28" i="10" s="1"/>
  <c r="D9" i="5"/>
  <c r="C35" i="10" s="1"/>
  <c r="D10" i="5"/>
  <c r="C41" i="10" s="1"/>
  <c r="D11" i="5"/>
  <c r="C49" i="10" s="1"/>
  <c r="D12" i="5"/>
  <c r="C55" i="10" s="1"/>
  <c r="D13" i="5"/>
  <c r="C65" i="10" s="1"/>
  <c r="D14" i="5"/>
  <c r="C73" i="10" s="1"/>
  <c r="D15" i="5"/>
  <c r="C79" i="10" s="1"/>
  <c r="D16" i="5"/>
  <c r="C85" i="10" s="1"/>
  <c r="D17" i="5"/>
  <c r="C91" i="10" s="1"/>
  <c r="E12" i="10"/>
  <c r="E97" i="10"/>
  <c r="E96" i="10"/>
  <c r="E95" i="10"/>
  <c r="E94" i="10"/>
  <c r="E93" i="10"/>
  <c r="E92" i="10"/>
  <c r="E90" i="10"/>
  <c r="E89" i="10"/>
  <c r="E88" i="10"/>
  <c r="E87" i="10"/>
  <c r="E86" i="10"/>
  <c r="E84" i="10"/>
  <c r="E83" i="10"/>
  <c r="E82" i="10"/>
  <c r="E81" i="10"/>
  <c r="E80" i="10"/>
  <c r="E78" i="10"/>
  <c r="E77" i="10"/>
  <c r="E76" i="10"/>
  <c r="E75" i="10"/>
  <c r="E74" i="10"/>
  <c r="E72" i="10"/>
  <c r="E71" i="10"/>
  <c r="E70" i="10"/>
  <c r="E69" i="10"/>
  <c r="E68" i="10"/>
  <c r="E64" i="10"/>
  <c r="E62" i="10"/>
  <c r="E61" i="10"/>
  <c r="E60" i="10"/>
  <c r="E59" i="10"/>
  <c r="E58" i="10"/>
  <c r="E57" i="10"/>
  <c r="E56" i="10"/>
  <c r="E55" i="10"/>
  <c r="E54" i="10"/>
  <c r="E53" i="10"/>
  <c r="E52" i="10"/>
  <c r="E51" i="10"/>
  <c r="E50" i="10"/>
  <c r="E48" i="10"/>
  <c r="E47" i="10"/>
  <c r="E45" i="10"/>
  <c r="E44" i="10"/>
  <c r="E43" i="10"/>
  <c r="E42" i="10"/>
  <c r="E40" i="10"/>
  <c r="E39" i="10"/>
  <c r="E38" i="10"/>
  <c r="E37" i="10"/>
  <c r="E36" i="10"/>
  <c r="E34" i="10"/>
  <c r="E33" i="10"/>
  <c r="E32" i="10"/>
  <c r="E31" i="10"/>
  <c r="E30" i="10"/>
  <c r="E29" i="10"/>
  <c r="E27" i="10"/>
  <c r="E26" i="10"/>
  <c r="E25" i="10"/>
  <c r="E24" i="10"/>
  <c r="E23" i="10"/>
  <c r="E21" i="10"/>
  <c r="E20" i="10"/>
  <c r="E19" i="10"/>
  <c r="E18" i="10"/>
  <c r="E17" i="10"/>
  <c r="E16" i="10"/>
  <c r="E15" i="10"/>
  <c r="E14" i="10"/>
  <c r="E13" i="10"/>
  <c r="E11" i="10"/>
  <c r="E10" i="10"/>
  <c r="E9" i="10"/>
  <c r="E8" i="10"/>
  <c r="E7" i="10"/>
  <c r="F12" i="10"/>
  <c r="F22" i="10"/>
  <c r="F28" i="10"/>
  <c r="F35" i="10"/>
  <c r="F41" i="10"/>
  <c r="F49" i="10"/>
  <c r="F55" i="10"/>
  <c r="F65" i="10"/>
  <c r="F73" i="10"/>
  <c r="F79" i="10"/>
  <c r="F85" i="10"/>
  <c r="F91" i="10"/>
  <c r="F6" i="10"/>
  <c r="B10" i="7"/>
  <c r="D10" i="7"/>
  <c r="F10" i="7"/>
  <c r="B11" i="7"/>
  <c r="C11" i="7"/>
  <c r="F11" i="7"/>
  <c r="B12" i="7"/>
  <c r="F12" i="7"/>
  <c r="B14" i="7"/>
  <c r="F14" i="7"/>
  <c r="C24" i="5"/>
  <c r="C25" i="5"/>
  <c r="C26" i="5"/>
  <c r="C28" i="5"/>
  <c r="C9" i="6"/>
  <c r="C10" i="6"/>
  <c r="C11" i="6"/>
  <c r="C13" i="6"/>
  <c r="B8" i="7"/>
  <c r="B15" i="7"/>
  <c r="B16" i="7"/>
  <c r="B17" i="7"/>
  <c r="B18" i="7"/>
  <c r="B20" i="7"/>
  <c r="B7" i="7"/>
  <c r="B6" i="7"/>
  <c r="F7" i="7"/>
  <c r="F8" i="7"/>
  <c r="F15" i="7"/>
  <c r="F16" i="7"/>
  <c r="F17" i="7"/>
  <c r="F18" i="7"/>
  <c r="F20" i="7"/>
  <c r="F6" i="7"/>
  <c r="B5" i="8"/>
  <c r="B6" i="8"/>
  <c r="B7" i="8"/>
  <c r="B8" i="8"/>
  <c r="B9" i="8"/>
  <c r="B10" i="8"/>
  <c r="B11" i="8"/>
  <c r="B12" i="8"/>
  <c r="B13" i="8"/>
  <c r="B14" i="8"/>
  <c r="B15" i="8"/>
  <c r="B16" i="8"/>
  <c r="B4" i="8"/>
  <c r="D3" i="8"/>
  <c r="C3" i="8"/>
  <c r="L8" i="3" l="1"/>
  <c r="AQ8" i="3" s="1"/>
  <c r="L72" i="3"/>
  <c r="AQ72" i="3" s="1"/>
  <c r="C21" i="5"/>
  <c r="C22" i="5"/>
  <c r="C29" i="5"/>
  <c r="C30" i="5"/>
  <c r="C31" i="5"/>
  <c r="C32" i="5"/>
  <c r="C34" i="5"/>
  <c r="C20" i="5"/>
  <c r="C17" i="5"/>
  <c r="C6" i="5"/>
  <c r="C7" i="5"/>
  <c r="C8" i="5"/>
  <c r="C9" i="5"/>
  <c r="C10" i="5"/>
  <c r="C11" i="5"/>
  <c r="C12" i="5"/>
  <c r="C13" i="5"/>
  <c r="C14" i="5"/>
  <c r="C15" i="5"/>
  <c r="C16" i="5"/>
  <c r="C5" i="5"/>
  <c r="D7" i="7"/>
  <c r="D8" i="7"/>
  <c r="D15" i="7"/>
  <c r="D16" i="7"/>
  <c r="D17" i="7"/>
  <c r="D18" i="7"/>
  <c r="D20" i="7"/>
  <c r="D6" i="7"/>
  <c r="C20" i="7"/>
  <c r="C7" i="7"/>
  <c r="C8" i="7"/>
  <c r="C15" i="7"/>
  <c r="C16" i="7"/>
  <c r="C17" i="7"/>
  <c r="C18" i="7"/>
  <c r="C6" i="7"/>
  <c r="E24" i="6"/>
  <c r="E6" i="5" s="1"/>
  <c r="D12" i="10" s="1"/>
  <c r="E25" i="6"/>
  <c r="E7" i="5" s="1"/>
  <c r="D22" i="10" s="1"/>
  <c r="E26" i="6"/>
  <c r="E8" i="5" s="1"/>
  <c r="D28" i="10" s="1"/>
  <c r="E27" i="6"/>
  <c r="E9" i="5" s="1"/>
  <c r="D35" i="10" s="1"/>
  <c r="E28" i="6"/>
  <c r="E10" i="5" s="1"/>
  <c r="D41" i="10" s="1"/>
  <c r="E29" i="6"/>
  <c r="E11" i="5" s="1"/>
  <c r="D49" i="10" s="1"/>
  <c r="E30" i="6"/>
  <c r="E12" i="5" s="1"/>
  <c r="D55" i="10" s="1"/>
  <c r="E31" i="6"/>
  <c r="E13" i="5" s="1"/>
  <c r="D65" i="10" s="1"/>
  <c r="E32" i="6"/>
  <c r="E14" i="5" s="1"/>
  <c r="D73" i="10" s="1"/>
  <c r="E33" i="6"/>
  <c r="E15" i="5" s="1"/>
  <c r="D79" i="10" s="1"/>
  <c r="E34" i="6"/>
  <c r="E16" i="5" s="1"/>
  <c r="D85" i="10" s="1"/>
  <c r="E35" i="6"/>
  <c r="E17" i="5" s="1"/>
  <c r="D91" i="10" s="1"/>
  <c r="E23" i="6"/>
  <c r="E5" i="5" s="1"/>
  <c r="D6" i="10" s="1"/>
  <c r="C31" i="6"/>
  <c r="C32" i="6"/>
  <c r="C33" i="6"/>
  <c r="C34" i="6"/>
  <c r="C35" i="6"/>
  <c r="C30" i="6"/>
  <c r="C29" i="6"/>
  <c r="C28" i="6"/>
  <c r="C27" i="6"/>
  <c r="C26" i="6"/>
  <c r="C25" i="6"/>
  <c r="C24" i="6"/>
  <c r="C23" i="6"/>
  <c r="C39" i="6"/>
  <c r="C40" i="6"/>
  <c r="C41" i="6"/>
  <c r="C42" i="6"/>
  <c r="C43" i="6"/>
  <c r="C44" i="6"/>
  <c r="C45" i="6"/>
  <c r="C46" i="6"/>
  <c r="C47" i="6"/>
  <c r="C38" i="6"/>
  <c r="C15" i="6"/>
  <c r="C16" i="6"/>
  <c r="C17" i="6"/>
  <c r="C19" i="6"/>
  <c r="C6" i="6"/>
  <c r="C7" i="6"/>
  <c r="C14" i="6"/>
  <c r="C5" i="6"/>
  <c r="D7" i="2" l="1"/>
  <c r="C7" i="2"/>
  <c r="AD6" i="2"/>
  <c r="AC6" i="2"/>
  <c r="V6" i="2"/>
  <c r="U6" i="2"/>
  <c r="N6" i="2"/>
  <c r="M6" i="2"/>
  <c r="F6" i="2"/>
  <c r="E6" i="2"/>
  <c r="D6" i="2"/>
  <c r="C6" i="2"/>
  <c r="AD5" i="2"/>
  <c r="AD7" i="2" s="1"/>
  <c r="AC5" i="2"/>
  <c r="AC7" i="2" s="1"/>
  <c r="AB5" i="2"/>
  <c r="AB7" i="2" s="1"/>
  <c r="AA5" i="2"/>
  <c r="AA7" i="2" s="1"/>
  <c r="Z5" i="2"/>
  <c r="Z7" i="2" s="1"/>
  <c r="Y5" i="2"/>
  <c r="Y7" i="2" s="1"/>
  <c r="X5" i="2"/>
  <c r="X6" i="2" s="1"/>
  <c r="W5" i="2"/>
  <c r="W6" i="2" s="1"/>
  <c r="V5" i="2"/>
  <c r="V7" i="2" s="1"/>
  <c r="U5" i="2"/>
  <c r="U7" i="2" s="1"/>
  <c r="T5" i="2"/>
  <c r="T7" i="2" s="1"/>
  <c r="S5" i="2"/>
  <c r="S7" i="2" s="1"/>
  <c r="R5" i="2"/>
  <c r="R7" i="2" s="1"/>
  <c r="Q5" i="2"/>
  <c r="Q7" i="2" s="1"/>
  <c r="P5" i="2"/>
  <c r="P6" i="2" s="1"/>
  <c r="O5" i="2"/>
  <c r="O6" i="2" s="1"/>
  <c r="N5" i="2"/>
  <c r="N7" i="2" s="1"/>
  <c r="M5" i="2"/>
  <c r="M7" i="2" s="1"/>
  <c r="L5" i="2"/>
  <c r="L7" i="2" s="1"/>
  <c r="K5" i="2"/>
  <c r="K7" i="2" s="1"/>
  <c r="J5" i="2"/>
  <c r="J7" i="2" s="1"/>
  <c r="I5" i="2"/>
  <c r="I7" i="2" s="1"/>
  <c r="H5" i="2"/>
  <c r="H6" i="2" s="1"/>
  <c r="G5" i="2"/>
  <c r="G6" i="2" s="1"/>
  <c r="F5" i="2"/>
  <c r="F7" i="2" s="1"/>
  <c r="E5" i="2"/>
  <c r="E7" i="2" s="1"/>
  <c r="AD3" i="2" a="1"/>
  <c r="AD3" i="2" s="1"/>
  <c r="AC3" i="2" a="1"/>
  <c r="AC3" i="2" s="1"/>
  <c r="AB3" i="2" a="1"/>
  <c r="AB3" i="2" s="1"/>
  <c r="AA3" i="2" a="1"/>
  <c r="AA3" i="2" s="1"/>
  <c r="Z3" i="2" a="1"/>
  <c r="Z3" i="2" s="1"/>
  <c r="Y3" i="2" a="1"/>
  <c r="Y3" i="2" s="1"/>
  <c r="X3" i="2" a="1"/>
  <c r="X3" i="2" s="1"/>
  <c r="W3" i="2" a="1"/>
  <c r="W3" i="2" s="1"/>
  <c r="V3" i="2" a="1"/>
  <c r="V3" i="2" s="1"/>
  <c r="U3" i="2" a="1"/>
  <c r="U3" i="2" s="1"/>
  <c r="T3" i="2" a="1"/>
  <c r="T3" i="2" s="1"/>
  <c r="S3" i="2" a="1"/>
  <c r="S3" i="2" s="1"/>
  <c r="R3" i="2" a="1"/>
  <c r="R3" i="2" s="1"/>
  <c r="Q3" i="2" a="1"/>
  <c r="Q3" i="2" s="1"/>
  <c r="P3" i="2" a="1"/>
  <c r="P3" i="2" s="1"/>
  <c r="O3" i="2" a="1"/>
  <c r="O3" i="2" s="1"/>
  <c r="N3" i="2" a="1"/>
  <c r="N3" i="2" s="1"/>
  <c r="M3" i="2" a="1"/>
  <c r="M3" i="2" s="1"/>
  <c r="L3" i="2" a="1"/>
  <c r="L3" i="2" s="1"/>
  <c r="K3" i="2" a="1"/>
  <c r="K3" i="2" s="1"/>
  <c r="J3" i="2" a="1"/>
  <c r="J3" i="2" s="1"/>
  <c r="I3" i="2" a="1"/>
  <c r="I3" i="2" s="1"/>
  <c r="H3" i="2" a="1"/>
  <c r="H3" i="2" s="1"/>
  <c r="G3" i="2" a="1"/>
  <c r="G3" i="2" s="1"/>
  <c r="F3" i="2" a="1"/>
  <c r="F3" i="2" s="1"/>
  <c r="E3" i="2" a="1"/>
  <c r="E3" i="2" s="1"/>
  <c r="D3" i="2" a="1"/>
  <c r="D3" i="2" s="1"/>
  <c r="C3" i="2" a="1"/>
  <c r="C3" i="2" s="1"/>
  <c r="I20" i="10" l="1"/>
  <c r="C13" i="8"/>
  <c r="D13" i="8" s="1"/>
  <c r="I92" i="10"/>
  <c r="I90" i="10"/>
  <c r="I76" i="10"/>
  <c r="I77" i="10"/>
  <c r="I78" i="10"/>
  <c r="I75" i="10"/>
  <c r="I74" i="10"/>
  <c r="I17" i="10"/>
  <c r="I14" i="10"/>
  <c r="I89" i="10"/>
  <c r="C15" i="8"/>
  <c r="D15" i="8" s="1"/>
  <c r="I87" i="10"/>
  <c r="I93" i="10"/>
  <c r="I13" i="10"/>
  <c r="I55" i="10"/>
  <c r="I6" i="2"/>
  <c r="Q6" i="2"/>
  <c r="Y6" i="2"/>
  <c r="J6" i="2"/>
  <c r="R6" i="2"/>
  <c r="Z6" i="2"/>
  <c r="K6" i="2"/>
  <c r="S6" i="2"/>
  <c r="AA6" i="2"/>
  <c r="G7" i="2"/>
  <c r="O7" i="2"/>
  <c r="W7" i="2"/>
  <c r="L6" i="2"/>
  <c r="T6" i="2"/>
  <c r="AB6" i="2"/>
  <c r="H7" i="2"/>
  <c r="P7" i="2"/>
  <c r="X7" i="2"/>
  <c r="C5" i="8" l="1"/>
  <c r="D5" i="8" s="1"/>
  <c r="I21" i="10"/>
  <c r="I16" i="10"/>
  <c r="I19" i="10"/>
  <c r="I15" i="10"/>
  <c r="I18" i="10"/>
  <c r="I12" i="10"/>
  <c r="I10" i="10"/>
  <c r="C4" i="8"/>
  <c r="D4" i="8" s="1"/>
  <c r="I96" i="10"/>
  <c r="I95" i="10"/>
  <c r="I94" i="10"/>
  <c r="I97" i="10"/>
  <c r="C16" i="8"/>
  <c r="D16" i="8" s="1"/>
  <c r="I88" i="10"/>
  <c r="I86" i="10"/>
  <c r="I9" i="10"/>
  <c r="I7" i="10"/>
  <c r="I8" i="10"/>
  <c r="I11" i="10"/>
  <c r="I26" i="10"/>
  <c r="I27" i="10"/>
  <c r="I24" i="10"/>
  <c r="I23" i="10"/>
  <c r="I25" i="10"/>
  <c r="C6" i="8"/>
  <c r="D6" i="8" s="1"/>
  <c r="I32" i="10"/>
  <c r="C7" i="8"/>
  <c r="D7" i="8" s="1"/>
  <c r="I33" i="10"/>
  <c r="I30" i="10"/>
  <c r="I29" i="10"/>
  <c r="I31" i="10"/>
  <c r="I34" i="10"/>
  <c r="I54" i="10"/>
  <c r="I51" i="10"/>
  <c r="I50" i="10"/>
  <c r="I52" i="10"/>
  <c r="C10" i="8"/>
  <c r="D10" i="8" s="1"/>
  <c r="I53" i="10"/>
  <c r="I56" i="10"/>
  <c r="I58" i="10"/>
  <c r="I60" i="10"/>
  <c r="I59" i="10"/>
  <c r="C11" i="8"/>
  <c r="D11" i="8" s="1"/>
  <c r="I64" i="10"/>
  <c r="I62" i="10"/>
  <c r="I61" i="10"/>
  <c r="I57" i="10"/>
  <c r="I48" i="10"/>
  <c r="I44" i="10"/>
  <c r="I42" i="10"/>
  <c r="C9" i="8"/>
  <c r="D9" i="8" s="1"/>
  <c r="I45" i="10"/>
  <c r="I47" i="10"/>
  <c r="I43" i="10"/>
  <c r="I83" i="10"/>
  <c r="I84" i="10"/>
  <c r="I81" i="10"/>
  <c r="I80" i="10"/>
  <c r="I82" i="10"/>
  <c r="C14" i="8"/>
  <c r="D14" i="8" s="1"/>
  <c r="C8" i="8"/>
  <c r="D8" i="8" s="1"/>
  <c r="I40" i="10"/>
  <c r="I37" i="10"/>
  <c r="I36" i="10"/>
  <c r="I38" i="10"/>
  <c r="I39" i="10"/>
  <c r="C12" i="8"/>
  <c r="D12" i="8" s="1"/>
  <c r="I70" i="10"/>
  <c r="I71" i="10"/>
  <c r="I68" i="10"/>
  <c r="I72" i="10"/>
  <c r="I69" i="10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E9" authorId="0" shapeId="0" xr:uid="{AB4D4C44-2076-4F9F-86F2-6AED12743B8B}">
      <text>
        <r>
          <rPr>
            <b/>
            <sz val="9"/>
            <color indexed="81"/>
            <rFont val="Tahoma"/>
            <family val="2"/>
          </rPr>
          <t>Maurizio Gargiulo:</t>
        </r>
        <r>
          <rPr>
            <sz val="9"/>
            <color indexed="81"/>
            <rFont val="Tahoma"/>
            <family val="2"/>
          </rPr>
          <t xml:space="preserve">
Bio Jet Kerosene. Should be reviewed?</t>
        </r>
      </text>
    </comment>
    <comment ref="E13" authorId="0" shapeId="0" xr:uid="{6CD33743-C0B5-4B36-95BB-0371E4D7E6F8}">
      <text>
        <r>
          <rPr>
            <b/>
            <sz val="9"/>
            <color indexed="81"/>
            <rFont val="Tahoma"/>
            <family val="2"/>
          </rPr>
          <t>Maurizio Gargiulo:</t>
        </r>
        <r>
          <rPr>
            <sz val="9"/>
            <color indexed="81"/>
            <rFont val="Tahoma"/>
            <family val="2"/>
          </rPr>
          <t xml:space="preserve">
The same as in transport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<sst xmlns="http://schemas.openxmlformats.org/spreadsheetml/2006/main" count="550" uniqueCount="358">
  <si>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</si>
  <si>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</si>
  <si>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</si>
  <si>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</si>
  <si>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</si>
  <si>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</si>
  <si>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</si>
  <si>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</si>
  <si>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</si>
  <si>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</si>
  <si>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</si>
  <si>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</si>
  <si>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</si>
  <si>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</si>
  <si>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</si>
  <si>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</si>
  <si>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</si>
  <si>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</si>
  <si>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</si>
  <si>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</si>
  <si>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</si>
  <si>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</si>
  <si>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</si>
  <si>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</si>
  <si>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</si>
  <si>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</si>
  <si>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</si>
  <si>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</si>
  <si>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</si>
  <si>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</si>
  <si>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</si>
  <si>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</si>
  <si>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</si>
  <si>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</si>
  <si>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</si>
  <si>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</si>
  <si>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</si>
  <si>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</si>
  <si>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</si>
  <si>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</si>
  <si>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</si>
  <si>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</si>
  <si>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</si>
  <si>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</si>
  <si>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</si>
  <si>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</si>
  <si>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</si>
  <si>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</si>
  <si>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</si>
  <si>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</si>
  <si>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</si>
  <si>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</si>
  <si>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</si>
  <si>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</si>
  <si>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</si>
  <si>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</si>
  <si>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</si>
  <si>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</si>
  <si>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</si>
  <si>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</si>
  <si>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 xml:space="preserve"> Coal</t>
  </si>
  <si>
    <t xml:space="preserve"> Bituminous Coal</t>
  </si>
  <si>
    <t xml:space="preserve"> Anthracite + Manufactured Ovoids</t>
  </si>
  <si>
    <t xml:space="preserve"> Coke</t>
  </si>
  <si>
    <t xml:space="preserve"> Lignite \ Brown Coal Briquettes</t>
  </si>
  <si>
    <t xml:space="preserve"> Peat</t>
  </si>
  <si>
    <t xml:space="preserve"> Milled Peat</t>
  </si>
  <si>
    <t xml:space="preserve"> Sod Peat</t>
  </si>
  <si>
    <t xml:space="preserve"> Briquettes</t>
  </si>
  <si>
    <t xml:space="preserve"> Oil</t>
  </si>
  <si>
    <t xml:space="preserve"> Crude</t>
  </si>
  <si>
    <t xml:space="preserve"> Refinery Gas</t>
  </si>
  <si>
    <t xml:space="preserve"> Gasoline</t>
  </si>
  <si>
    <t xml:space="preserve"> Kerosene</t>
  </si>
  <si>
    <t xml:space="preserve"> Jet Kerosene</t>
  </si>
  <si>
    <t xml:space="preserve"> Fueloil</t>
  </si>
  <si>
    <t xml:space="preserve"> LPG</t>
  </si>
  <si>
    <t xml:space="preserve"> Gasoil / Diesel /DERV</t>
  </si>
  <si>
    <t xml:space="preserve"> Petroleum Coke</t>
  </si>
  <si>
    <t xml:space="preserve"> Naphta</t>
  </si>
  <si>
    <t xml:space="preserve"> Bitumen</t>
  </si>
  <si>
    <t xml:space="preserve"> White Spirit</t>
  </si>
  <si>
    <t xml:space="preserve"> Lubricants</t>
  </si>
  <si>
    <t xml:space="preserve"> Natural Gas</t>
  </si>
  <si>
    <t xml:space="preserve"> Renewables</t>
  </si>
  <si>
    <t xml:space="preserve"> Hydro</t>
  </si>
  <si>
    <t xml:space="preserve"> Wind</t>
  </si>
  <si>
    <t xml:space="preserve"> Landfill Gas</t>
  </si>
  <si>
    <t xml:space="preserve"> Biogas</t>
  </si>
  <si>
    <t xml:space="preserve"> Non-Renewable  Waste</t>
  </si>
  <si>
    <t xml:space="preserve"> Electricity</t>
  </si>
  <si>
    <t xml:space="preserve"> Heat</t>
  </si>
  <si>
    <t xml:space="preserve"> TOTAL</t>
  </si>
  <si>
    <t>Indigenous Production</t>
  </si>
  <si>
    <t>Imports</t>
  </si>
  <si>
    <t>Exports</t>
  </si>
  <si>
    <t>Mar. Bunkers</t>
  </si>
  <si>
    <t>Stock Change</t>
  </si>
  <si>
    <t>Primary Energy Supply (incl non-energy)</t>
  </si>
  <si>
    <t>Primary Energy Requirement (excl. non-energy)</t>
  </si>
  <si>
    <t>Transformation Input</t>
  </si>
  <si>
    <t>Transformation Output</t>
  </si>
  <si>
    <t>Exchanges and transfers</t>
  </si>
  <si>
    <t>Own Use and Distribution Losses</t>
  </si>
  <si>
    <t>Available Final Energy Consumption</t>
  </si>
  <si>
    <t>Non-Energy Consumption</t>
  </si>
  <si>
    <t>Final non-Energy Consumption (Feedstocks)</t>
  </si>
  <si>
    <t>Total Final Energy Consumption</t>
  </si>
  <si>
    <t>Industry*</t>
  </si>
  <si>
    <t>Non-Energy Mining</t>
  </si>
  <si>
    <t>05-09</t>
  </si>
  <si>
    <t>Food &amp; beverages</t>
  </si>
  <si>
    <t>10-11</t>
  </si>
  <si>
    <t>Textiles and textile products</t>
  </si>
  <si>
    <t>13-14</t>
  </si>
  <si>
    <t>Wood and wood products</t>
  </si>
  <si>
    <t>16</t>
  </si>
  <si>
    <t>Pulp, paper, publishing and printing</t>
  </si>
  <si>
    <t>17-18</t>
  </si>
  <si>
    <t>Chemicals &amp; man-made fibres</t>
  </si>
  <si>
    <t>20-21</t>
  </si>
  <si>
    <t>Rubber and plastic products</t>
  </si>
  <si>
    <t>22</t>
  </si>
  <si>
    <t>Other non-metallic mineral products</t>
  </si>
  <si>
    <t>23</t>
  </si>
  <si>
    <t>Basic metals and fabricated metal products</t>
  </si>
  <si>
    <t>24-25</t>
  </si>
  <si>
    <t>Machinery and equipment n.e.c.</t>
  </si>
  <si>
    <t>28</t>
  </si>
  <si>
    <t>Electrical and optical equipment</t>
  </si>
  <si>
    <t>26-27</t>
  </si>
  <si>
    <t>Transport equipment manufacture</t>
  </si>
  <si>
    <t>29-30</t>
  </si>
  <si>
    <t>Other manufacturing</t>
  </si>
  <si>
    <t>31-33, 12 &amp; 15</t>
  </si>
  <si>
    <t>Transport</t>
  </si>
  <si>
    <t>Road Freight</t>
  </si>
  <si>
    <t>Road Light Goods Vehicle</t>
  </si>
  <si>
    <t>Road Private Car</t>
  </si>
  <si>
    <t>Public Passenger Services</t>
  </si>
  <si>
    <t>Rail</t>
  </si>
  <si>
    <t>Domestic Aviation</t>
  </si>
  <si>
    <t>International Aviation</t>
  </si>
  <si>
    <t>Fuel Tourism</t>
  </si>
  <si>
    <t>Navigation</t>
  </si>
  <si>
    <t>Unspecified</t>
  </si>
  <si>
    <t>Residential</t>
  </si>
  <si>
    <t>Agricultural</t>
  </si>
  <si>
    <t>Fisheries</t>
  </si>
  <si>
    <t>Statistical Difference</t>
  </si>
  <si>
    <t>2018 provisional data</t>
  </si>
  <si>
    <t>2018 provisional data based on 2017 breakdown</t>
  </si>
  <si>
    <t>2017 data</t>
  </si>
  <si>
    <t>Sod peat is estimated due to new legislation and the methodology is under review</t>
  </si>
  <si>
    <t>Statistical differences may exist for crude oil between the calculated primary energy requirement and the observed refinery input</t>
  </si>
  <si>
    <t>~FI_Comm</t>
  </si>
  <si>
    <t>Csets</t>
  </si>
  <si>
    <t>CommName</t>
  </si>
  <si>
    <t>CommDesc</t>
  </si>
  <si>
    <t>Unit</t>
  </si>
  <si>
    <t>LimType</t>
  </si>
  <si>
    <t>CTSLvl</t>
  </si>
  <si>
    <t>PeakTS</t>
  </si>
  <si>
    <t>Ctype</t>
  </si>
  <si>
    <t>NRG</t>
  </si>
  <si>
    <t>COABIT</t>
  </si>
  <si>
    <t>PJ</t>
  </si>
  <si>
    <t>PEAT</t>
  </si>
  <si>
    <t>OILKER</t>
  </si>
  <si>
    <t>OILHFO</t>
  </si>
  <si>
    <t>OILDST</t>
  </si>
  <si>
    <t>OILLPG</t>
  </si>
  <si>
    <t>OILCOK</t>
  </si>
  <si>
    <t>GASNAT</t>
  </si>
  <si>
    <t>\I: Emissions commodities</t>
  </si>
  <si>
    <t>ENV</t>
  </si>
  <si>
    <t>kt</t>
  </si>
  <si>
    <t>INDCH4N</t>
  </si>
  <si>
    <t>Methane - eNergy Emissions (IND)</t>
  </si>
  <si>
    <t>INDCH4P</t>
  </si>
  <si>
    <t>Methane Emissions - Process Emissions (IND)</t>
  </si>
  <si>
    <t>INDN2ON</t>
  </si>
  <si>
    <t>N2O Emissions - eNergy Emissions (IND)</t>
  </si>
  <si>
    <t>INDSO2N</t>
  </si>
  <si>
    <t>Sulfur dioxide - eNergy Emissions (IND)</t>
  </si>
  <si>
    <t>INDCO2N</t>
  </si>
  <si>
    <t>Carbon Dioxide - eNergy Emissions (IND)</t>
  </si>
  <si>
    <t>INDCO2P</t>
  </si>
  <si>
    <t>Carbon Dioxide - Process Emissions (IND)</t>
  </si>
  <si>
    <t>INDCO2S</t>
  </si>
  <si>
    <t>Carbon Dioxide - Sequestered (IND)</t>
  </si>
  <si>
    <t>INDNOXN</t>
  </si>
  <si>
    <t>Nitrogen Oxide  - eNergy Emissions (IND)</t>
  </si>
  <si>
    <t>INDPM10</t>
  </si>
  <si>
    <t>Particulate Matter &lt;10 µm (IND)</t>
  </si>
  <si>
    <t>INDPM25</t>
  </si>
  <si>
    <t>Particulate Matter &lt;2.5 µm (IND)</t>
  </si>
  <si>
    <t>INDPEA</t>
  </si>
  <si>
    <t xml:space="preserve">Peat (IND) </t>
  </si>
  <si>
    <t>INDCOA</t>
  </si>
  <si>
    <t>Coal (IND)</t>
  </si>
  <si>
    <t>Natural Gas (IND)</t>
  </si>
  <si>
    <t>INDGAS</t>
  </si>
  <si>
    <t>Region</t>
  </si>
  <si>
    <t>Electricity (IND)</t>
  </si>
  <si>
    <t>INDELC</t>
  </si>
  <si>
    <t>Non-renewable waste (IND)</t>
  </si>
  <si>
    <t>INDBGS</t>
  </si>
  <si>
    <t>Biogas (IND)</t>
  </si>
  <si>
    <t>\I: Energy commodities</t>
  </si>
  <si>
    <t>\I: Demand commodities</t>
  </si>
  <si>
    <t>DEM</t>
  </si>
  <si>
    <t>INEM</t>
  </si>
  <si>
    <t>IFAB</t>
  </si>
  <si>
    <t>ITAP</t>
  </si>
  <si>
    <t>IWAP</t>
  </si>
  <si>
    <t>IPX4</t>
  </si>
  <si>
    <t>ICAF</t>
  </si>
  <si>
    <t>IRAP</t>
  </si>
  <si>
    <t>IONM</t>
  </si>
  <si>
    <t>IMAP</t>
  </si>
  <si>
    <t>IMAE</t>
  </si>
  <si>
    <t>IEOE</t>
  </si>
  <si>
    <t>ITEM</t>
  </si>
  <si>
    <t>IOMA</t>
  </si>
  <si>
    <t>~FI_Process</t>
  </si>
  <si>
    <t>Sets</t>
  </si>
  <si>
    <t>TechName</t>
  </si>
  <si>
    <t>TechDesc</t>
  </si>
  <si>
    <t>Tact</t>
  </si>
  <si>
    <t>Tcap</t>
  </si>
  <si>
    <t>Tslvl</t>
  </si>
  <si>
    <t>PrimaryCG</t>
  </si>
  <si>
    <t>Vintage</t>
  </si>
  <si>
    <t>DAYNITE</t>
  </si>
  <si>
    <t>PRE</t>
  </si>
  <si>
    <t>\I: Fuel Technologies</t>
  </si>
  <si>
    <t>PJa</t>
  </si>
  <si>
    <t>\I: Demand Processes</t>
  </si>
  <si>
    <t>DMD</t>
  </si>
  <si>
    <t>~FI_T:COM_PROJ~2018</t>
  </si>
  <si>
    <t>Conversion factors</t>
  </si>
  <si>
    <t>1 ktoe</t>
  </si>
  <si>
    <t>~FI_T</t>
  </si>
  <si>
    <t>Comm-IN</t>
  </si>
  <si>
    <t>Comm-OUT</t>
  </si>
  <si>
    <t>EFF</t>
  </si>
  <si>
    <t>Input Commodity</t>
  </si>
  <si>
    <t>Output Commodity</t>
  </si>
  <si>
    <t>Efficiency</t>
  </si>
  <si>
    <t>Lifetime</t>
  </si>
  <si>
    <t>*Units</t>
  </si>
  <si>
    <t>Years</t>
  </si>
  <si>
    <t>BIOGAS1G,BIOGAS2G</t>
  </si>
  <si>
    <t>NCAP_TLIFE</t>
  </si>
  <si>
    <t>*Region Name</t>
  </si>
  <si>
    <t>ELCD</t>
  </si>
  <si>
    <t>*TechDesc</t>
  </si>
  <si>
    <t>Technology Description</t>
  </si>
  <si>
    <t>Technology Name</t>
  </si>
  <si>
    <t>INDKER</t>
  </si>
  <si>
    <t>INDHFO</t>
  </si>
  <si>
    <t>INDLPG</t>
  </si>
  <si>
    <t>INDCOK</t>
  </si>
  <si>
    <t>Petroleum Coke (IND)</t>
  </si>
  <si>
    <t>INDDST</t>
  </si>
  <si>
    <t>Diesel (IND)</t>
  </si>
  <si>
    <t>Liquified Petroleum Gas (IND)</t>
  </si>
  <si>
    <t>Heavy Fuel Oil (IND)</t>
  </si>
  <si>
    <t>Kerosene (IND)</t>
  </si>
  <si>
    <t>Input Share</t>
  </si>
  <si>
    <t>I/E rule</t>
  </si>
  <si>
    <t>SHARE-I~UP~2018</t>
  </si>
  <si>
    <t>SHARE-I~UP~0</t>
  </si>
  <si>
    <t xml:space="preserve">2018                        Units = ktoe
</t>
  </si>
  <si>
    <t>NACE (Rev 2)</t>
  </si>
  <si>
    <t xml:space="preserve"> Refinery Feedstocks</t>
  </si>
  <si>
    <t xml:space="preserve"> Biomass</t>
  </si>
  <si>
    <t xml:space="preserve"> Renewable Waste</t>
  </si>
  <si>
    <t xml:space="preserve"> Biodiesel</t>
  </si>
  <si>
    <t xml:space="preserve"> Bioethanol</t>
  </si>
  <si>
    <t xml:space="preserve"> Solar Photovoltaic</t>
  </si>
  <si>
    <t xml:space="preserve"> Solar Thermal</t>
  </si>
  <si>
    <t xml:space="preserve"> Ambient Heat</t>
  </si>
  <si>
    <t>Construction</t>
  </si>
  <si>
    <t>41-43</t>
  </si>
  <si>
    <t>Commercial/Public Services*</t>
  </si>
  <si>
    <t>Commercial Services*</t>
  </si>
  <si>
    <t>Wholesale, Retail, and Vehicle Repair</t>
  </si>
  <si>
    <t>45-47</t>
  </si>
  <si>
    <t>Transportation and Storage</t>
  </si>
  <si>
    <t>49-53</t>
  </si>
  <si>
    <t>Accommodation and Food Services</t>
  </si>
  <si>
    <t>55-56</t>
  </si>
  <si>
    <t>Information and Communication</t>
  </si>
  <si>
    <t>58-63</t>
  </si>
  <si>
    <t>Financial, Insurance and Real Estate Activities</t>
  </si>
  <si>
    <t>64-68</t>
  </si>
  <si>
    <t>Other Services Sectors</t>
  </si>
  <si>
    <t>Public Services*</t>
  </si>
  <si>
    <t>Water Supply, Sewerage, and Waste Management</t>
  </si>
  <si>
    <t>36-39</t>
  </si>
  <si>
    <t>Public Administration</t>
  </si>
  <si>
    <t>Education</t>
  </si>
  <si>
    <t>Health, Residential Care and Social Work Activities</t>
  </si>
  <si>
    <t>86-88</t>
  </si>
  <si>
    <t>ICON</t>
  </si>
  <si>
    <t>Biomass (IND)</t>
  </si>
  <si>
    <t>Renewable waste (IND)</t>
  </si>
  <si>
    <t>INDBIO</t>
  </si>
  <si>
    <t>INDRWS</t>
  </si>
  <si>
    <t>INDNWS</t>
  </si>
  <si>
    <t>BIOWPE,BIOWCH,BIOTLW,BIOWOO,BIOWOO1,BIOINDF</t>
  </si>
  <si>
    <t>BIOWOO2,BIOMSW1,BIOMSW2</t>
  </si>
  <si>
    <t>BIOMSW1,BIOMSW2</t>
  </si>
  <si>
    <t>BioDiesel (IND)</t>
  </si>
  <si>
    <t>INDBDL</t>
  </si>
  <si>
    <t>BIODST1G,BIODST2G</t>
  </si>
  <si>
    <t>BioKerosene (IND)</t>
  </si>
  <si>
    <t>INDBKE</t>
  </si>
  <si>
    <t>BIOJKR</t>
  </si>
  <si>
    <t>INDH2L</t>
  </si>
  <si>
    <t>Hydrogen gaseous (IND)</t>
  </si>
  <si>
    <t>INDH2G</t>
  </si>
  <si>
    <t>Hydrogen liquid (IND)</t>
  </si>
  <si>
    <t>SUPH2GC, SUPH2GD</t>
  </si>
  <si>
    <t>SUPH2LC, SUPH2LD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</si>
  <si>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</si>
  <si>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</si>
  <si>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</si>
  <si>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</si>
  <si>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</si>
  <si>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</si>
  <si>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</si>
  <si>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</si>
  <si>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</si>
  <si>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</si>
  <si>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</si>
  <si>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</si>
  <si>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Base Year Template</t>
  </si>
  <si>
    <t>Industry sector (IND)</t>
  </si>
  <si>
    <t>Specify base year data and define sector structure</t>
  </si>
  <si>
    <t>Olexandr Balyk (UCC, olexandr.balyk@ucc.ie)</t>
  </si>
  <si>
    <t>Public Thermal Power Plants (Input)</t>
  </si>
  <si>
    <t>Combined Heat and Power Plants (Input)</t>
  </si>
  <si>
    <t>Pumped Storage Consumption (Input)</t>
  </si>
  <si>
    <t>Briquetting Plants (Input)</t>
  </si>
  <si>
    <t>Oil Refineries &amp; other energy sector (Input)</t>
  </si>
  <si>
    <t>Public Thermal Power Plants (Output)</t>
  </si>
  <si>
    <t>Combined Heat and Power Plants (Output)</t>
  </si>
  <si>
    <t>Pumped Storage Generation (Output)</t>
  </si>
  <si>
    <t>Briquetting Plants (Output)</t>
  </si>
  <si>
    <t>Oil Refineries &amp; other energy sector (Output)</t>
  </si>
  <si>
    <t>Electricity Exchange &amp; Transfers</t>
  </si>
  <si>
    <t>Heat Exchange &amp; Transfers</t>
  </si>
  <si>
    <t>Other Exchange &amp; Transfers</t>
  </si>
  <si>
    <t>*Industry &amp; Services sub-sectoral breakdown is based on the BEUS 2018.</t>
  </si>
  <si>
    <t>Last Updated : 1st September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</si>
</sst>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(* #,##0.00_);_(* \(#,##0.00\);_(* &quot;-&quot;??_);_(@_)"/>
    <numFmt numFmtId="165" formatCode="#,##0.0;[Red]\-#,##0.0"/>
    <numFmt numFmtId="166" formatCode="0.0%"/>
    <numFmt numFmtId="167" formatCode="dd/mm/yyyy;@"/>
    <numFmt numFmtId="168" formatCode="\Te\x\t"/>
    <numFmt numFmtId="169" formatCode="0.000000"/>
    <numFmt numFmtId="170" formatCode="0.0"/>
  </numFmts>
  <fonts count="3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Myriad Pro"/>
      <family val="2"/>
    </font>
    <font>
      <b/>
      <sz val="10"/>
      <name val="Myriad Pro"/>
      <family val="2"/>
    </font>
    <font>
      <sz val="10"/>
      <name val="Myriad Pro"/>
      <family val="2"/>
    </font>
    <font>
      <b/>
      <sz val="18"/>
      <color rgb="FFFF0000"/>
      <name val="Myriad Pro"/>
      <family val="2"/>
    </font>
    <font>
      <sz val="10"/>
      <color rgb="FFFF0000"/>
      <name val="Myriad Pro"/>
      <family val="2"/>
    </font>
    <font>
      <b/>
      <sz val="10"/>
      <color rgb="FFFF0000"/>
      <name val="Myriad Pro"/>
      <family val="2"/>
    </font>
    <font>
      <b/>
      <sz val="11"/>
      <color rgb="FF0000FF"/>
      <name val="Calibri"/>
      <family val="2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0"/>
      <color rgb="FF000000"/>
      <name val="Calibri"/>
      <family val="2"/>
    </font>
    <font>
      <sz val="11"/>
      <name val="Calibri"/>
      <family val="2"/>
    </font>
    <font>
      <sz val="11"/>
      <color rgb="FF1F497D"/>
      <name val="Calibri"/>
      <family val="2"/>
    </font>
    <font>
      <sz val="11"/>
      <color theme="1"/>
      <name val="Calibri"/>
      <family val="2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</font>
    <font>
      <sz val="10"/>
      <color rgb="FFFF0000"/>
      <name val="Calibri"/>
      <family val="2"/>
    </font>
    <font>
      <sz val="10"/>
      <color rgb="FFFF000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MS Sans Serif"/>
      <family val="2"/>
    </font>
    <font>
      <sz val="8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1F497D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theme="0" tint="-0.14999847407452621"/>
        <bgColor indexed="64"/>
      </patternFill>
    </fill>
  </fills>
  <borders count="15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hair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rgb="FFFFFFFF"/>
      </top>
      <bottom style="medium">
        <color rgb="FFFFFFFF"/>
      </bottom>
      <diagonal/>
    </border>
    <border>
      <left style="hair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7">
    <xf numFmtId="0" fontId="0" fillId="0" borderId="0"/>
    <xf numFmtId="164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33" fillId="0" borderId="0"/>
    <xf numFmtId="0" fontId="34" fillId="0" borderId="0"/>
  </cellStyleXfs>
  <cellXfs count="349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 applyProtection="1">
      <alignment horizontal="left" vertical="center"/>
      <protection locked="0"/>
    </xf>
    <xf numFmtId="0" fontId="1" fillId="3" borderId="2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38" fontId="5" fillId="0" borderId="0" xfId="0" applyNumberFormat="1" applyFont="1"/>
    <xf numFmtId="38" fontId="6" fillId="4" borderId="0" xfId="0" applyNumberFormat="1" applyFont="1" applyFill="1"/>
    <xf numFmtId="38" fontId="7" fillId="4" borderId="0" xfId="0" applyNumberFormat="1" applyFont="1" applyFill="1"/>
    <xf numFmtId="38" fontId="8" fillId="4" borderId="0" xfId="0" applyNumberFormat="1" applyFont="1" applyFill="1"/>
    <xf numFmtId="38" fontId="4" fillId="0" borderId="0" xfId="0" applyNumberFormat="1" applyFont="1"/>
    <xf numFmtId="38" fontId="4" fillId="0" borderId="0" xfId="0" applyNumberFormat="1" applyFont="1" applyAlignment="1">
      <alignment horizontal="center"/>
    </xf>
    <xf numFmtId="38" fontId="5" fillId="0" borderId="0" xfId="0" applyNumberFormat="1" applyFont="1" applyAlignment="1">
      <alignment horizontal="left"/>
    </xf>
    <xf numFmtId="38" fontId="5" fillId="0" borderId="0" xfId="0" applyNumberFormat="1" applyFont="1" applyAlignment="1">
      <alignment horizontal="center"/>
    </xf>
    <xf numFmtId="165" fontId="8" fillId="4" borderId="0" xfId="0" applyNumberFormat="1" applyFont="1" applyFill="1"/>
    <xf numFmtId="38" fontId="8" fillId="0" borderId="0" xfId="0" applyNumberFormat="1" applyFont="1"/>
    <xf numFmtId="38" fontId="7" fillId="0" borderId="0" xfId="0" applyNumberFormat="1" applyFont="1"/>
    <xf numFmtId="0" fontId="9" fillId="9" borderId="0" xfId="0" applyFont="1" applyFill="1" applyAlignment="1">
      <alignment horizontal="left" vertical="center"/>
    </xf>
    <xf numFmtId="168" fontId="10" fillId="0" borderId="0" xfId="0" applyNumberFormat="1" applyFont="1" applyAlignment="1">
      <alignment horizontal="left" vertical="center"/>
    </xf>
    <xf numFmtId="0" fontId="11" fillId="10" borderId="140" xfId="0" applyFont="1" applyFill="1" applyBorder="1" applyAlignment="1">
      <alignment horizontal="left" vertical="center"/>
    </xf>
    <xf numFmtId="0" fontId="12" fillId="11" borderId="135" xfId="0" applyFont="1" applyFill="1" applyBorder="1" applyAlignment="1">
      <alignment horizontal="left" vertical="center" wrapText="1"/>
    </xf>
    <xf numFmtId="0" fontId="12" fillId="11" borderId="135" xfId="0" applyFont="1" applyFill="1" applyBorder="1" applyAlignment="1">
      <alignment horizontal="left" vertical="center"/>
    </xf>
    <xf numFmtId="0" fontId="13" fillId="9" borderId="0" xfId="0" applyFont="1" applyFill="1"/>
    <xf numFmtId="0" fontId="14" fillId="9" borderId="0" xfId="0" applyFont="1" applyFill="1"/>
    <xf numFmtId="2" fontId="12" fillId="11" borderId="135" xfId="0" applyNumberFormat="1" applyFont="1" applyFill="1" applyBorder="1" applyAlignment="1">
      <alignment horizontal="left" vertical="center"/>
    </xf>
    <xf numFmtId="38" fontId="14" fillId="9" borderId="0" xfId="0" applyNumberFormat="1" applyFont="1" applyFill="1"/>
    <xf numFmtId="0" fontId="10" fillId="9" borderId="0" xfId="0" applyFont="1" applyFill="1" applyAlignment="1">
      <alignment vertical="center"/>
    </xf>
    <xf numFmtId="0" fontId="15" fillId="9" borderId="0" xfId="0" applyFont="1" applyFill="1"/>
    <xf numFmtId="168" fontId="15" fillId="9" borderId="0" xfId="0" applyNumberFormat="1" applyFont="1" applyFill="1" applyAlignment="1">
      <alignment vertical="center"/>
    </xf>
    <xf numFmtId="0" fontId="15" fillId="9" borderId="0" xfId="0" applyFont="1" applyFill="1" applyAlignment="1">
      <alignment vertical="center"/>
    </xf>
    <xf numFmtId="0" fontId="12" fillId="9" borderId="0" xfId="0" applyFont="1" applyFill="1" applyAlignment="1">
      <alignment vertical="center"/>
    </xf>
    <xf numFmtId="168" fontId="15" fillId="0" borderId="0" xfId="0" applyNumberFormat="1" applyFont="1"/>
    <xf numFmtId="168" fontId="15" fillId="9" borderId="0" xfId="0" applyNumberFormat="1" applyFont="1" applyFill="1"/>
    <xf numFmtId="0" fontId="12" fillId="9" borderId="0" xfId="0" applyFont="1" applyFill="1" applyAlignment="1">
      <alignment horizontal="left" vertical="center"/>
    </xf>
    <xf numFmtId="2" fontId="0" fillId="0" borderId="0" xfId="0" applyNumberFormat="1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168" fontId="2" fillId="0" borderId="0" xfId="0" applyNumberFormat="1" applyFont="1"/>
    <xf numFmtId="0" fontId="2" fillId="0" borderId="0" xfId="0" applyFont="1"/>
    <xf numFmtId="168" fontId="2" fillId="0" borderId="1" xfId="0" applyNumberFormat="1" applyFont="1" applyBorder="1"/>
    <xf numFmtId="0" fontId="2" fillId="0" borderId="1" xfId="0" applyFont="1" applyBorder="1"/>
    <xf numFmtId="0" fontId="15" fillId="0" borderId="0" xfId="0" applyFont="1"/>
    <xf numFmtId="0" fontId="16" fillId="0" borderId="0" xfId="0" applyFont="1"/>
    <xf numFmtId="0" fontId="16" fillId="0" borderId="1" xfId="0" applyFont="1" applyBorder="1"/>
    <xf numFmtId="169" fontId="0" fillId="0" borderId="0" xfId="0" applyNumberFormat="1"/>
    <xf numFmtId="0" fontId="0" fillId="0" borderId="1" xfId="0" applyBorder="1"/>
    <xf numFmtId="164" fontId="4" fillId="0" borderId="90" xfId="1" applyFont="1" applyFill="1" applyBorder="1" applyAlignment="1">
      <alignment horizontal="center"/>
    </xf>
    <xf numFmtId="38" fontId="0" fillId="0" borderId="0" xfId="0" applyNumberFormat="1"/>
    <xf numFmtId="38" fontId="5" fillId="5" borderId="0" xfId="0" applyNumberFormat="1" applyFont="1" applyFill="1" applyAlignment="1">
      <alignment horizontal="left"/>
    </xf>
    <xf numFmtId="38" fontId="0" fillId="8" borderId="0" xfId="0" applyNumberFormat="1" applyFill="1"/>
    <xf numFmtId="0" fontId="19" fillId="9" borderId="0" xfId="0" applyFont="1" applyFill="1"/>
    <xf numFmtId="168" fontId="19" fillId="9" borderId="0" xfId="0" applyNumberFormat="1" applyFont="1" applyFill="1"/>
    <xf numFmtId="0" fontId="19" fillId="9" borderId="0" xfId="0" applyFont="1" applyFill="1" applyAlignment="1">
      <alignment vertical="center"/>
    </xf>
    <xf numFmtId="0" fontId="20" fillId="9" borderId="0" xfId="0" applyFont="1" applyFill="1" applyAlignment="1">
      <alignment horizontal="left" vertical="center"/>
    </xf>
    <xf numFmtId="0" fontId="18" fillId="0" borderId="0" xfId="0" applyFont="1"/>
    <xf numFmtId="168" fontId="21" fillId="0" borderId="0" xfId="0" applyNumberFormat="1" applyFont="1"/>
    <xf numFmtId="0" fontId="21" fillId="0" borderId="0" xfId="0" applyFont="1"/>
    <xf numFmtId="9" fontId="5" fillId="0" borderId="0" xfId="2" applyFont="1"/>
    <xf numFmtId="0" fontId="17" fillId="4" borderId="0" xfId="4" applyFont="1" applyFill="1" applyAlignment="1">
      <alignment vertical="center"/>
    </xf>
    <xf numFmtId="0" fontId="17" fillId="12" borderId="0" xfId="4" applyFont="1" applyFill="1" applyAlignment="1">
      <alignment vertical="center"/>
    </xf>
    <xf numFmtId="0" fontId="25" fillId="12" borderId="0" xfId="4" applyFont="1" applyFill="1" applyAlignment="1">
      <alignment vertical="center"/>
    </xf>
    <xf numFmtId="0" fontId="24" fillId="12" borderId="0" xfId="4" applyFont="1" applyFill="1" applyAlignment="1">
      <alignment vertical="center"/>
    </xf>
    <xf numFmtId="0" fontId="17" fillId="8" borderId="0" xfId="4" applyFont="1" applyFill="1" applyAlignment="1">
      <alignment vertical="center"/>
    </xf>
    <xf numFmtId="0" fontId="26" fillId="12" borderId="0" xfId="4" applyFont="1" applyFill="1" applyAlignment="1">
      <alignment vertical="center"/>
    </xf>
    <xf numFmtId="0" fontId="27" fillId="12" borderId="0" xfId="4" applyFont="1" applyFill="1" applyAlignment="1">
      <alignment vertical="center"/>
    </xf>
    <xf numFmtId="0" fontId="28" fillId="4" borderId="0" xfId="4" applyFont="1" applyFill="1" applyAlignment="1">
      <alignment vertical="center"/>
    </xf>
    <xf numFmtId="0" fontId="29" fillId="12" borderId="0" xfId="4" applyFont="1" applyFill="1" applyAlignment="1">
      <alignment vertical="center"/>
    </xf>
    <xf numFmtId="0" fontId="30" fillId="12" borderId="0" xfId="4" applyFont="1" applyFill="1" applyAlignment="1">
      <alignment vertical="center"/>
    </xf>
    <xf numFmtId="0" fontId="29" fillId="4" borderId="0" xfId="4" applyFont="1" applyFill="1" applyAlignment="1">
      <alignment vertical="center"/>
    </xf>
    <xf numFmtId="170" fontId="29" fillId="4" borderId="0" xfId="4" applyNumberFormat="1" applyFont="1" applyFill="1" applyAlignment="1">
      <alignment horizontal="left" vertical="center"/>
    </xf>
    <xf numFmtId="0" fontId="31" fillId="12" borderId="0" xfId="4" applyFont="1" applyFill="1" applyAlignment="1">
      <alignment vertical="center"/>
    </xf>
    <xf numFmtId="0" fontId="32" fillId="4" borderId="0" xfId="4" applyFont="1" applyFill="1" applyAlignment="1">
      <alignment vertical="center"/>
    </xf>
    <xf numFmtId="0" fontId="24" fillId="4" borderId="0" xfId="3" applyFill="1" applyAlignment="1">
      <alignment vertical="center"/>
    </xf>
    <xf numFmtId="0" fontId="29" fillId="4" borderId="0" xfId="4" applyFont="1" applyFill="1" applyAlignment="1">
      <alignment vertical="center"/>
    </xf>
    <xf numFmtId="0" fontId="25" fillId="4" borderId="0" xfId="4" applyFont="1" applyFill="1" applyAlignment="1">
      <alignment horizontal="center" vertical="center"/>
    </xf>
    <xf numFmtId="0" fontId="24" fillId="4" borderId="0" xfId="3" applyFill="1" applyAlignment="1">
      <alignment vertical="center"/>
    </xf>
    <xf numFmtId="38" fontId="3" fillId="0" borderId="0" xfId="5" applyNumberFormat="1" applyFont="1" applyAlignment="1">
      <alignment horizontal="left" wrapText="1"/>
    </xf>
    <xf numFmtId="38" fontId="4" fillId="0" borderId="6" xfId="5" applyNumberFormat="1" applyFont="1" applyBorder="1" applyAlignment="1">
      <alignment horizontal="center" wrapText="1"/>
    </xf>
    <xf numFmtId="38" fontId="4" fillId="0" borderId="7" xfId="5" applyNumberFormat="1" applyFont="1" applyBorder="1" applyAlignment="1">
      <alignment horizontal="center" textRotation="90" wrapText="1"/>
    </xf>
    <xf numFmtId="38" fontId="4" fillId="0" borderId="8" xfId="5" applyNumberFormat="1" applyFont="1" applyBorder="1" applyAlignment="1">
      <alignment horizontal="center" textRotation="90" wrapText="1"/>
    </xf>
    <xf numFmtId="38" fontId="4" fillId="0" borderId="9" xfId="5" applyNumberFormat="1" applyFont="1" applyBorder="1" applyAlignment="1">
      <alignment horizontal="center" textRotation="90" wrapText="1"/>
    </xf>
    <xf numFmtId="38" fontId="4" fillId="0" borderId="10" xfId="5" applyNumberFormat="1" applyFont="1" applyBorder="1" applyAlignment="1">
      <alignment horizontal="center" textRotation="90" wrapText="1"/>
    </xf>
    <xf numFmtId="38" fontId="4" fillId="0" borderId="11" xfId="5" applyNumberFormat="1" applyFont="1" applyBorder="1" applyAlignment="1">
      <alignment horizontal="center" textRotation="90" wrapText="1"/>
    </xf>
    <xf numFmtId="38" fontId="4" fillId="0" borderId="12" xfId="5" applyNumberFormat="1" applyFont="1" applyBorder="1" applyAlignment="1">
      <alignment horizontal="center" textRotation="90" wrapText="1"/>
    </xf>
    <xf numFmtId="38" fontId="4" fillId="0" borderId="13" xfId="5" applyNumberFormat="1" applyFont="1" applyBorder="1" applyAlignment="1">
      <alignment horizontal="center" textRotation="90" wrapText="1"/>
    </xf>
    <xf numFmtId="38" fontId="4" fillId="0" borderId="14" xfId="5" applyNumberFormat="1" applyFont="1" applyBorder="1" applyAlignment="1">
      <alignment horizontal="center" textRotation="90" wrapText="1"/>
    </xf>
    <xf numFmtId="38" fontId="5" fillId="0" borderId="15" xfId="5" applyNumberFormat="1" applyFont="1" applyBorder="1" applyAlignment="1">
      <alignment horizontal="left"/>
    </xf>
    <xf numFmtId="38" fontId="4" fillId="0" borderId="16" xfId="5" applyNumberFormat="1" applyFont="1" applyBorder="1" applyAlignment="1">
      <alignment horizontal="center"/>
    </xf>
    <xf numFmtId="38" fontId="4" fillId="0" borderId="17" xfId="5" applyNumberFormat="1" applyFont="1" applyBorder="1" applyAlignment="1">
      <alignment horizontal="center"/>
    </xf>
    <xf numFmtId="38" fontId="4" fillId="0" borderId="18" xfId="5" applyNumberFormat="1" applyFont="1" applyBorder="1" applyAlignment="1">
      <alignment horizontal="center"/>
    </xf>
    <xf numFmtId="38" fontId="4" fillId="0" borderId="19" xfId="5" applyNumberFormat="1" applyFont="1" applyBorder="1" applyAlignment="1">
      <alignment horizontal="center"/>
    </xf>
    <xf numFmtId="38" fontId="5" fillId="0" borderId="20" xfId="5" applyNumberFormat="1" applyFont="1" applyBorder="1" applyAlignment="1">
      <alignment horizontal="center"/>
    </xf>
    <xf numFmtId="38" fontId="4" fillId="0" borderId="21" xfId="5" applyNumberFormat="1" applyFont="1" applyBorder="1" applyAlignment="1">
      <alignment horizontal="center"/>
    </xf>
    <xf numFmtId="38" fontId="5" fillId="0" borderId="18" xfId="5" applyNumberFormat="1" applyFont="1" applyBorder="1" applyAlignment="1">
      <alignment horizontal="center"/>
    </xf>
    <xf numFmtId="38" fontId="5" fillId="5" borderId="19" xfId="5" applyNumberFormat="1" applyFont="1" applyFill="1" applyBorder="1" applyAlignment="1">
      <alignment horizontal="center"/>
    </xf>
    <xf numFmtId="38" fontId="5" fillId="0" borderId="19" xfId="5" applyNumberFormat="1" applyFont="1" applyBorder="1" applyAlignment="1">
      <alignment horizontal="center"/>
    </xf>
    <xf numFmtId="38" fontId="5" fillId="0" borderId="46" xfId="5" applyNumberFormat="1" applyFont="1" applyBorder="1" applyAlignment="1">
      <alignment horizontal="center"/>
    </xf>
    <xf numFmtId="38" fontId="5" fillId="0" borderId="22" xfId="5" applyNumberFormat="1" applyFont="1" applyBorder="1" applyAlignment="1">
      <alignment horizontal="center"/>
    </xf>
    <xf numFmtId="38" fontId="4" fillId="0" borderId="15" xfId="5" applyNumberFormat="1" applyFont="1" applyBorder="1" applyAlignment="1">
      <alignment horizontal="center"/>
    </xf>
    <xf numFmtId="38" fontId="5" fillId="0" borderId="23" xfId="5" applyNumberFormat="1" applyFont="1" applyBorder="1" applyAlignment="1">
      <alignment horizontal="center"/>
    </xf>
    <xf numFmtId="38" fontId="5" fillId="0" borderId="21" xfId="5" applyNumberFormat="1" applyFont="1" applyBorder="1" applyAlignment="1">
      <alignment horizontal="center"/>
    </xf>
    <xf numFmtId="38" fontId="5" fillId="0" borderId="24" xfId="5" applyNumberFormat="1" applyFont="1" applyBorder="1" applyAlignment="1">
      <alignment horizontal="center"/>
    </xf>
    <xf numFmtId="38" fontId="5" fillId="0" borderId="25" xfId="5" applyNumberFormat="1" applyFont="1" applyBorder="1" applyAlignment="1">
      <alignment horizontal="left"/>
    </xf>
    <xf numFmtId="38" fontId="4" fillId="0" borderId="26" xfId="5" applyNumberFormat="1" applyFont="1" applyBorder="1" applyAlignment="1">
      <alignment horizontal="center"/>
    </xf>
    <xf numFmtId="38" fontId="4" fillId="0" borderId="27" xfId="5" applyNumberFormat="1" applyFont="1" applyBorder="1" applyAlignment="1">
      <alignment horizontal="center"/>
    </xf>
    <xf numFmtId="38" fontId="4" fillId="0" borderId="28" xfId="5" applyNumberFormat="1" applyFont="1" applyBorder="1" applyAlignment="1">
      <alignment horizontal="center"/>
    </xf>
    <xf numFmtId="38" fontId="4" fillId="0" borderId="29" xfId="5" applyNumberFormat="1" applyFont="1" applyBorder="1" applyAlignment="1">
      <alignment horizontal="center"/>
    </xf>
    <xf numFmtId="38" fontId="5" fillId="0" borderId="29" xfId="5" applyNumberFormat="1" applyFont="1" applyBorder="1" applyAlignment="1">
      <alignment horizontal="center"/>
    </xf>
    <xf numFmtId="38" fontId="4" fillId="0" borderId="30" xfId="5" applyNumberFormat="1" applyFont="1" applyBorder="1" applyAlignment="1">
      <alignment horizontal="center"/>
    </xf>
    <xf numFmtId="38" fontId="5" fillId="0" borderId="28" xfId="5" applyNumberFormat="1" applyFont="1" applyBorder="1" applyAlignment="1">
      <alignment horizontal="center"/>
    </xf>
    <xf numFmtId="38" fontId="5" fillId="5" borderId="31" xfId="5" applyNumberFormat="1" applyFont="1" applyFill="1" applyBorder="1" applyAlignment="1">
      <alignment horizontal="center"/>
    </xf>
    <xf numFmtId="38" fontId="5" fillId="0" borderId="31" xfId="5" applyNumberFormat="1" applyFont="1" applyBorder="1" applyAlignment="1">
      <alignment horizontal="center"/>
    </xf>
    <xf numFmtId="38" fontId="4" fillId="0" borderId="25" xfId="5" applyNumberFormat="1" applyFont="1" applyBorder="1" applyAlignment="1">
      <alignment horizontal="center"/>
    </xf>
    <xf numFmtId="38" fontId="5" fillId="0" borderId="32" xfId="5" applyNumberFormat="1" applyFont="1" applyBorder="1" applyAlignment="1">
      <alignment horizontal="center"/>
    </xf>
    <xf numFmtId="38" fontId="5" fillId="0" borderId="30" xfId="5" applyNumberFormat="1" applyFont="1" applyBorder="1" applyAlignment="1">
      <alignment horizontal="center"/>
    </xf>
    <xf numFmtId="38" fontId="5" fillId="0" borderId="33" xfId="5" applyNumberFormat="1" applyFont="1" applyBorder="1" applyAlignment="1">
      <alignment horizontal="center"/>
    </xf>
    <xf numFmtId="38" fontId="4" fillId="0" borderId="31" xfId="5" applyNumberFormat="1" applyFont="1" applyBorder="1" applyAlignment="1">
      <alignment horizontal="center"/>
    </xf>
    <xf numFmtId="38" fontId="5" fillId="0" borderId="34" xfId="5" applyNumberFormat="1" applyFont="1" applyBorder="1" applyAlignment="1">
      <alignment horizontal="left"/>
    </xf>
    <xf numFmtId="38" fontId="4" fillId="0" borderId="35" xfId="5" applyNumberFormat="1" applyFont="1" applyBorder="1" applyAlignment="1">
      <alignment horizontal="center"/>
    </xf>
    <xf numFmtId="38" fontId="4" fillId="0" borderId="36" xfId="5" applyNumberFormat="1" applyFont="1" applyBorder="1" applyAlignment="1">
      <alignment horizontal="center"/>
    </xf>
    <xf numFmtId="38" fontId="5" fillId="0" borderId="37" xfId="5" applyNumberFormat="1" applyFont="1" applyBorder="1" applyAlignment="1">
      <alignment horizontal="center"/>
    </xf>
    <xf numFmtId="38" fontId="4" fillId="0" borderId="38" xfId="5" applyNumberFormat="1" applyFont="1" applyBorder="1" applyAlignment="1">
      <alignment horizontal="center"/>
    </xf>
    <xf numFmtId="38" fontId="5" fillId="0" borderId="36" xfId="5" applyNumberFormat="1" applyFont="1" applyBorder="1" applyAlignment="1">
      <alignment horizontal="center"/>
    </xf>
    <xf numFmtId="38" fontId="5" fillId="5" borderId="36" xfId="5" applyNumberFormat="1" applyFont="1" applyFill="1" applyBorder="1" applyAlignment="1">
      <alignment horizontal="center"/>
    </xf>
    <xf numFmtId="38" fontId="4" fillId="0" borderId="34" xfId="5" applyNumberFormat="1" applyFont="1" applyBorder="1" applyAlignment="1">
      <alignment horizontal="center"/>
    </xf>
    <xf numFmtId="38" fontId="5" fillId="0" borderId="39" xfId="5" applyNumberFormat="1" applyFont="1" applyBorder="1" applyAlignment="1">
      <alignment horizontal="center"/>
    </xf>
    <xf numFmtId="38" fontId="5" fillId="0" borderId="40" xfId="5" applyNumberFormat="1" applyFont="1" applyBorder="1" applyAlignment="1">
      <alignment horizontal="center"/>
    </xf>
    <xf numFmtId="38" fontId="5" fillId="0" borderId="38" xfId="5" applyNumberFormat="1" applyFont="1" applyBorder="1" applyAlignment="1">
      <alignment horizontal="center"/>
    </xf>
    <xf numFmtId="38" fontId="5" fillId="0" borderId="41" xfId="5" applyNumberFormat="1" applyFont="1" applyBorder="1" applyAlignment="1">
      <alignment horizontal="center"/>
    </xf>
    <xf numFmtId="38" fontId="4" fillId="0" borderId="42" xfId="5" applyNumberFormat="1" applyFont="1" applyBorder="1" applyAlignment="1">
      <alignment horizontal="left"/>
    </xf>
    <xf numFmtId="38" fontId="4" fillId="0" borderId="43" xfId="5" applyNumberFormat="1" applyFont="1" applyBorder="1" applyAlignment="1">
      <alignment horizontal="center"/>
    </xf>
    <xf numFmtId="38" fontId="4" fillId="0" borderId="44" xfId="5" applyNumberFormat="1" applyFont="1" applyBorder="1" applyAlignment="1">
      <alignment horizontal="center"/>
    </xf>
    <xf numFmtId="38" fontId="4" fillId="0" borderId="42" xfId="5" applyNumberFormat="1" applyFont="1" applyBorder="1" applyAlignment="1">
      <alignment horizontal="center"/>
    </xf>
    <xf numFmtId="38" fontId="4" fillId="0" borderId="22" xfId="5" applyNumberFormat="1" applyFont="1" applyBorder="1" applyAlignment="1">
      <alignment horizontal="center"/>
    </xf>
    <xf numFmtId="38" fontId="4" fillId="0" borderId="45" xfId="5" applyNumberFormat="1" applyFont="1" applyBorder="1" applyAlignment="1">
      <alignment horizontal="center"/>
    </xf>
    <xf numFmtId="38" fontId="4" fillId="5" borderId="22" xfId="5" applyNumberFormat="1" applyFont="1" applyFill="1" applyBorder="1" applyAlignment="1">
      <alignment horizontal="center"/>
    </xf>
    <xf numFmtId="38" fontId="4" fillId="0" borderId="46" xfId="5" applyNumberFormat="1" applyFont="1" applyBorder="1" applyAlignment="1">
      <alignment horizontal="center"/>
    </xf>
    <xf numFmtId="38" fontId="4" fillId="0" borderId="47" xfId="5" applyNumberFormat="1" applyFont="1" applyBorder="1" applyAlignment="1">
      <alignment horizontal="center"/>
    </xf>
    <xf numFmtId="38" fontId="4" fillId="0" borderId="48" xfId="5" applyNumberFormat="1" applyFont="1" applyBorder="1" applyAlignment="1">
      <alignment horizontal="center"/>
    </xf>
    <xf numFmtId="38" fontId="4" fillId="0" borderId="2" xfId="5" applyNumberFormat="1" applyFont="1" applyBorder="1" applyAlignment="1">
      <alignment horizontal="left"/>
    </xf>
    <xf numFmtId="38" fontId="4" fillId="0" borderId="49" xfId="5" applyNumberFormat="1" applyFont="1" applyBorder="1" applyAlignment="1">
      <alignment horizontal="center"/>
    </xf>
    <xf numFmtId="38" fontId="4" fillId="0" borderId="50" xfId="5" applyNumberFormat="1" applyFont="1" applyBorder="1" applyAlignment="1">
      <alignment horizontal="center"/>
    </xf>
    <xf numFmtId="38" fontId="4" fillId="0" borderId="2" xfId="5" applyNumberFormat="1" applyFont="1" applyBorder="1" applyAlignment="1">
      <alignment horizontal="center"/>
    </xf>
    <xf numFmtId="38" fontId="4" fillId="0" borderId="51" xfId="5" applyNumberFormat="1" applyFont="1" applyBorder="1" applyAlignment="1">
      <alignment horizontal="center"/>
    </xf>
    <xf numFmtId="38" fontId="4" fillId="0" borderId="52" xfId="5" applyNumberFormat="1" applyFont="1" applyBorder="1" applyAlignment="1">
      <alignment horizontal="center"/>
    </xf>
    <xf numFmtId="38" fontId="4" fillId="0" borderId="53" xfId="5" applyNumberFormat="1" applyFont="1" applyBorder="1" applyAlignment="1">
      <alignment horizontal="center"/>
    </xf>
    <xf numFmtId="38" fontId="4" fillId="5" borderId="51" xfId="5" applyNumberFormat="1" applyFont="1" applyFill="1" applyBorder="1" applyAlignment="1">
      <alignment horizontal="center"/>
    </xf>
    <xf numFmtId="38" fontId="5" fillId="0" borderId="53" xfId="5" applyNumberFormat="1" applyFont="1" applyBorder="1" applyAlignment="1">
      <alignment horizontal="center"/>
    </xf>
    <xf numFmtId="38" fontId="4" fillId="0" borderId="54" xfId="5" applyNumberFormat="1" applyFont="1" applyBorder="1" applyAlignment="1">
      <alignment horizontal="center"/>
    </xf>
    <xf numFmtId="38" fontId="4" fillId="0" borderId="55" xfId="5" applyNumberFormat="1" applyFont="1" applyBorder="1" applyAlignment="1">
      <alignment horizontal="center"/>
    </xf>
    <xf numFmtId="38" fontId="4" fillId="0" borderId="56" xfId="5" applyNumberFormat="1" applyFont="1" applyBorder="1" applyAlignment="1">
      <alignment horizontal="center"/>
    </xf>
    <xf numFmtId="38" fontId="4" fillId="0" borderId="57" xfId="5" applyNumberFormat="1" applyFont="1" applyBorder="1" applyAlignment="1">
      <alignment horizontal="center"/>
    </xf>
    <xf numFmtId="38" fontId="4" fillId="0" borderId="58" xfId="5" applyNumberFormat="1" applyFont="1" applyBorder="1" applyAlignment="1">
      <alignment horizontal="center"/>
    </xf>
    <xf numFmtId="38" fontId="5" fillId="0" borderId="59" xfId="5" applyNumberFormat="1" applyFont="1" applyBorder="1" applyAlignment="1">
      <alignment horizontal="left"/>
    </xf>
    <xf numFmtId="38" fontId="4" fillId="0" borderId="60" xfId="5" applyNumberFormat="1" applyFont="1" applyBorder="1" applyAlignment="1">
      <alignment horizontal="center"/>
    </xf>
    <xf numFmtId="38" fontId="4" fillId="0" borderId="61" xfId="5" applyNumberFormat="1" applyFont="1" applyBorder="1" applyAlignment="1">
      <alignment horizontal="center"/>
    </xf>
    <xf numFmtId="38" fontId="5" fillId="0" borderId="62" xfId="5" applyNumberFormat="1" applyFont="1" applyBorder="1" applyAlignment="1">
      <alignment horizontal="center"/>
    </xf>
    <xf numFmtId="38" fontId="5" fillId="0" borderId="63" xfId="5" applyNumberFormat="1" applyFont="1" applyBorder="1" applyAlignment="1">
      <alignment horizontal="center"/>
    </xf>
    <xf numFmtId="38" fontId="5" fillId="0" borderId="64" xfId="5" applyNumberFormat="1" applyFont="1" applyBorder="1" applyAlignment="1">
      <alignment horizontal="center"/>
    </xf>
    <xf numFmtId="38" fontId="4" fillId="0" borderId="65" xfId="5" applyNumberFormat="1" applyFont="1" applyBorder="1" applyAlignment="1">
      <alignment horizontal="center"/>
    </xf>
    <xf numFmtId="38" fontId="5" fillId="5" borderId="63" xfId="5" applyNumberFormat="1" applyFont="1" applyFill="1" applyBorder="1" applyAlignment="1">
      <alignment horizontal="center"/>
    </xf>
    <xf numFmtId="38" fontId="4" fillId="0" borderId="59" xfId="5" applyNumberFormat="1" applyFont="1" applyBorder="1" applyAlignment="1">
      <alignment horizontal="center"/>
    </xf>
    <xf numFmtId="38" fontId="5" fillId="0" borderId="66" xfId="5" applyNumberFormat="1" applyFont="1" applyBorder="1" applyAlignment="1">
      <alignment horizontal="center"/>
    </xf>
    <xf numFmtId="38" fontId="5" fillId="0" borderId="65" xfId="5" applyNumberFormat="1" applyFont="1" applyBorder="1" applyAlignment="1">
      <alignment horizontal="center"/>
    </xf>
    <xf numFmtId="38" fontId="5" fillId="0" borderId="67" xfId="5" applyNumberFormat="1" applyFont="1" applyBorder="1" applyAlignment="1">
      <alignment horizontal="center"/>
    </xf>
    <xf numFmtId="38" fontId="5" fillId="0" borderId="68" xfId="5" applyNumberFormat="1" applyFont="1" applyBorder="1" applyAlignment="1">
      <alignment horizontal="center"/>
    </xf>
    <xf numFmtId="38" fontId="5" fillId="0" borderId="69" xfId="5" applyNumberFormat="1" applyFont="1" applyBorder="1" applyAlignment="1">
      <alignment horizontal="left"/>
    </xf>
    <xf numFmtId="38" fontId="4" fillId="0" borderId="70" xfId="5" applyNumberFormat="1" applyFont="1" applyBorder="1" applyAlignment="1">
      <alignment horizontal="center"/>
    </xf>
    <xf numFmtId="38" fontId="4" fillId="0" borderId="71" xfId="5" applyNumberFormat="1" applyFont="1" applyBorder="1" applyAlignment="1">
      <alignment horizontal="center"/>
    </xf>
    <xf numFmtId="38" fontId="5" fillId="0" borderId="72" xfId="5" applyNumberFormat="1" applyFont="1" applyBorder="1" applyAlignment="1">
      <alignment horizontal="center"/>
    </xf>
    <xf numFmtId="38" fontId="5" fillId="0" borderId="73" xfId="5" applyNumberFormat="1" applyFont="1" applyBorder="1" applyAlignment="1">
      <alignment horizontal="center"/>
    </xf>
    <xf numFmtId="38" fontId="5" fillId="0" borderId="74" xfId="5" applyNumberFormat="1" applyFont="1" applyBorder="1" applyAlignment="1">
      <alignment horizontal="center"/>
    </xf>
    <xf numFmtId="38" fontId="4" fillId="0" borderId="75" xfId="5" applyNumberFormat="1" applyFont="1" applyBorder="1" applyAlignment="1">
      <alignment horizontal="center"/>
    </xf>
    <xf numFmtId="38" fontId="5" fillId="5" borderId="73" xfId="5" applyNumberFormat="1" applyFont="1" applyFill="1" applyBorder="1" applyAlignment="1">
      <alignment horizontal="center"/>
    </xf>
    <xf numFmtId="38" fontId="4" fillId="0" borderId="69" xfId="5" applyNumberFormat="1" applyFont="1" applyBorder="1" applyAlignment="1">
      <alignment horizontal="center"/>
    </xf>
    <xf numFmtId="38" fontId="5" fillId="0" borderId="76" xfId="5" applyNumberFormat="1" applyFont="1" applyBorder="1" applyAlignment="1">
      <alignment horizontal="center"/>
    </xf>
    <xf numFmtId="38" fontId="5" fillId="0" borderId="75" xfId="5" applyNumberFormat="1" applyFont="1" applyBorder="1" applyAlignment="1">
      <alignment horizontal="center"/>
    </xf>
    <xf numFmtId="38" fontId="5" fillId="0" borderId="77" xfId="5" applyNumberFormat="1" applyFont="1" applyBorder="1" applyAlignment="1">
      <alignment horizontal="center"/>
    </xf>
    <xf numFmtId="38" fontId="4" fillId="0" borderId="0" xfId="5" applyNumberFormat="1" applyFont="1" applyAlignment="1">
      <alignment horizontal="left"/>
    </xf>
    <xf numFmtId="38" fontId="4" fillId="0" borderId="6" xfId="5" applyNumberFormat="1" applyFont="1" applyBorder="1" applyAlignment="1">
      <alignment horizontal="center"/>
    </xf>
    <xf numFmtId="38" fontId="4" fillId="0" borderId="78" xfId="5" applyNumberFormat="1" applyFont="1" applyBorder="1" applyAlignment="1">
      <alignment horizontal="center"/>
    </xf>
    <xf numFmtId="38" fontId="4" fillId="0" borderId="79" xfId="5" applyNumberFormat="1" applyFont="1" applyBorder="1" applyAlignment="1">
      <alignment horizontal="center"/>
    </xf>
    <xf numFmtId="38" fontId="4" fillId="0" borderId="80" xfId="5" applyNumberFormat="1" applyFont="1" applyBorder="1" applyAlignment="1">
      <alignment horizontal="center"/>
    </xf>
    <xf numFmtId="38" fontId="4" fillId="0" borderId="81" xfId="5" applyNumberFormat="1" applyFont="1" applyBorder="1" applyAlignment="1">
      <alignment horizontal="center"/>
    </xf>
    <xf numFmtId="38" fontId="4" fillId="0" borderId="5" xfId="5" applyNumberFormat="1" applyFont="1" applyBorder="1" applyAlignment="1">
      <alignment horizontal="center"/>
    </xf>
    <xf numFmtId="38" fontId="4" fillId="5" borderId="80" xfId="5" applyNumberFormat="1" applyFont="1" applyFill="1" applyBorder="1" applyAlignment="1">
      <alignment horizontal="center"/>
    </xf>
    <xf numFmtId="38" fontId="4" fillId="0" borderId="0" xfId="5" applyNumberFormat="1" applyFont="1" applyAlignment="1">
      <alignment horizontal="center"/>
    </xf>
    <xf numFmtId="38" fontId="4" fillId="0" borderId="82" xfId="5" applyNumberFormat="1" applyFont="1" applyBorder="1" applyAlignment="1">
      <alignment horizontal="center"/>
    </xf>
    <xf numFmtId="38" fontId="4" fillId="0" borderId="83" xfId="5" applyNumberFormat="1" applyFont="1" applyBorder="1" applyAlignment="1">
      <alignment horizontal="center"/>
    </xf>
    <xf numFmtId="38" fontId="4" fillId="0" borderId="84" xfId="5" applyNumberFormat="1" applyFont="1" applyBorder="1" applyAlignment="1">
      <alignment horizontal="center"/>
    </xf>
    <xf numFmtId="38" fontId="5" fillId="0" borderId="85" xfId="5" applyNumberFormat="1" applyFont="1" applyBorder="1" applyAlignment="1">
      <alignment horizontal="center"/>
    </xf>
    <xf numFmtId="1" fontId="5" fillId="0" borderId="30" xfId="5" applyNumberFormat="1" applyFont="1" applyBorder="1" applyAlignment="1">
      <alignment horizontal="center"/>
    </xf>
    <xf numFmtId="38" fontId="4" fillId="0" borderId="86" xfId="5" applyNumberFormat="1" applyFont="1" applyBorder="1" applyAlignment="1">
      <alignment horizontal="left"/>
    </xf>
    <xf numFmtId="38" fontId="4" fillId="0" borderId="87" xfId="5" applyNumberFormat="1" applyFont="1" applyBorder="1" applyAlignment="1">
      <alignment horizontal="center"/>
    </xf>
    <xf numFmtId="38" fontId="4" fillId="0" borderId="88" xfId="5" applyNumberFormat="1" applyFont="1" applyBorder="1" applyAlignment="1">
      <alignment horizontal="center"/>
    </xf>
    <xf numFmtId="38" fontId="5" fillId="0" borderId="89" xfId="5" applyNumberFormat="1" applyFont="1" applyBorder="1" applyAlignment="1">
      <alignment horizontal="center"/>
    </xf>
    <xf numFmtId="38" fontId="5" fillId="0" borderId="90" xfId="5" applyNumberFormat="1" applyFont="1" applyBorder="1" applyAlignment="1">
      <alignment horizontal="center"/>
    </xf>
    <xf numFmtId="38" fontId="5" fillId="0" borderId="91" xfId="5" applyNumberFormat="1" applyFont="1" applyBorder="1" applyAlignment="1">
      <alignment horizontal="center"/>
    </xf>
    <xf numFmtId="38" fontId="4" fillId="0" borderId="92" xfId="5" applyNumberFormat="1" applyFont="1" applyBorder="1" applyAlignment="1">
      <alignment horizontal="center"/>
    </xf>
    <xf numFmtId="38" fontId="4" fillId="0" borderId="86" xfId="5" applyNumberFormat="1" applyFont="1" applyBorder="1" applyAlignment="1">
      <alignment horizontal="center"/>
    </xf>
    <xf numFmtId="38" fontId="5" fillId="0" borderId="93" xfId="5" applyNumberFormat="1" applyFont="1" applyBorder="1" applyAlignment="1">
      <alignment horizontal="center"/>
    </xf>
    <xf numFmtId="38" fontId="5" fillId="0" borderId="83" xfId="5" applyNumberFormat="1" applyFont="1" applyBorder="1" applyAlignment="1">
      <alignment horizontal="center"/>
    </xf>
    <xf numFmtId="38" fontId="5" fillId="0" borderId="92" xfId="5" applyNumberFormat="1" applyFont="1" applyBorder="1" applyAlignment="1">
      <alignment horizontal="center"/>
    </xf>
    <xf numFmtId="38" fontId="5" fillId="0" borderId="94" xfId="5" applyNumberFormat="1" applyFont="1" applyBorder="1" applyAlignment="1">
      <alignment horizontal="center"/>
    </xf>
    <xf numFmtId="38" fontId="4" fillId="0" borderId="95" xfId="5" applyNumberFormat="1" applyFont="1" applyBorder="1" applyAlignment="1">
      <alignment horizontal="center"/>
    </xf>
    <xf numFmtId="38" fontId="5" fillId="0" borderId="96" xfId="5" applyNumberFormat="1" applyFont="1" applyBorder="1" applyAlignment="1">
      <alignment horizontal="center"/>
    </xf>
    <xf numFmtId="38" fontId="4" fillId="0" borderId="63" xfId="5" applyNumberFormat="1" applyFont="1" applyBorder="1" applyAlignment="1">
      <alignment horizontal="center"/>
    </xf>
    <xf numFmtId="38" fontId="5" fillId="0" borderId="59" xfId="5" applyNumberFormat="1" applyFont="1" applyBorder="1" applyAlignment="1">
      <alignment horizontal="center"/>
    </xf>
    <xf numFmtId="38" fontId="5" fillId="0" borderId="0" xfId="5" applyNumberFormat="1" applyFont="1" applyAlignment="1">
      <alignment horizontal="left"/>
    </xf>
    <xf numFmtId="38" fontId="4" fillId="0" borderId="97" xfId="5" applyNumberFormat="1" applyFont="1" applyBorder="1" applyAlignment="1">
      <alignment horizontal="center"/>
    </xf>
    <xf numFmtId="38" fontId="4" fillId="0" borderId="98" xfId="5" applyNumberFormat="1" applyFont="1" applyBorder="1" applyAlignment="1">
      <alignment horizontal="center"/>
    </xf>
    <xf numFmtId="38" fontId="5" fillId="0" borderId="81" xfId="5" applyNumberFormat="1" applyFont="1" applyBorder="1" applyAlignment="1">
      <alignment horizontal="center"/>
    </xf>
    <xf numFmtId="38" fontId="5" fillId="0" borderId="0" xfId="5" applyNumberFormat="1" applyFont="1" applyAlignment="1">
      <alignment horizontal="center"/>
    </xf>
    <xf numFmtId="38" fontId="5" fillId="0" borderId="80" xfId="5" applyNumberFormat="1" applyFont="1" applyBorder="1" applyAlignment="1">
      <alignment horizontal="center"/>
    </xf>
    <xf numFmtId="38" fontId="5" fillId="0" borderId="82" xfId="5" applyNumberFormat="1" applyFont="1" applyBorder="1" applyAlignment="1">
      <alignment horizontal="center"/>
    </xf>
    <xf numFmtId="38" fontId="5" fillId="0" borderId="79" xfId="5" applyNumberFormat="1" applyFont="1" applyBorder="1" applyAlignment="1">
      <alignment horizontal="center"/>
    </xf>
    <xf numFmtId="38" fontId="5" fillId="0" borderId="5" xfId="5" applyNumberFormat="1" applyFont="1" applyBorder="1" applyAlignment="1">
      <alignment horizontal="center"/>
    </xf>
    <xf numFmtId="38" fontId="5" fillId="0" borderId="84" xfId="5" applyNumberFormat="1" applyFont="1" applyBorder="1" applyAlignment="1">
      <alignment horizontal="center"/>
    </xf>
    <xf numFmtId="38" fontId="4" fillId="0" borderId="99" xfId="5" applyNumberFormat="1" applyFont="1" applyBorder="1" applyAlignment="1">
      <alignment horizontal="center"/>
    </xf>
    <xf numFmtId="38" fontId="5" fillId="0" borderId="100" xfId="5" applyNumberFormat="1" applyFont="1" applyBorder="1" applyAlignment="1">
      <alignment horizontal="center"/>
    </xf>
    <xf numFmtId="38" fontId="5" fillId="0" borderId="34" xfId="5" applyNumberFormat="1" applyFont="1" applyBorder="1" applyAlignment="1">
      <alignment horizontal="center"/>
    </xf>
    <xf numFmtId="38" fontId="5" fillId="5" borderId="80" xfId="5" applyNumberFormat="1" applyFont="1" applyFill="1" applyBorder="1" applyAlignment="1">
      <alignment horizontal="center"/>
    </xf>
    <xf numFmtId="38" fontId="4" fillId="0" borderId="101" xfId="5" applyNumberFormat="1" applyFont="1" applyBorder="1" applyAlignment="1">
      <alignment horizontal="left"/>
    </xf>
    <xf numFmtId="38" fontId="4" fillId="0" borderId="102" xfId="5" applyNumberFormat="1" applyFont="1" applyBorder="1" applyAlignment="1">
      <alignment horizontal="center"/>
    </xf>
    <xf numFmtId="38" fontId="4" fillId="0" borderId="103" xfId="5" applyNumberFormat="1" applyFont="1" applyBorder="1" applyAlignment="1">
      <alignment horizontal="center"/>
    </xf>
    <xf numFmtId="38" fontId="4" fillId="0" borderId="104" xfId="5" applyNumberFormat="1" applyFont="1" applyBorder="1" applyAlignment="1">
      <alignment horizontal="center"/>
    </xf>
    <xf numFmtId="38" fontId="4" fillId="0" borderId="105" xfId="5" applyNumberFormat="1" applyFont="1" applyBorder="1" applyAlignment="1">
      <alignment horizontal="center"/>
    </xf>
    <xf numFmtId="38" fontId="4" fillId="0" borderId="106" xfId="5" applyNumberFormat="1" applyFont="1" applyBorder="1" applyAlignment="1">
      <alignment horizontal="center"/>
    </xf>
    <xf numFmtId="38" fontId="4" fillId="5" borderId="105" xfId="5" applyNumberFormat="1" applyFont="1" applyFill="1" applyBorder="1" applyAlignment="1">
      <alignment horizontal="center"/>
    </xf>
    <xf numFmtId="38" fontId="4" fillId="0" borderId="101" xfId="5" applyNumberFormat="1" applyFont="1" applyBorder="1" applyAlignment="1">
      <alignment horizontal="center"/>
    </xf>
    <xf numFmtId="38" fontId="4" fillId="0" borderId="107" xfId="5" applyNumberFormat="1" applyFont="1" applyBorder="1" applyAlignment="1">
      <alignment horizontal="center"/>
    </xf>
    <xf numFmtId="38" fontId="4" fillId="0" borderId="108" xfId="5" applyNumberFormat="1" applyFont="1" applyBorder="1" applyAlignment="1">
      <alignment horizontal="center"/>
    </xf>
    <xf numFmtId="38" fontId="5" fillId="0" borderId="86" xfId="5" applyNumberFormat="1" applyFont="1" applyBorder="1" applyAlignment="1">
      <alignment horizontal="left"/>
    </xf>
    <xf numFmtId="38" fontId="5" fillId="0" borderId="87" xfId="5" applyNumberFormat="1" applyFont="1" applyBorder="1" applyAlignment="1">
      <alignment horizontal="center"/>
    </xf>
    <xf numFmtId="38" fontId="5" fillId="0" borderId="88" xfId="5" applyNumberFormat="1" applyFont="1" applyBorder="1" applyAlignment="1">
      <alignment horizontal="center"/>
    </xf>
    <xf numFmtId="38" fontId="5" fillId="5" borderId="90" xfId="5" applyNumberFormat="1" applyFont="1" applyFill="1" applyBorder="1" applyAlignment="1">
      <alignment horizontal="center"/>
    </xf>
    <xf numFmtId="38" fontId="5" fillId="0" borderId="86" xfId="5" applyNumberFormat="1" applyFont="1" applyBorder="1" applyAlignment="1">
      <alignment horizontal="center"/>
    </xf>
    <xf numFmtId="38" fontId="4" fillId="5" borderId="46" xfId="5" applyNumberFormat="1" applyFont="1" applyFill="1" applyBorder="1" applyAlignment="1">
      <alignment horizontal="center"/>
    </xf>
    <xf numFmtId="38" fontId="4" fillId="0" borderId="109" xfId="5" applyNumberFormat="1" applyFont="1" applyBorder="1" applyAlignment="1">
      <alignment horizontal="left"/>
    </xf>
    <xf numFmtId="38" fontId="4" fillId="0" borderId="110" xfId="5" applyNumberFormat="1" applyFont="1" applyBorder="1" applyAlignment="1">
      <alignment horizontal="center"/>
    </xf>
    <xf numFmtId="38" fontId="4" fillId="0" borderId="111" xfId="5" applyNumberFormat="1" applyFont="1" applyBorder="1" applyAlignment="1">
      <alignment horizontal="center"/>
    </xf>
    <xf numFmtId="38" fontId="4" fillId="0" borderId="112" xfId="5" applyNumberFormat="1" applyFont="1" applyBorder="1" applyAlignment="1">
      <alignment horizontal="center"/>
    </xf>
    <xf numFmtId="38" fontId="4" fillId="0" borderId="113" xfId="5" applyNumberFormat="1" applyFont="1" applyBorder="1" applyAlignment="1">
      <alignment horizontal="center"/>
    </xf>
    <xf numFmtId="38" fontId="4" fillId="0" borderId="114" xfId="5" applyNumberFormat="1" applyFont="1" applyBorder="1" applyAlignment="1">
      <alignment horizontal="center"/>
    </xf>
    <xf numFmtId="38" fontId="4" fillId="0" borderId="115" xfId="5" applyNumberFormat="1" applyFont="1" applyBorder="1" applyAlignment="1">
      <alignment horizontal="center"/>
    </xf>
    <xf numFmtId="38" fontId="4" fillId="0" borderId="109" xfId="5" applyNumberFormat="1" applyFont="1" applyBorder="1" applyAlignment="1">
      <alignment horizontal="center"/>
    </xf>
    <xf numFmtId="38" fontId="4" fillId="0" borderId="116" xfId="5" applyNumberFormat="1" applyFont="1" applyBorder="1" applyAlignment="1">
      <alignment horizontal="center"/>
    </xf>
    <xf numFmtId="38" fontId="4" fillId="0" borderId="141" xfId="5" applyNumberFormat="1" applyFont="1" applyBorder="1" applyAlignment="1">
      <alignment horizontal="center"/>
    </xf>
    <xf numFmtId="38" fontId="5" fillId="0" borderId="117" xfId="6" applyNumberFormat="1" applyFont="1" applyBorder="1" applyAlignment="1">
      <alignment horizontal="left" vertical="top" wrapText="1"/>
    </xf>
    <xf numFmtId="38" fontId="5" fillId="0" borderId="118" xfId="6" applyNumberFormat="1" applyFont="1" applyBorder="1" applyAlignment="1">
      <alignment vertical="top"/>
    </xf>
    <xf numFmtId="38" fontId="4" fillId="0" borderId="119" xfId="5" applyNumberFormat="1" applyFont="1" applyBorder="1" applyAlignment="1">
      <alignment horizontal="center"/>
    </xf>
    <xf numFmtId="38" fontId="5" fillId="0" borderId="117" xfId="5" applyNumberFormat="1" applyFont="1" applyBorder="1" applyAlignment="1">
      <alignment horizontal="center"/>
    </xf>
    <xf numFmtId="38" fontId="5" fillId="0" borderId="142" xfId="5" applyNumberFormat="1" applyFont="1" applyBorder="1" applyAlignment="1">
      <alignment horizontal="center"/>
    </xf>
    <xf numFmtId="38" fontId="4" fillId="0" borderId="121" xfId="5" applyNumberFormat="1" applyFont="1" applyBorder="1" applyAlignment="1">
      <alignment horizontal="center"/>
    </xf>
    <xf numFmtId="38" fontId="5" fillId="0" borderId="122" xfId="5" applyNumberFormat="1" applyFont="1" applyBorder="1" applyAlignment="1">
      <alignment horizontal="center"/>
    </xf>
    <xf numFmtId="38" fontId="5" fillId="5" borderId="68" xfId="5" applyNumberFormat="1" applyFont="1" applyFill="1" applyBorder="1" applyAlignment="1">
      <alignment horizontal="center"/>
    </xf>
    <xf numFmtId="38" fontId="5" fillId="0" borderId="120" xfId="5" applyNumberFormat="1" applyFont="1" applyBorder="1" applyAlignment="1">
      <alignment horizontal="center"/>
    </xf>
    <xf numFmtId="38" fontId="4" fillId="0" borderId="117" xfId="5" applyNumberFormat="1" applyFont="1" applyBorder="1" applyAlignment="1">
      <alignment horizontal="center"/>
    </xf>
    <xf numFmtId="38" fontId="5" fillId="0" borderId="123" xfId="5" applyNumberFormat="1" applyFont="1" applyBorder="1" applyAlignment="1">
      <alignment horizontal="center"/>
    </xf>
    <xf numFmtId="38" fontId="5" fillId="0" borderId="25" xfId="6" applyNumberFormat="1" applyFont="1" applyBorder="1" applyAlignment="1">
      <alignment horizontal="left" vertical="top" wrapText="1"/>
    </xf>
    <xf numFmtId="38" fontId="5" fillId="0" borderId="26" xfId="6" applyNumberFormat="1" applyFont="1" applyBorder="1" applyAlignment="1">
      <alignment horizontal="left" vertical="top"/>
    </xf>
    <xf numFmtId="38" fontId="5" fillId="0" borderId="25" xfId="5" applyNumberFormat="1" applyFont="1" applyBorder="1" applyAlignment="1">
      <alignment horizontal="center"/>
    </xf>
    <xf numFmtId="38" fontId="5" fillId="0" borderId="143" xfId="5" applyNumberFormat="1" applyFont="1" applyBorder="1" applyAlignment="1">
      <alignment horizontal="center"/>
    </xf>
    <xf numFmtId="38" fontId="5" fillId="0" borderId="26" xfId="6" applyNumberFormat="1" applyFont="1" applyBorder="1" applyAlignment="1">
      <alignment vertical="top"/>
    </xf>
    <xf numFmtId="38" fontId="5" fillId="0" borderId="121" xfId="5" applyNumberFormat="1" applyFont="1" applyBorder="1" applyAlignment="1">
      <alignment horizontal="center"/>
    </xf>
    <xf numFmtId="38" fontId="5" fillId="0" borderId="69" xfId="6" applyNumberFormat="1" applyFont="1" applyBorder="1" applyAlignment="1">
      <alignment horizontal="left" vertical="top" wrapText="1"/>
    </xf>
    <xf numFmtId="38" fontId="5" fillId="0" borderId="70" xfId="6" applyNumberFormat="1" applyFont="1" applyBorder="1" applyAlignment="1">
      <alignment vertical="top"/>
    </xf>
    <xf numFmtId="38" fontId="5" fillId="0" borderId="69" xfId="5" applyNumberFormat="1" applyFont="1" applyBorder="1" applyAlignment="1">
      <alignment horizontal="center"/>
    </xf>
    <xf numFmtId="38" fontId="5" fillId="0" borderId="144" xfId="5" applyNumberFormat="1" applyFont="1" applyBorder="1" applyAlignment="1">
      <alignment horizontal="center"/>
    </xf>
    <xf numFmtId="38" fontId="4" fillId="0" borderId="145" xfId="5" applyNumberFormat="1" applyFont="1" applyBorder="1" applyAlignment="1">
      <alignment horizontal="center"/>
    </xf>
    <xf numFmtId="38" fontId="4" fillId="0" borderId="146" xfId="5" applyNumberFormat="1" applyFont="1" applyBorder="1" applyAlignment="1">
      <alignment horizontal="center"/>
    </xf>
    <xf numFmtId="38" fontId="4" fillId="0" borderId="147" xfId="5" applyNumberFormat="1" applyFont="1" applyBorder="1" applyAlignment="1">
      <alignment horizontal="center"/>
    </xf>
    <xf numFmtId="38" fontId="4" fillId="0" borderId="3" xfId="5" applyNumberFormat="1" applyFont="1" applyBorder="1" applyAlignment="1">
      <alignment horizontal="center"/>
    </xf>
    <xf numFmtId="38" fontId="4" fillId="0" borderId="148" xfId="5" applyNumberFormat="1" applyFont="1" applyBorder="1" applyAlignment="1">
      <alignment horizontal="center"/>
    </xf>
    <xf numFmtId="38" fontId="4" fillId="5" borderId="146" xfId="5" applyNumberFormat="1" applyFont="1" applyFill="1" applyBorder="1" applyAlignment="1">
      <alignment horizontal="center"/>
    </xf>
    <xf numFmtId="38" fontId="4" fillId="0" borderId="1" xfId="5" applyNumberFormat="1" applyFont="1" applyBorder="1" applyAlignment="1">
      <alignment horizontal="center"/>
    </xf>
    <xf numFmtId="38" fontId="4" fillId="0" borderId="149" xfId="5" applyNumberFormat="1" applyFont="1" applyBorder="1" applyAlignment="1">
      <alignment horizontal="center"/>
    </xf>
    <xf numFmtId="38" fontId="4" fillId="0" borderId="150" xfId="5" applyNumberFormat="1" applyFont="1" applyBorder="1" applyAlignment="1">
      <alignment horizontal="center"/>
    </xf>
    <xf numFmtId="38" fontId="5" fillId="0" borderId="59" xfId="6" applyNumberFormat="1" applyFont="1" applyBorder="1" applyAlignment="1">
      <alignment horizontal="left" vertical="top" wrapText="1"/>
    </xf>
    <xf numFmtId="38" fontId="4" fillId="0" borderId="62" xfId="5" applyNumberFormat="1" applyFont="1" applyBorder="1" applyAlignment="1">
      <alignment horizontal="center"/>
    </xf>
    <xf numFmtId="38" fontId="4" fillId="0" borderId="118" xfId="5" applyNumberFormat="1" applyFont="1" applyBorder="1" applyAlignment="1">
      <alignment horizontal="center"/>
    </xf>
    <xf numFmtId="38" fontId="4" fillId="0" borderId="122" xfId="5" applyNumberFormat="1" applyFont="1" applyBorder="1" applyAlignment="1">
      <alignment horizontal="center"/>
    </xf>
    <xf numFmtId="38" fontId="4" fillId="0" borderId="68" xfId="5" applyNumberFormat="1" applyFont="1" applyBorder="1" applyAlignment="1">
      <alignment horizontal="center"/>
    </xf>
    <xf numFmtId="38" fontId="5" fillId="0" borderId="125" xfId="5" applyNumberFormat="1" applyFont="1" applyBorder="1" applyAlignment="1">
      <alignment horizontal="center"/>
    </xf>
    <xf numFmtId="38" fontId="4" fillId="0" borderId="124" xfId="5" applyNumberFormat="1" applyFont="1" applyBorder="1" applyAlignment="1">
      <alignment horizontal="center"/>
    </xf>
    <xf numFmtId="38" fontId="5" fillId="0" borderId="126" xfId="5" applyNumberFormat="1" applyFont="1" applyBorder="1" applyAlignment="1">
      <alignment horizontal="center"/>
    </xf>
    <xf numFmtId="38" fontId="4" fillId="0" borderId="127" xfId="5" applyNumberFormat="1" applyFont="1" applyBorder="1" applyAlignment="1">
      <alignment horizontal="center"/>
    </xf>
    <xf numFmtId="38" fontId="5" fillId="0" borderId="128" xfId="5" applyNumberFormat="1" applyFont="1" applyBorder="1" applyAlignment="1">
      <alignment horizontal="center"/>
    </xf>
    <xf numFmtId="38" fontId="5" fillId="5" borderId="125" xfId="5" applyNumberFormat="1" applyFont="1" applyFill="1" applyBorder="1" applyAlignment="1">
      <alignment horizontal="center"/>
    </xf>
    <xf numFmtId="38" fontId="4" fillId="0" borderId="129" xfId="5" applyNumberFormat="1" applyFont="1" applyBorder="1" applyAlignment="1">
      <alignment horizontal="center"/>
    </xf>
    <xf numFmtId="38" fontId="5" fillId="0" borderId="130" xfId="5" applyNumberFormat="1" applyFont="1" applyBorder="1" applyAlignment="1">
      <alignment horizontal="center"/>
    </xf>
    <xf numFmtId="38" fontId="5" fillId="0" borderId="131" xfId="5" applyNumberFormat="1" applyFont="1" applyBorder="1" applyAlignment="1">
      <alignment horizontal="center"/>
    </xf>
    <xf numFmtId="38" fontId="4" fillId="0" borderId="72" xfId="5" applyNumberFormat="1" applyFont="1" applyBorder="1" applyAlignment="1">
      <alignment horizontal="center"/>
    </xf>
    <xf numFmtId="38" fontId="4" fillId="0" borderId="73" xfId="5" applyNumberFormat="1" applyFont="1" applyBorder="1" applyAlignment="1">
      <alignment horizontal="center"/>
    </xf>
    <xf numFmtId="38" fontId="4" fillId="0" borderId="135" xfId="5" applyNumberFormat="1" applyFont="1" applyBorder="1" applyAlignment="1">
      <alignment horizontal="left"/>
    </xf>
    <xf numFmtId="38" fontId="4" fillId="0" borderId="138" xfId="5" applyNumberFormat="1" applyFont="1" applyBorder="1" applyAlignment="1">
      <alignment horizontal="center"/>
    </xf>
    <xf numFmtId="38" fontId="4" fillId="0" borderId="132" xfId="5" applyNumberFormat="1" applyFont="1" applyBorder="1" applyAlignment="1">
      <alignment horizontal="center"/>
    </xf>
    <xf numFmtId="38" fontId="4" fillId="0" borderId="134" xfId="5" applyNumberFormat="1" applyFont="1" applyBorder="1" applyAlignment="1">
      <alignment horizontal="center"/>
    </xf>
    <xf numFmtId="38" fontId="4" fillId="0" borderId="133" xfId="5" applyNumberFormat="1" applyFont="1" applyBorder="1" applyAlignment="1">
      <alignment horizontal="center"/>
    </xf>
    <xf numFmtId="38" fontId="4" fillId="0" borderId="4" xfId="5" applyNumberFormat="1" applyFont="1" applyBorder="1" applyAlignment="1">
      <alignment horizontal="center"/>
    </xf>
    <xf numFmtId="38" fontId="4" fillId="5" borderId="83" xfId="5" applyNumberFormat="1" applyFont="1" applyFill="1" applyBorder="1" applyAlignment="1">
      <alignment horizontal="center"/>
    </xf>
    <xf numFmtId="38" fontId="4" fillId="0" borderId="135" xfId="5" applyNumberFormat="1" applyFont="1" applyBorder="1" applyAlignment="1">
      <alignment horizontal="center"/>
    </xf>
    <xf numFmtId="38" fontId="4" fillId="0" borderId="136" xfId="5" applyNumberFormat="1" applyFont="1" applyBorder="1" applyAlignment="1">
      <alignment horizontal="center"/>
    </xf>
    <xf numFmtId="38" fontId="4" fillId="0" borderId="137" xfId="5" applyNumberFormat="1" applyFont="1" applyBorder="1" applyAlignment="1">
      <alignment horizontal="center"/>
    </xf>
    <xf numFmtId="38" fontId="4" fillId="0" borderId="151" xfId="5" applyNumberFormat="1" applyFont="1" applyBorder="1" applyAlignment="1">
      <alignment horizontal="center"/>
    </xf>
    <xf numFmtId="38" fontId="4" fillId="5" borderId="134" xfId="5" applyNumberFormat="1" applyFont="1" applyFill="1" applyBorder="1" applyAlignment="1">
      <alignment horizontal="center"/>
    </xf>
    <xf numFmtId="38" fontId="5" fillId="0" borderId="26" xfId="5" applyNumberFormat="1" applyFont="1" applyBorder="1" applyAlignment="1">
      <alignment horizontal="left" vertical="top"/>
    </xf>
    <xf numFmtId="38" fontId="4" fillId="5" borderId="62" xfId="5" applyNumberFormat="1" applyFont="1" applyFill="1" applyBorder="1" applyAlignment="1">
      <alignment horizontal="center"/>
    </xf>
    <xf numFmtId="38" fontId="4" fillId="0" borderId="64" xfId="5" applyNumberFormat="1" applyFont="1" applyBorder="1" applyAlignment="1">
      <alignment horizontal="center"/>
    </xf>
    <xf numFmtId="38" fontId="4" fillId="0" borderId="66" xfId="5" applyNumberFormat="1" applyFont="1" applyBorder="1" applyAlignment="1">
      <alignment horizontal="center"/>
    </xf>
    <xf numFmtId="38" fontId="4" fillId="0" borderId="143" xfId="5" applyNumberFormat="1" applyFont="1" applyBorder="1" applyAlignment="1">
      <alignment horizontal="center"/>
    </xf>
    <xf numFmtId="38" fontId="4" fillId="5" borderId="28" xfId="5" applyNumberFormat="1" applyFont="1" applyFill="1" applyBorder="1" applyAlignment="1">
      <alignment horizontal="center"/>
    </xf>
    <xf numFmtId="38" fontId="4" fillId="0" borderId="32" xfId="5" applyNumberFormat="1" applyFont="1" applyBorder="1" applyAlignment="1">
      <alignment horizontal="center"/>
    </xf>
    <xf numFmtId="38" fontId="5" fillId="0" borderId="129" xfId="5" applyNumberFormat="1" applyFont="1" applyBorder="1" applyAlignment="1">
      <alignment horizontal="center"/>
    </xf>
    <xf numFmtId="38" fontId="5" fillId="0" borderId="127" xfId="5" applyNumberFormat="1" applyFont="1" applyBorder="1" applyAlignment="1">
      <alignment horizontal="center"/>
    </xf>
    <xf numFmtId="38" fontId="5" fillId="0" borderId="70" xfId="5" applyNumberFormat="1" applyFont="1" applyBorder="1" applyAlignment="1">
      <alignment horizontal="left" vertical="top"/>
    </xf>
    <xf numFmtId="38" fontId="4" fillId="0" borderId="144" xfId="5" applyNumberFormat="1" applyFont="1" applyBorder="1" applyAlignment="1">
      <alignment horizontal="center"/>
    </xf>
    <xf numFmtId="38" fontId="4" fillId="5" borderId="72" xfId="5" applyNumberFormat="1" applyFont="1" applyFill="1" applyBorder="1" applyAlignment="1">
      <alignment horizontal="center"/>
    </xf>
    <xf numFmtId="38" fontId="4" fillId="0" borderId="74" xfId="5" applyNumberFormat="1" applyFont="1" applyBorder="1" applyAlignment="1">
      <alignment horizontal="center"/>
    </xf>
    <xf numFmtId="38" fontId="4" fillId="0" borderId="76" xfId="5" applyNumberFormat="1" applyFont="1" applyBorder="1" applyAlignment="1">
      <alignment horizontal="center"/>
    </xf>
    <xf numFmtId="38" fontId="4" fillId="0" borderId="77" xfId="5" applyNumberFormat="1" applyFont="1" applyBorder="1" applyAlignment="1">
      <alignment horizontal="center"/>
    </xf>
    <xf numFmtId="38" fontId="5" fillId="0" borderId="60" xfId="5" applyNumberFormat="1" applyFont="1" applyBorder="1" applyAlignment="1">
      <alignment horizontal="left" vertical="top"/>
    </xf>
    <xf numFmtId="38" fontId="5" fillId="0" borderId="95" xfId="5" applyNumberFormat="1" applyFont="1" applyBorder="1" applyAlignment="1">
      <alignment horizontal="center"/>
    </xf>
    <xf numFmtId="38" fontId="5" fillId="0" borderId="152" xfId="5" applyNumberFormat="1" applyFont="1" applyBorder="1" applyAlignment="1">
      <alignment horizontal="center"/>
    </xf>
    <xf numFmtId="38" fontId="5" fillId="0" borderId="117" xfId="5" applyNumberFormat="1" applyFont="1" applyBorder="1" applyAlignment="1">
      <alignment horizontal="left"/>
    </xf>
    <xf numFmtId="38" fontId="5" fillId="0" borderId="118" xfId="5" applyNumberFormat="1" applyFont="1" applyBorder="1" applyAlignment="1">
      <alignment horizontal="left" vertical="top"/>
    </xf>
    <xf numFmtId="38" fontId="5" fillId="0" borderId="153" xfId="5" applyNumberFormat="1" applyFont="1" applyBorder="1" applyAlignment="1">
      <alignment horizontal="center"/>
    </xf>
    <xf numFmtId="38" fontId="5" fillId="0" borderId="154" xfId="5" applyNumberFormat="1" applyFont="1" applyBorder="1" applyAlignment="1">
      <alignment horizontal="center"/>
    </xf>
    <xf numFmtId="38" fontId="5" fillId="0" borderId="155" xfId="5" applyNumberFormat="1" applyFont="1" applyBorder="1" applyAlignment="1">
      <alignment horizontal="center"/>
    </xf>
    <xf numFmtId="38" fontId="5" fillId="0" borderId="156" xfId="5" applyNumberFormat="1" applyFont="1" applyBorder="1" applyAlignment="1">
      <alignment horizontal="center"/>
    </xf>
    <xf numFmtId="38" fontId="4" fillId="0" borderId="89" xfId="5" applyNumberFormat="1" applyFont="1" applyBorder="1" applyAlignment="1">
      <alignment horizontal="center"/>
    </xf>
    <xf numFmtId="38" fontId="4" fillId="0" borderId="90" xfId="5" applyNumberFormat="1" applyFont="1" applyBorder="1" applyAlignment="1">
      <alignment horizontal="center"/>
    </xf>
    <xf numFmtId="38" fontId="4" fillId="0" borderId="91" xfId="5" applyNumberFormat="1" applyFont="1" applyBorder="1" applyAlignment="1">
      <alignment horizontal="center"/>
    </xf>
    <xf numFmtId="38" fontId="4" fillId="5" borderId="90" xfId="5" applyNumberFormat="1" applyFont="1" applyFill="1" applyBorder="1" applyAlignment="1">
      <alignment horizontal="center"/>
    </xf>
    <xf numFmtId="38" fontId="4" fillId="0" borderId="93" xfId="5" applyNumberFormat="1" applyFont="1" applyBorder="1" applyAlignment="1">
      <alignment horizontal="center"/>
    </xf>
    <xf numFmtId="38" fontId="4" fillId="0" borderId="69" xfId="6" applyNumberFormat="1" applyFont="1" applyBorder="1" applyAlignment="1">
      <alignment horizontal="left" vertical="top" wrapText="1"/>
    </xf>
    <xf numFmtId="38" fontId="4" fillId="0" borderId="139" xfId="5" applyNumberFormat="1" applyFont="1" applyBorder="1" applyAlignment="1">
      <alignment horizontal="center"/>
    </xf>
    <xf numFmtId="166" fontId="4" fillId="0" borderId="0" xfId="2" applyNumberFormat="1" applyFont="1" applyFill="1" applyBorder="1" applyAlignment="1">
      <alignment horizontal="center"/>
    </xf>
    <xf numFmtId="167" fontId="4" fillId="0" borderId="0" xfId="5" applyNumberFormat="1" applyFont="1" applyAlignment="1">
      <alignment horizontal="left"/>
    </xf>
    <xf numFmtId="167" fontId="5" fillId="7" borderId="0" xfId="5" applyNumberFormat="1" applyFont="1" applyFill="1" applyAlignment="1">
      <alignment horizontal="left"/>
    </xf>
    <xf numFmtId="167" fontId="4" fillId="8" borderId="0" xfId="5" applyNumberFormat="1" applyFont="1" applyFill="1" applyAlignment="1">
      <alignment horizontal="left"/>
    </xf>
    <xf numFmtId="167" fontId="5" fillId="6" borderId="0" xfId="5" applyNumberFormat="1" applyFont="1" applyFill="1" applyAlignment="1">
      <alignment horizontal="left"/>
    </xf>
    <xf numFmtId="167" fontId="5" fillId="8" borderId="0" xfId="5" applyNumberFormat="1" applyFont="1" applyFill="1" applyAlignment="1">
      <alignment horizontal="left"/>
    </xf>
    <xf numFmtId="38" fontId="4" fillId="8" borderId="0" xfId="5" applyNumberFormat="1" applyFont="1" applyFill="1"/>
    <xf numFmtId="38" fontId="5" fillId="0" borderId="0" xfId="5" applyNumberFormat="1" applyFont="1"/>
    <xf numFmtId="38" fontId="4" fillId="0" borderId="0" xfId="5" applyNumberFormat="1" applyFont="1"/>
    <xf numFmtId="40" fontId="5" fillId="0" borderId="0" xfId="5" applyNumberFormat="1" applyFont="1"/>
    <xf numFmtId="40" fontId="4" fillId="0" borderId="0" xfId="5" applyNumberFormat="1" applyFont="1"/>
  </cellXfs>
  <cellStyles count="7">
    <cellStyle name="Comma" xfId="1" builtinId="3"/>
    <cellStyle name="Hyperlink" xfId="3" builtinId="8"/>
    <cellStyle name="Normal" xfId="0" builtinId="0"/>
    <cellStyle name="Normal 2" xfId="4" xr:uid="{AB28095B-CB18-408B-B2E1-049817B395BE}"/>
    <cellStyle name="Normal_1990 and 1998 CIP - Prices Quantity and CO2(MH)" xfId="6" xr:uid="{95E07D9A-26CE-4113-AE86-35F9CE7F2784}"/>
    <cellStyle name="Normal_2000balx" xfId="5" xr:uid="{BEC2C6DE-B3C7-4D38-8140-AD9D66A5E0F2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7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4962B-02C7-4060-A9F5-1DCC6C62AFDC}">
  <sheetPr codeName="Sheet10"/>
  <dimension ref="A1:Z99"/>
  <sheetViews>
    <sheetView showGridLines="0" zoomScaleNormal="100" workbookViewId="0">
      <selection activeCell="D17" sqref="D17"/>
    </sheetView>
  </sheetViews>
  <sheetFormatPr defaultColWidth="8.85546875" defaultRowHeight="15"/>
  <cols>
    <col min="1" max="4" width="21.7109375" customWidth="1"/>
    <col min="5" max="6" width="14.140625" customWidth="1"/>
    <col min="7" max="7" width="12.140625" customWidth="1"/>
    <col min="8" max="10" width="8.140625" customWidth="1"/>
    <col min="11" max="11" width="9.7109375" customWidth="1"/>
    <col min="12" max="12" width="8.140625" customWidth="1"/>
    <col min="13" max="13" width="10" customWidth="1"/>
    <col min="14" max="14" width="11.42578125" customWidth="1"/>
    <col min="15" max="15" width="13.42578125" customWidth="1"/>
  </cols>
  <sheetData>
    <row r="1" spans="1:26">
      <c r="A1" s="59"/>
      <c r="B1" s="59"/>
      <c r="C1" s="59"/>
      <c r="D1" s="59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</row>
    <row r="2" spans="1:26">
      <c r="A2" s="59"/>
      <c r="B2" s="59"/>
      <c r="C2" s="59"/>
      <c r="D2" s="59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</row>
    <row r="3" spans="1:26">
      <c r="A3" s="59"/>
      <c r="B3" s="59"/>
      <c r="C3" s="59"/>
      <c r="D3" s="59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60"/>
      <c r="U3" s="60"/>
      <c r="V3" s="60"/>
      <c r="W3" s="60"/>
      <c r="X3" s="60"/>
      <c r="Y3" s="60"/>
      <c r="Z3" s="60"/>
    </row>
    <row r="4" spans="1:26">
      <c r="A4" s="59"/>
      <c r="B4" s="59"/>
      <c r="C4" s="59"/>
      <c r="D4" s="59"/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60"/>
      <c r="Q4" s="60"/>
      <c r="R4" s="60"/>
      <c r="S4" s="60"/>
      <c r="T4" s="60"/>
      <c r="U4" s="60"/>
      <c r="V4" s="60"/>
      <c r="W4" s="60"/>
      <c r="X4" s="60"/>
      <c r="Y4" s="60"/>
      <c r="Z4" s="60"/>
    </row>
    <row r="5" spans="1:26">
      <c r="A5" s="59"/>
      <c r="B5" s="59"/>
      <c r="C5" s="59"/>
      <c r="D5" s="59"/>
      <c r="E5" s="60"/>
      <c r="F5" s="60"/>
      <c r="G5" s="60"/>
      <c r="H5" s="60"/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0"/>
      <c r="V5" s="60"/>
      <c r="W5" s="60"/>
      <c r="X5" s="60"/>
      <c r="Y5" s="60"/>
      <c r="Z5" s="60"/>
    </row>
    <row r="6" spans="1:26">
      <c r="A6" s="59"/>
      <c r="B6" s="59"/>
      <c r="C6" s="59"/>
      <c r="D6" s="59"/>
      <c r="E6" s="60"/>
      <c r="F6" s="60"/>
      <c r="G6" s="60"/>
      <c r="H6" s="60"/>
      <c r="I6" s="60"/>
      <c r="J6" s="60"/>
      <c r="K6" s="60"/>
      <c r="L6" s="60"/>
      <c r="M6" s="60"/>
      <c r="N6" s="60"/>
      <c r="O6" s="60"/>
      <c r="P6" s="60"/>
      <c r="Q6" s="60"/>
      <c r="R6" s="60"/>
      <c r="S6" s="60"/>
      <c r="T6" s="60"/>
      <c r="U6" s="60"/>
      <c r="V6" s="60"/>
      <c r="W6" s="60"/>
      <c r="X6" s="60"/>
      <c r="Y6" s="60"/>
      <c r="Z6" s="60"/>
    </row>
    <row r="7" spans="1:26">
      <c r="A7" s="59"/>
      <c r="B7" s="59"/>
      <c r="C7" s="59"/>
      <c r="D7" s="59"/>
      <c r="E7" s="60"/>
      <c r="F7" s="60"/>
      <c r="G7" s="60"/>
      <c r="H7" s="60"/>
      <c r="I7" s="60"/>
      <c r="J7" s="60"/>
      <c r="K7" s="60"/>
      <c r="L7" s="60"/>
      <c r="M7" s="60"/>
      <c r="N7" s="60"/>
      <c r="O7" s="60"/>
      <c r="P7" s="60"/>
      <c r="Q7" s="60"/>
      <c r="R7" s="60"/>
      <c r="S7" s="60"/>
      <c r="T7" s="60"/>
      <c r="U7" s="60"/>
      <c r="V7" s="60"/>
      <c r="W7" s="60"/>
      <c r="X7" s="60"/>
      <c r="Y7" s="60"/>
      <c r="Z7" s="60"/>
    </row>
    <row r="8" spans="1:26">
      <c r="A8" s="59"/>
      <c r="B8" s="59"/>
      <c r="C8" s="59"/>
      <c r="D8" s="59"/>
      <c r="E8" s="60"/>
      <c r="F8" s="60"/>
      <c r="G8" s="60"/>
      <c r="H8" s="60"/>
      <c r="I8" s="60"/>
      <c r="J8" s="60"/>
      <c r="K8" s="60"/>
      <c r="L8" s="60"/>
      <c r="M8" s="60"/>
      <c r="N8" s="60"/>
      <c r="O8" s="60"/>
      <c r="P8" s="60"/>
      <c r="Q8" s="60"/>
      <c r="R8" s="60"/>
      <c r="S8" s="60"/>
      <c r="T8" s="60"/>
      <c r="U8" s="60"/>
      <c r="V8" s="60"/>
      <c r="W8" s="60"/>
      <c r="X8" s="60"/>
      <c r="Y8" s="60"/>
      <c r="Z8" s="60"/>
    </row>
    <row r="9" spans="1:26">
      <c r="A9" s="59"/>
      <c r="B9" s="59"/>
      <c r="C9" s="59"/>
      <c r="D9" s="59"/>
      <c r="E9" s="60"/>
      <c r="F9" s="60"/>
      <c r="G9" s="60"/>
      <c r="H9" s="60"/>
      <c r="I9" s="60"/>
      <c r="J9" s="60"/>
      <c r="K9" s="60"/>
      <c r="L9" s="60"/>
      <c r="M9" s="60"/>
      <c r="N9" s="60"/>
      <c r="O9" s="60"/>
      <c r="P9" s="60"/>
      <c r="Q9" s="60"/>
      <c r="R9" s="60"/>
      <c r="S9" s="60"/>
      <c r="T9" s="60"/>
      <c r="U9" s="60"/>
      <c r="V9" s="60"/>
      <c r="W9" s="60"/>
      <c r="X9" s="60"/>
      <c r="Y9" s="60"/>
      <c r="Z9" s="60"/>
    </row>
    <row r="10" spans="1:26">
      <c r="A10" s="59"/>
      <c r="B10" s="59"/>
      <c r="C10" s="59"/>
      <c r="D10" s="59"/>
      <c r="E10" s="60"/>
      <c r="F10" s="60"/>
      <c r="G10" s="60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0"/>
      <c r="X10" s="60"/>
      <c r="Y10" s="60"/>
      <c r="Z10" s="60"/>
    </row>
    <row r="11" spans="1:26">
      <c r="A11" s="59"/>
      <c r="B11" s="59"/>
      <c r="C11" s="59"/>
      <c r="D11" s="59"/>
      <c r="E11" s="60"/>
      <c r="F11" s="60"/>
      <c r="G11" s="60"/>
      <c r="H11" s="60"/>
      <c r="I11" s="60"/>
      <c r="J11" s="60"/>
      <c r="K11" s="60"/>
      <c r="L11" s="60"/>
      <c r="M11" s="60"/>
      <c r="N11" s="60"/>
      <c r="O11" s="60"/>
      <c r="P11" s="60"/>
      <c r="Q11" s="60"/>
      <c r="R11" s="60"/>
      <c r="S11" s="60"/>
      <c r="T11" s="60"/>
      <c r="U11" s="60"/>
      <c r="V11" s="60"/>
      <c r="W11" s="60"/>
      <c r="X11" s="60"/>
      <c r="Y11" s="60"/>
      <c r="Z11" s="60"/>
    </row>
    <row r="12" spans="1:26">
      <c r="A12" s="59"/>
      <c r="B12" s="59"/>
      <c r="C12" s="59"/>
      <c r="D12" s="59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</row>
    <row r="13" spans="1:26">
      <c r="A13" s="59"/>
      <c r="B13" s="59"/>
      <c r="C13" s="59"/>
      <c r="D13" s="59"/>
      <c r="E13" s="60"/>
      <c r="F13" s="60"/>
      <c r="G13" s="60"/>
      <c r="H13" s="60"/>
      <c r="I13" s="60"/>
      <c r="J13" s="60"/>
      <c r="K13" s="60"/>
      <c r="L13" s="60"/>
      <c r="M13" s="60"/>
      <c r="N13" s="60"/>
      <c r="O13" s="60"/>
      <c r="P13" s="60"/>
      <c r="Q13" s="60"/>
      <c r="R13" s="60"/>
      <c r="S13" s="60"/>
      <c r="T13" s="60"/>
      <c r="U13" s="60"/>
      <c r="V13" s="60"/>
      <c r="W13" s="60"/>
      <c r="X13" s="60"/>
      <c r="Y13" s="60"/>
      <c r="Z13" s="60"/>
    </row>
    <row r="14" spans="1:26">
      <c r="A14" s="59"/>
      <c r="B14" s="59"/>
      <c r="C14" s="59"/>
      <c r="D14" s="59"/>
      <c r="E14" s="60"/>
      <c r="F14" s="60"/>
      <c r="G14" s="60"/>
      <c r="H14" s="60"/>
      <c r="I14" s="60"/>
      <c r="J14" s="60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</row>
    <row r="15" spans="1:26">
      <c r="A15" s="59"/>
      <c r="B15" s="59"/>
      <c r="C15" s="59"/>
      <c r="D15" s="59"/>
      <c r="E15" s="60"/>
      <c r="F15" s="60"/>
      <c r="G15" s="60"/>
      <c r="H15" s="60"/>
      <c r="I15" s="60"/>
      <c r="J15" s="60"/>
      <c r="K15" s="60"/>
      <c r="L15" s="60"/>
      <c r="M15" s="60"/>
      <c r="N15" s="60"/>
      <c r="O15" s="60"/>
      <c r="P15" s="60"/>
      <c r="Q15" s="60"/>
      <c r="R15" s="60"/>
      <c r="S15" s="60"/>
      <c r="T15" s="60"/>
      <c r="U15" s="60"/>
      <c r="V15" s="60"/>
      <c r="W15" s="60"/>
      <c r="X15" s="60"/>
      <c r="Y15" s="60"/>
      <c r="Z15" s="60"/>
    </row>
    <row r="16" spans="1:26" ht="102.75" customHeight="1">
      <c r="A16" s="75" t="s">
        <v>327</v>
      </c>
      <c r="B16" s="75"/>
      <c r="C16" s="75"/>
      <c r="D16" s="75"/>
      <c r="E16" s="61"/>
      <c r="F16" s="61"/>
      <c r="G16" s="62"/>
      <c r="H16" s="62"/>
      <c r="I16" s="62"/>
      <c r="J16" s="62"/>
      <c r="K16" s="62"/>
      <c r="L16" s="62"/>
      <c r="M16" s="60"/>
      <c r="N16" s="60"/>
      <c r="O16" s="60"/>
      <c r="P16" s="60"/>
      <c r="Q16" s="60"/>
      <c r="R16" s="60"/>
      <c r="S16" s="60"/>
      <c r="T16" s="60"/>
      <c r="U16" s="60"/>
      <c r="V16" s="60"/>
      <c r="W16" s="60"/>
      <c r="X16" s="60"/>
      <c r="Y16" s="60"/>
      <c r="Z16" s="60"/>
    </row>
    <row r="17" spans="1:26" ht="17.25" customHeight="1">
      <c r="A17" s="63"/>
      <c r="B17" s="63"/>
      <c r="C17" s="63"/>
      <c r="D17" s="63"/>
      <c r="E17" s="60"/>
      <c r="F17" s="60"/>
      <c r="G17" s="60"/>
      <c r="H17" s="60"/>
      <c r="I17" s="60"/>
      <c r="J17" s="60"/>
      <c r="K17" s="60"/>
      <c r="L17" s="60"/>
      <c r="M17" s="60"/>
      <c r="N17" s="60"/>
      <c r="O17" s="60"/>
      <c r="P17" s="60"/>
      <c r="Q17" s="60"/>
      <c r="R17" s="60"/>
      <c r="S17" s="60"/>
      <c r="T17" s="60"/>
      <c r="U17" s="60"/>
      <c r="V17" s="60"/>
      <c r="W17" s="60"/>
      <c r="X17" s="60"/>
      <c r="Y17" s="60"/>
      <c r="Z17" s="60"/>
    </row>
    <row r="18" spans="1:26" ht="17.25" customHeight="1">
      <c r="A18" s="63"/>
      <c r="B18" s="63"/>
      <c r="C18" s="63"/>
      <c r="D18" s="63"/>
      <c r="E18" s="64"/>
      <c r="F18" s="64"/>
      <c r="G18" s="65"/>
      <c r="H18" s="65"/>
      <c r="I18" s="65"/>
      <c r="J18" s="65"/>
      <c r="K18" s="65"/>
      <c r="L18" s="65"/>
      <c r="M18" s="60"/>
      <c r="N18" s="60"/>
      <c r="O18" s="60"/>
      <c r="P18" s="60"/>
      <c r="Q18" s="60"/>
      <c r="R18" s="60"/>
      <c r="S18" s="60"/>
      <c r="T18" s="60"/>
      <c r="U18" s="60"/>
      <c r="V18" s="60"/>
      <c r="W18" s="60"/>
      <c r="X18" s="60"/>
      <c r="Y18" s="60"/>
      <c r="Z18" s="60"/>
    </row>
    <row r="19" spans="1:26" ht="17.25" customHeight="1">
      <c r="A19" s="66" t="s">
        <v>328</v>
      </c>
      <c r="B19" s="74" t="s">
        <v>339</v>
      </c>
      <c r="C19" s="74"/>
      <c r="D19" s="74"/>
      <c r="E19" s="67"/>
      <c r="F19" s="67"/>
      <c r="G19" s="68"/>
      <c r="H19" s="68"/>
      <c r="I19" s="68"/>
      <c r="J19" s="68"/>
      <c r="K19" s="68"/>
      <c r="L19" s="68"/>
      <c r="M19" s="60"/>
      <c r="N19" s="60"/>
      <c r="O19" s="60"/>
      <c r="P19" s="60"/>
      <c r="Q19" s="60"/>
      <c r="R19" s="60"/>
      <c r="S19" s="60"/>
      <c r="T19" s="60"/>
      <c r="U19" s="60"/>
      <c r="V19" s="60"/>
      <c r="W19" s="60"/>
      <c r="X19" s="60"/>
      <c r="Y19" s="60"/>
      <c r="Z19" s="60"/>
    </row>
    <row r="20" spans="1:26" ht="17.25" customHeight="1">
      <c r="A20" s="66" t="s">
        <v>329</v>
      </c>
      <c r="B20" s="74" t="s">
        <v>340</v>
      </c>
      <c r="C20" s="74"/>
      <c r="D20" s="74"/>
      <c r="E20" s="67"/>
      <c r="F20" s="67"/>
      <c r="G20" s="68"/>
      <c r="H20" s="68"/>
      <c r="I20" s="68"/>
      <c r="J20" s="68"/>
      <c r="K20" s="68"/>
      <c r="L20" s="68"/>
      <c r="M20" s="60"/>
      <c r="N20" s="60"/>
      <c r="O20" s="60"/>
      <c r="P20" s="60"/>
      <c r="Q20" s="60"/>
      <c r="R20" s="60"/>
      <c r="S20" s="60"/>
      <c r="T20" s="60"/>
      <c r="U20" s="60"/>
      <c r="V20" s="60"/>
      <c r="W20" s="60"/>
      <c r="X20" s="60"/>
      <c r="Y20" s="60"/>
      <c r="Z20" s="60"/>
    </row>
    <row r="21" spans="1:26" ht="17.25" customHeight="1">
      <c r="A21" s="66" t="s">
        <v>330</v>
      </c>
      <c r="B21" s="69" t="s">
        <v>341</v>
      </c>
      <c r="C21" s="69"/>
      <c r="D21" s="69"/>
      <c r="E21" s="67"/>
      <c r="F21" s="67"/>
      <c r="G21" s="68"/>
      <c r="H21" s="68"/>
      <c r="I21" s="68"/>
      <c r="J21" s="68"/>
      <c r="K21" s="68"/>
      <c r="L21" s="68"/>
      <c r="M21" s="60"/>
      <c r="N21" s="60"/>
      <c r="O21" s="60"/>
      <c r="P21" s="60"/>
      <c r="Q21" s="60"/>
      <c r="R21" s="60"/>
      <c r="S21" s="60"/>
      <c r="T21" s="60"/>
      <c r="U21" s="60"/>
      <c r="V21" s="60"/>
      <c r="W21" s="60"/>
      <c r="X21" s="60"/>
      <c r="Y21" s="60"/>
      <c r="Z21" s="60"/>
    </row>
    <row r="22" spans="1:26" ht="17.25" customHeight="1">
      <c r="A22" s="66"/>
      <c r="B22" s="69"/>
      <c r="C22" s="69"/>
      <c r="D22" s="69"/>
      <c r="E22" s="67"/>
      <c r="F22" s="67"/>
      <c r="G22" s="68"/>
      <c r="H22" s="68"/>
      <c r="I22" s="68"/>
      <c r="J22" s="68"/>
      <c r="K22" s="68"/>
      <c r="L22" s="68"/>
      <c r="M22" s="60"/>
      <c r="N22" s="60"/>
      <c r="O22" s="60"/>
      <c r="P22" s="60"/>
      <c r="Q22" s="60"/>
      <c r="R22" s="60"/>
      <c r="S22" s="60"/>
      <c r="T22" s="60"/>
      <c r="U22" s="60"/>
      <c r="V22" s="60"/>
      <c r="W22" s="60"/>
      <c r="X22" s="60"/>
      <c r="Y22" s="60"/>
      <c r="Z22" s="60"/>
    </row>
    <row r="23" spans="1:26" ht="17.25" customHeight="1">
      <c r="A23" s="66" t="s">
        <v>331</v>
      </c>
      <c r="B23" s="74" t="s">
        <v>342</v>
      </c>
      <c r="C23" s="74"/>
      <c r="D23" s="74"/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0"/>
      <c r="T23" s="60"/>
      <c r="U23" s="60"/>
      <c r="V23" s="60"/>
      <c r="W23" s="60"/>
      <c r="X23" s="60"/>
      <c r="Y23" s="60"/>
      <c r="Z23" s="60"/>
    </row>
    <row r="24" spans="1:26" ht="17.25" customHeight="1">
      <c r="A24" s="66"/>
      <c r="B24" s="69"/>
      <c r="C24" s="69"/>
      <c r="D24" s="69"/>
      <c r="E24" s="60"/>
      <c r="F24" s="60"/>
      <c r="G24" s="60"/>
      <c r="H24" s="60"/>
      <c r="I24" s="60"/>
      <c r="J24" s="60"/>
      <c r="K24" s="60"/>
      <c r="L24" s="60"/>
      <c r="M24" s="60"/>
      <c r="N24" s="60"/>
      <c r="O24" s="60"/>
      <c r="P24" s="60"/>
      <c r="Q24" s="60"/>
      <c r="R24" s="60"/>
      <c r="S24" s="60"/>
      <c r="T24" s="60"/>
      <c r="U24" s="60"/>
      <c r="V24" s="60"/>
      <c r="W24" s="60"/>
      <c r="X24" s="60"/>
      <c r="Y24" s="60"/>
      <c r="Z24" s="60"/>
    </row>
    <row r="25" spans="1:26" ht="17.25" customHeight="1">
      <c r="A25" s="66"/>
      <c r="B25" s="69"/>
      <c r="C25" s="69"/>
      <c r="D25" s="69"/>
      <c r="E25" s="60"/>
      <c r="F25" s="60"/>
      <c r="G25" s="60"/>
      <c r="H25" s="60"/>
      <c r="I25" s="60"/>
      <c r="J25" s="60"/>
      <c r="K25" s="60"/>
      <c r="L25" s="60"/>
      <c r="M25" s="60"/>
      <c r="N25" s="60"/>
      <c r="O25" s="60"/>
      <c r="P25" s="60"/>
      <c r="Q25" s="60"/>
      <c r="R25" s="60"/>
      <c r="S25" s="60"/>
      <c r="T25" s="60"/>
      <c r="U25" s="60"/>
      <c r="V25" s="60"/>
      <c r="W25" s="60"/>
      <c r="X25" s="60"/>
      <c r="Y25" s="60"/>
      <c r="Z25" s="60"/>
    </row>
    <row r="26" spans="1:26" ht="17.25" customHeight="1">
      <c r="A26" s="66" t="s">
        <v>332</v>
      </c>
      <c r="B26" s="74" t="s">
        <v>342</v>
      </c>
      <c r="C26" s="74"/>
      <c r="D26" s="74"/>
      <c r="E26" s="60"/>
      <c r="F26" s="60"/>
      <c r="G26" s="60"/>
      <c r="H26" s="60"/>
      <c r="I26" s="60"/>
      <c r="J26" s="60"/>
      <c r="K26" s="60"/>
      <c r="L26" s="60"/>
      <c r="M26" s="60"/>
      <c r="N26" s="60"/>
      <c r="O26" s="60"/>
      <c r="P26" s="60"/>
      <c r="Q26" s="60"/>
      <c r="R26" s="60"/>
      <c r="S26" s="60"/>
      <c r="T26" s="60"/>
      <c r="U26" s="60"/>
      <c r="V26" s="60"/>
      <c r="W26" s="60"/>
      <c r="X26" s="60"/>
      <c r="Y26" s="60"/>
      <c r="Z26" s="60"/>
    </row>
    <row r="27" spans="1:26" ht="17.25" customHeight="1">
      <c r="A27" s="66"/>
      <c r="B27" s="69"/>
      <c r="C27" s="69"/>
      <c r="D27" s="69"/>
      <c r="E27" s="60"/>
      <c r="F27" s="60"/>
      <c r="G27" s="60"/>
      <c r="H27" s="60"/>
      <c r="I27" s="60"/>
      <c r="J27" s="60"/>
      <c r="K27" s="60"/>
      <c r="L27" s="60"/>
      <c r="M27" s="60"/>
      <c r="N27" s="60"/>
      <c r="O27" s="60"/>
      <c r="P27" s="60"/>
      <c r="Q27" s="60"/>
      <c r="R27" s="60"/>
      <c r="S27" s="60"/>
      <c r="T27" s="60"/>
      <c r="U27" s="60"/>
      <c r="V27" s="60"/>
      <c r="W27" s="60"/>
      <c r="X27" s="60"/>
      <c r="Y27" s="60"/>
      <c r="Z27" s="60"/>
    </row>
    <row r="28" spans="1:26" ht="17.25" customHeight="1">
      <c r="A28" s="66"/>
      <c r="B28" s="69"/>
      <c r="C28" s="69"/>
      <c r="D28" s="69"/>
      <c r="E28" s="60"/>
      <c r="F28" s="60"/>
      <c r="G28" s="60"/>
      <c r="H28" s="60"/>
      <c r="I28" s="60"/>
      <c r="J28" s="60"/>
      <c r="K28" s="60"/>
      <c r="L28" s="60"/>
      <c r="M28" s="60"/>
      <c r="N28" s="60"/>
      <c r="O28" s="60"/>
      <c r="P28" s="60"/>
      <c r="Q28" s="60"/>
      <c r="R28" s="60"/>
      <c r="S28" s="60"/>
      <c r="T28" s="60"/>
      <c r="U28" s="60"/>
      <c r="V28" s="60"/>
      <c r="W28" s="60"/>
      <c r="X28" s="60"/>
      <c r="Y28" s="60"/>
      <c r="Z28" s="60"/>
    </row>
    <row r="29" spans="1:26" ht="17.25" customHeight="1">
      <c r="A29" s="66" t="s">
        <v>333</v>
      </c>
      <c r="B29" s="70">
        <v>1</v>
      </c>
      <c r="C29" s="69"/>
      <c r="D29" s="69"/>
      <c r="E29" s="60"/>
      <c r="F29" s="60"/>
      <c r="G29" s="60"/>
      <c r="H29" s="60"/>
      <c r="I29" s="60"/>
      <c r="J29" s="60"/>
      <c r="K29" s="60"/>
      <c r="L29" s="60"/>
      <c r="M29" s="60"/>
      <c r="N29" s="60"/>
      <c r="O29" s="60"/>
      <c r="P29" s="60"/>
      <c r="Q29" s="60"/>
      <c r="R29" s="60"/>
      <c r="S29" s="60"/>
      <c r="T29" s="60"/>
      <c r="U29" s="60"/>
      <c r="V29" s="60"/>
      <c r="W29" s="60"/>
      <c r="X29" s="60"/>
      <c r="Y29" s="60"/>
      <c r="Z29" s="60"/>
    </row>
    <row r="30" spans="1:26" ht="17.25" customHeight="1">
      <c r="A30" s="66" t="s">
        <v>334</v>
      </c>
      <c r="B30" s="76" t="s">
        <v>335</v>
      </c>
      <c r="C30" s="74"/>
      <c r="D30" s="74"/>
      <c r="E30" s="71"/>
      <c r="F30" s="71"/>
      <c r="G30" s="60"/>
      <c r="H30" s="60"/>
      <c r="I30" s="60"/>
      <c r="J30" s="60"/>
      <c r="K30" s="60"/>
      <c r="L30" s="60"/>
      <c r="M30" s="60"/>
      <c r="N30" s="60"/>
      <c r="O30" s="60"/>
      <c r="P30" s="60"/>
      <c r="Q30" s="60"/>
      <c r="R30" s="60"/>
      <c r="S30" s="60"/>
      <c r="T30" s="60"/>
      <c r="U30" s="60"/>
      <c r="V30" s="60"/>
      <c r="W30" s="60"/>
      <c r="X30" s="60"/>
      <c r="Y30" s="60"/>
      <c r="Z30" s="60"/>
    </row>
    <row r="31" spans="1:26" ht="17.25" customHeight="1">
      <c r="A31" s="66" t="s">
        <v>336</v>
      </c>
      <c r="B31" s="74" t="s">
        <v>337</v>
      </c>
      <c r="C31" s="74"/>
      <c r="D31" s="74"/>
      <c r="E31" s="71"/>
      <c r="F31" s="71"/>
      <c r="G31" s="60"/>
      <c r="H31" s="60"/>
      <c r="I31" s="60"/>
      <c r="J31" s="60"/>
      <c r="K31" s="60"/>
      <c r="L31" s="60"/>
      <c r="M31" s="60"/>
      <c r="N31" s="60"/>
      <c r="O31" s="60"/>
      <c r="P31" s="60"/>
      <c r="Q31" s="60"/>
      <c r="R31" s="60"/>
      <c r="S31" s="60"/>
      <c r="T31" s="60"/>
      <c r="U31" s="60"/>
      <c r="V31" s="60"/>
      <c r="W31" s="60"/>
      <c r="X31" s="60"/>
      <c r="Y31" s="60"/>
      <c r="Z31" s="60"/>
    </row>
    <row r="32" spans="1:26" ht="17.25" customHeight="1">
      <c r="A32" s="72"/>
      <c r="B32" s="73" t="s">
        <v>338</v>
      </c>
      <c r="C32" s="72"/>
      <c r="D32" s="72"/>
      <c r="E32" s="60"/>
      <c r="F32" s="60"/>
      <c r="G32" s="60"/>
      <c r="H32" s="60"/>
      <c r="I32" s="60"/>
      <c r="J32" s="60"/>
      <c r="K32" s="60"/>
      <c r="L32" s="60"/>
      <c r="M32" s="60"/>
      <c r="N32" s="60"/>
      <c r="O32" s="60"/>
      <c r="P32" s="60"/>
      <c r="Q32" s="60"/>
      <c r="R32" s="60"/>
      <c r="S32" s="60"/>
      <c r="T32" s="60"/>
      <c r="U32" s="60"/>
      <c r="V32" s="60"/>
      <c r="W32" s="60"/>
      <c r="X32" s="60"/>
      <c r="Y32" s="60"/>
      <c r="Z32" s="60"/>
    </row>
    <row r="33" spans="1:26">
      <c r="A33" s="59"/>
      <c r="B33" s="59"/>
      <c r="C33" s="59"/>
      <c r="D33" s="59"/>
      <c r="E33" s="60"/>
      <c r="F33" s="60"/>
      <c r="G33" s="60"/>
      <c r="H33" s="60"/>
      <c r="I33" s="60"/>
      <c r="J33" s="60"/>
      <c r="K33" s="60"/>
      <c r="L33" s="60"/>
      <c r="M33" s="60"/>
      <c r="N33" s="60"/>
      <c r="O33" s="60"/>
      <c r="P33" s="60"/>
      <c r="Q33" s="60"/>
      <c r="R33" s="60"/>
      <c r="S33" s="60"/>
      <c r="T33" s="60"/>
      <c r="U33" s="60"/>
      <c r="V33" s="60"/>
      <c r="W33" s="60"/>
      <c r="X33" s="60"/>
      <c r="Y33" s="60"/>
      <c r="Z33" s="60"/>
    </row>
    <row r="34" spans="1:26">
      <c r="A34" s="59"/>
      <c r="B34" s="59"/>
      <c r="C34" s="59"/>
      <c r="D34" s="59"/>
      <c r="E34" s="60"/>
      <c r="F34" s="60"/>
      <c r="G34" s="60"/>
      <c r="H34" s="60"/>
      <c r="I34" s="60"/>
      <c r="J34" s="60"/>
      <c r="K34" s="60"/>
      <c r="L34" s="60"/>
      <c r="M34" s="60"/>
      <c r="N34" s="60"/>
      <c r="O34" s="60"/>
      <c r="P34" s="60"/>
      <c r="Q34" s="60"/>
      <c r="R34" s="60"/>
      <c r="S34" s="60"/>
      <c r="T34" s="60"/>
      <c r="U34" s="60"/>
      <c r="V34" s="60"/>
      <c r="W34" s="60"/>
      <c r="X34" s="60"/>
      <c r="Y34" s="60"/>
      <c r="Z34" s="60"/>
    </row>
    <row r="35" spans="1:26">
      <c r="A35" s="59"/>
      <c r="B35" s="59"/>
      <c r="C35" s="59"/>
      <c r="D35" s="59"/>
      <c r="E35" s="60"/>
      <c r="F35" s="60"/>
      <c r="G35" s="60"/>
      <c r="H35" s="60"/>
      <c r="I35" s="60"/>
      <c r="J35" s="60"/>
      <c r="K35" s="60"/>
      <c r="L35" s="60"/>
      <c r="M35" s="60"/>
      <c r="N35" s="60"/>
      <c r="O35" s="60"/>
      <c r="P35" s="60"/>
      <c r="Q35" s="60"/>
      <c r="R35" s="60"/>
      <c r="S35" s="60"/>
      <c r="T35" s="60"/>
      <c r="U35" s="60"/>
      <c r="V35" s="60"/>
      <c r="W35" s="60"/>
      <c r="X35" s="60"/>
      <c r="Y35" s="60"/>
      <c r="Z35" s="60"/>
    </row>
    <row r="36" spans="1:26">
      <c r="A36" s="59"/>
      <c r="B36" s="59"/>
      <c r="C36" s="59"/>
      <c r="D36" s="59"/>
      <c r="E36" s="60"/>
      <c r="F36" s="60"/>
      <c r="G36" s="60"/>
      <c r="H36" s="60"/>
      <c r="I36" s="60"/>
      <c r="J36" s="60"/>
      <c r="K36" s="60"/>
      <c r="L36" s="60"/>
      <c r="M36" s="60"/>
      <c r="N36" s="60"/>
      <c r="O36" s="60"/>
      <c r="P36" s="60"/>
      <c r="Q36" s="60"/>
      <c r="R36" s="60"/>
      <c r="S36" s="60"/>
      <c r="T36" s="60"/>
      <c r="U36" s="60"/>
      <c r="V36" s="60"/>
      <c r="W36" s="60"/>
      <c r="X36" s="60"/>
      <c r="Y36" s="60"/>
      <c r="Z36" s="60"/>
    </row>
    <row r="37" spans="1:26">
      <c r="A37" s="59"/>
      <c r="B37" s="59"/>
      <c r="C37" s="59"/>
      <c r="D37" s="59"/>
      <c r="E37" s="60"/>
      <c r="F37" s="60"/>
      <c r="G37" s="60"/>
      <c r="H37" s="60"/>
      <c r="I37" s="60"/>
      <c r="J37" s="60"/>
      <c r="K37" s="60"/>
      <c r="L37" s="60"/>
      <c r="M37" s="60"/>
      <c r="N37" s="60"/>
      <c r="O37" s="60"/>
      <c r="P37" s="60"/>
      <c r="Q37" s="60"/>
      <c r="R37" s="60"/>
      <c r="S37" s="60"/>
      <c r="T37" s="60"/>
      <c r="U37" s="60"/>
      <c r="V37" s="60"/>
      <c r="W37" s="60"/>
      <c r="X37" s="60"/>
      <c r="Y37" s="60"/>
      <c r="Z37" s="60"/>
    </row>
    <row r="38" spans="1:26">
      <c r="A38" s="59"/>
      <c r="B38" s="59"/>
      <c r="C38" s="59"/>
      <c r="D38" s="59"/>
      <c r="E38" s="60"/>
      <c r="F38" s="60"/>
      <c r="G38" s="60"/>
      <c r="H38" s="60"/>
      <c r="I38" s="60"/>
      <c r="J38" s="60"/>
      <c r="K38" s="60"/>
      <c r="L38" s="60"/>
      <c r="M38" s="60"/>
      <c r="N38" s="60"/>
      <c r="O38" s="60"/>
      <c r="P38" s="60"/>
      <c r="Q38" s="60"/>
      <c r="R38" s="60"/>
      <c r="S38" s="60"/>
      <c r="T38" s="60"/>
      <c r="U38" s="60"/>
      <c r="V38" s="60"/>
      <c r="W38" s="60"/>
      <c r="X38" s="60"/>
      <c r="Y38" s="60"/>
      <c r="Z38" s="60"/>
    </row>
    <row r="39" spans="1:26">
      <c r="A39" s="59"/>
      <c r="B39" s="59"/>
      <c r="C39" s="59"/>
      <c r="D39" s="59"/>
      <c r="E39" s="60"/>
      <c r="F39" s="60"/>
      <c r="G39" s="60"/>
      <c r="H39" s="60"/>
      <c r="I39" s="60"/>
      <c r="J39" s="60"/>
      <c r="K39" s="60"/>
      <c r="L39" s="60"/>
      <c r="M39" s="60"/>
      <c r="N39" s="60"/>
      <c r="O39" s="60"/>
      <c r="P39" s="60"/>
      <c r="Q39" s="60"/>
      <c r="R39" s="60"/>
      <c r="S39" s="60"/>
      <c r="T39" s="60"/>
      <c r="U39" s="60"/>
      <c r="V39" s="60"/>
      <c r="W39" s="60"/>
      <c r="X39" s="60"/>
      <c r="Y39" s="60"/>
      <c r="Z39" s="60"/>
    </row>
    <row r="40" spans="1:26">
      <c r="A40" s="59"/>
      <c r="B40" s="59"/>
      <c r="C40" s="59"/>
      <c r="D40" s="59"/>
      <c r="E40" s="60"/>
      <c r="F40" s="60"/>
      <c r="G40" s="60"/>
      <c r="H40" s="60"/>
      <c r="I40" s="60"/>
      <c r="J40" s="60"/>
      <c r="K40" s="60"/>
      <c r="L40" s="60"/>
      <c r="M40" s="60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</row>
    <row r="41" spans="1:26">
      <c r="A41" s="59"/>
      <c r="B41" s="59"/>
      <c r="C41" s="59"/>
      <c r="D41" s="59"/>
      <c r="E41" s="60"/>
      <c r="F41" s="60"/>
      <c r="G41" s="60"/>
      <c r="H41" s="60"/>
      <c r="I41" s="60"/>
      <c r="J41" s="60"/>
      <c r="K41" s="60"/>
      <c r="L41" s="60"/>
      <c r="M41" s="60"/>
      <c r="N41" s="60"/>
      <c r="O41" s="60"/>
      <c r="P41" s="60"/>
      <c r="Q41" s="60"/>
      <c r="R41" s="60"/>
      <c r="S41" s="60"/>
      <c r="T41" s="60"/>
      <c r="U41" s="60"/>
      <c r="V41" s="60"/>
      <c r="W41" s="60"/>
      <c r="X41" s="60"/>
      <c r="Y41" s="60"/>
      <c r="Z41" s="60"/>
    </row>
    <row r="42" spans="1:26">
      <c r="A42" s="59"/>
      <c r="B42" s="59"/>
      <c r="C42" s="59"/>
      <c r="D42" s="59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0"/>
      <c r="Q42" s="60"/>
      <c r="R42" s="60"/>
      <c r="S42" s="60"/>
      <c r="T42" s="60"/>
      <c r="U42" s="60"/>
      <c r="V42" s="60"/>
      <c r="W42" s="60"/>
      <c r="X42" s="60"/>
      <c r="Y42" s="60"/>
      <c r="Z42" s="60"/>
    </row>
    <row r="43" spans="1:26">
      <c r="A43" s="60"/>
      <c r="B43" s="60"/>
      <c r="C43" s="60"/>
      <c r="D43" s="60"/>
      <c r="E43" s="60"/>
      <c r="F43" s="60"/>
      <c r="G43" s="60"/>
      <c r="H43" s="60"/>
      <c r="I43" s="60"/>
      <c r="J43" s="60"/>
      <c r="K43" s="60"/>
      <c r="L43" s="60"/>
      <c r="M43" s="60"/>
      <c r="N43" s="60"/>
      <c r="O43" s="60"/>
      <c r="P43" s="60"/>
      <c r="Q43" s="60"/>
      <c r="R43" s="60"/>
      <c r="S43" s="60"/>
      <c r="T43" s="60"/>
      <c r="U43" s="60"/>
      <c r="V43" s="60"/>
      <c r="W43" s="60"/>
      <c r="X43" s="60"/>
      <c r="Y43" s="60"/>
      <c r="Z43" s="60"/>
    </row>
    <row r="44" spans="1:26">
      <c r="A44" s="60"/>
      <c r="B44" s="60"/>
      <c r="C44" s="60"/>
      <c r="D44" s="60"/>
      <c r="E44" s="60"/>
      <c r="F44" s="60"/>
      <c r="G44" s="60"/>
      <c r="H44" s="60"/>
      <c r="I44" s="60"/>
      <c r="J44" s="60"/>
      <c r="K44" s="60"/>
      <c r="L44" s="60"/>
      <c r="M44" s="60"/>
      <c r="N44" s="60"/>
      <c r="O44" s="60"/>
      <c r="P44" s="60"/>
      <c r="Q44" s="60"/>
      <c r="R44" s="60"/>
      <c r="S44" s="60"/>
      <c r="T44" s="60"/>
      <c r="U44" s="60"/>
      <c r="V44" s="60"/>
      <c r="W44" s="60"/>
      <c r="X44" s="60"/>
      <c r="Y44" s="60"/>
      <c r="Z44" s="60"/>
    </row>
    <row r="45" spans="1:26">
      <c r="A45" s="60"/>
      <c r="B45" s="60"/>
      <c r="C45" s="60"/>
      <c r="D45" s="60"/>
      <c r="E45" s="60"/>
      <c r="F45" s="60"/>
      <c r="G45" s="60"/>
      <c r="H45" s="60"/>
      <c r="I45" s="60"/>
      <c r="J45" s="60"/>
      <c r="K45" s="60"/>
      <c r="L45" s="60"/>
      <c r="M45" s="60"/>
      <c r="N45" s="60"/>
      <c r="O45" s="60"/>
      <c r="P45" s="60"/>
      <c r="Q45" s="60"/>
      <c r="R45" s="60"/>
      <c r="S45" s="60"/>
      <c r="T45" s="60"/>
      <c r="U45" s="60"/>
      <c r="V45" s="60"/>
      <c r="W45" s="60"/>
      <c r="X45" s="60"/>
      <c r="Y45" s="60"/>
      <c r="Z45" s="60"/>
    </row>
    <row r="46" spans="1:26">
      <c r="A46" s="60"/>
      <c r="B46" s="60"/>
      <c r="C46" s="60"/>
      <c r="D46" s="60"/>
      <c r="E46" s="60"/>
      <c r="F46" s="60"/>
      <c r="G46" s="60"/>
      <c r="H46" s="60"/>
      <c r="I46" s="60"/>
      <c r="J46" s="60"/>
      <c r="K46" s="60"/>
      <c r="L46" s="60"/>
      <c r="M46" s="60"/>
      <c r="N46" s="60"/>
      <c r="O46" s="60"/>
      <c r="P46" s="60"/>
      <c r="Q46" s="60"/>
      <c r="R46" s="60"/>
      <c r="S46" s="60"/>
      <c r="T46" s="60"/>
      <c r="U46" s="60"/>
      <c r="V46" s="60"/>
      <c r="W46" s="60"/>
      <c r="X46" s="60"/>
      <c r="Y46" s="60"/>
      <c r="Z46" s="60"/>
    </row>
    <row r="47" spans="1:26">
      <c r="A47" s="60"/>
      <c r="B47" s="60"/>
      <c r="C47" s="60"/>
      <c r="D47" s="60"/>
      <c r="E47" s="60"/>
      <c r="F47" s="60"/>
      <c r="G47" s="60"/>
      <c r="H47" s="60"/>
      <c r="I47" s="60"/>
      <c r="J47" s="60"/>
      <c r="K47" s="60"/>
      <c r="L47" s="60"/>
      <c r="M47" s="60"/>
      <c r="N47" s="60"/>
      <c r="O47" s="60"/>
      <c r="P47" s="60"/>
      <c r="Q47" s="60"/>
      <c r="R47" s="60"/>
      <c r="S47" s="60"/>
      <c r="T47" s="60"/>
      <c r="U47" s="60"/>
      <c r="V47" s="60"/>
      <c r="W47" s="60"/>
      <c r="X47" s="60"/>
      <c r="Y47" s="60"/>
      <c r="Z47" s="60"/>
    </row>
    <row r="48" spans="1:26">
      <c r="A48" s="60"/>
      <c r="B48" s="60"/>
      <c r="C48" s="60"/>
      <c r="D48" s="60"/>
      <c r="E48" s="60"/>
      <c r="F48" s="60"/>
      <c r="G48" s="60"/>
      <c r="H48" s="60"/>
      <c r="I48" s="60"/>
      <c r="J48" s="60"/>
      <c r="K48" s="60"/>
      <c r="L48" s="60"/>
      <c r="M48" s="60"/>
      <c r="N48" s="60"/>
      <c r="O48" s="60"/>
      <c r="P48" s="60"/>
      <c r="Q48" s="60"/>
      <c r="R48" s="60"/>
      <c r="S48" s="60"/>
      <c r="T48" s="60"/>
      <c r="U48" s="60"/>
      <c r="V48" s="60"/>
      <c r="W48" s="60"/>
      <c r="X48" s="60"/>
      <c r="Y48" s="60"/>
      <c r="Z48" s="60"/>
    </row>
    <row r="49" spans="1:26">
      <c r="A49" s="60"/>
      <c r="B49" s="60"/>
      <c r="C49" s="60"/>
      <c r="D49" s="60"/>
      <c r="E49" s="60"/>
      <c r="F49" s="60"/>
      <c r="G49" s="60"/>
      <c r="H49" s="60"/>
      <c r="I49" s="60"/>
      <c r="J49" s="60"/>
      <c r="K49" s="60"/>
      <c r="L49" s="60"/>
      <c r="M49" s="60"/>
      <c r="N49" s="60"/>
      <c r="O49" s="60"/>
      <c r="P49" s="60"/>
      <c r="Q49" s="60"/>
      <c r="R49" s="60"/>
      <c r="S49" s="60"/>
      <c r="T49" s="60"/>
      <c r="U49" s="60"/>
      <c r="V49" s="60"/>
      <c r="W49" s="60"/>
      <c r="X49" s="60"/>
      <c r="Y49" s="60"/>
      <c r="Z49" s="60"/>
    </row>
    <row r="50" spans="1:26">
      <c r="A50" s="60"/>
      <c r="B50" s="60"/>
      <c r="C50" s="60"/>
      <c r="D50" s="60"/>
      <c r="E50" s="60"/>
      <c r="F50" s="60"/>
      <c r="G50" s="60"/>
      <c r="H50" s="60"/>
      <c r="I50" s="60"/>
      <c r="J50" s="60"/>
      <c r="K50" s="60"/>
      <c r="L50" s="60"/>
      <c r="M50" s="60"/>
      <c r="N50" s="60"/>
      <c r="O50" s="60"/>
      <c r="P50" s="60"/>
      <c r="Q50" s="60"/>
      <c r="R50" s="60"/>
      <c r="S50" s="60"/>
      <c r="T50" s="60"/>
      <c r="U50" s="60"/>
      <c r="V50" s="60"/>
      <c r="W50" s="60"/>
      <c r="X50" s="60"/>
      <c r="Y50" s="60"/>
      <c r="Z50" s="60"/>
    </row>
    <row r="51" spans="1:26">
      <c r="A51" s="60"/>
      <c r="B51" s="60"/>
      <c r="C51" s="60"/>
      <c r="D51" s="60"/>
      <c r="E51" s="60"/>
      <c r="F51" s="60"/>
      <c r="G51" s="60"/>
      <c r="H51" s="60"/>
      <c r="I51" s="60"/>
      <c r="J51" s="60"/>
      <c r="K51" s="60"/>
      <c r="L51" s="60"/>
      <c r="M51" s="60"/>
      <c r="N51" s="60"/>
      <c r="O51" s="60"/>
      <c r="P51" s="60"/>
      <c r="Q51" s="60"/>
      <c r="R51" s="60"/>
      <c r="S51" s="60"/>
      <c r="T51" s="60"/>
      <c r="U51" s="60"/>
      <c r="V51" s="60"/>
      <c r="W51" s="60"/>
      <c r="X51" s="60"/>
      <c r="Y51" s="60"/>
      <c r="Z51" s="60"/>
    </row>
    <row r="52" spans="1:26">
      <c r="A52" s="60"/>
      <c r="B52" s="60"/>
      <c r="C52" s="60"/>
      <c r="D52" s="60"/>
      <c r="E52" s="60"/>
      <c r="F52" s="60"/>
      <c r="G52" s="60"/>
      <c r="H52" s="60"/>
      <c r="I52" s="60"/>
      <c r="J52" s="60"/>
      <c r="K52" s="60"/>
      <c r="L52" s="60"/>
      <c r="M52" s="60"/>
      <c r="N52" s="60"/>
      <c r="O52" s="60"/>
      <c r="P52" s="60"/>
      <c r="Q52" s="60"/>
      <c r="R52" s="60"/>
      <c r="S52" s="60"/>
      <c r="T52" s="60"/>
      <c r="U52" s="60"/>
      <c r="V52" s="60"/>
      <c r="W52" s="60"/>
      <c r="X52" s="60"/>
      <c r="Y52" s="60"/>
      <c r="Z52" s="60"/>
    </row>
    <row r="53" spans="1:26">
      <c r="A53" s="60"/>
      <c r="B53" s="60"/>
      <c r="C53" s="60"/>
      <c r="D53" s="60"/>
      <c r="E53" s="60"/>
      <c r="F53" s="60"/>
      <c r="G53" s="60"/>
      <c r="H53" s="60"/>
      <c r="I53" s="60"/>
      <c r="J53" s="60"/>
      <c r="K53" s="60"/>
      <c r="L53" s="60"/>
      <c r="M53" s="60"/>
      <c r="N53" s="60"/>
      <c r="O53" s="60"/>
      <c r="P53" s="60"/>
      <c r="Q53" s="60"/>
      <c r="R53" s="60"/>
      <c r="S53" s="60"/>
      <c r="T53" s="60"/>
      <c r="U53" s="60"/>
      <c r="V53" s="60"/>
      <c r="W53" s="60"/>
      <c r="X53" s="60"/>
      <c r="Y53" s="60"/>
      <c r="Z53" s="60"/>
    </row>
    <row r="54" spans="1:26">
      <c r="A54" s="60"/>
      <c r="B54" s="60"/>
      <c r="C54" s="60"/>
      <c r="D54" s="60"/>
      <c r="E54" s="60"/>
      <c r="F54" s="60"/>
      <c r="G54" s="60"/>
      <c r="H54" s="60"/>
      <c r="I54" s="60"/>
      <c r="J54" s="60"/>
      <c r="K54" s="60"/>
      <c r="L54" s="60"/>
      <c r="M54" s="60"/>
      <c r="N54" s="60"/>
      <c r="O54" s="60"/>
      <c r="P54" s="60"/>
      <c r="Q54" s="60"/>
      <c r="R54" s="60"/>
      <c r="S54" s="60"/>
      <c r="T54" s="60"/>
      <c r="U54" s="60"/>
      <c r="V54" s="60"/>
      <c r="W54" s="60"/>
      <c r="X54" s="60"/>
      <c r="Y54" s="60"/>
      <c r="Z54" s="60"/>
    </row>
    <row r="55" spans="1:26">
      <c r="A55" s="60"/>
      <c r="B55" s="60"/>
      <c r="C55" s="60"/>
      <c r="D55" s="60"/>
      <c r="E55" s="60"/>
      <c r="F55" s="60"/>
      <c r="G55" s="60"/>
      <c r="H55" s="60"/>
      <c r="I55" s="60"/>
      <c r="J55" s="60"/>
      <c r="K55" s="60"/>
      <c r="L55" s="60"/>
      <c r="M55" s="60"/>
      <c r="N55" s="60"/>
      <c r="O55" s="60"/>
      <c r="P55" s="60"/>
      <c r="Q55" s="60"/>
      <c r="R55" s="60"/>
      <c r="S55" s="60"/>
      <c r="T55" s="60"/>
      <c r="U55" s="60"/>
      <c r="V55" s="60"/>
      <c r="W55" s="60"/>
      <c r="X55" s="60"/>
      <c r="Y55" s="60"/>
      <c r="Z55" s="60"/>
    </row>
    <row r="56" spans="1:26">
      <c r="A56" s="60"/>
      <c r="B56" s="60"/>
      <c r="C56" s="60"/>
      <c r="D56" s="60"/>
      <c r="E56" s="60"/>
      <c r="F56" s="60"/>
      <c r="G56" s="60"/>
      <c r="H56" s="60"/>
      <c r="I56" s="60"/>
      <c r="J56" s="60"/>
      <c r="K56" s="60"/>
      <c r="L56" s="60"/>
      <c r="M56" s="60"/>
      <c r="N56" s="60"/>
      <c r="O56" s="60"/>
      <c r="P56" s="60"/>
      <c r="Q56" s="60"/>
      <c r="R56" s="60"/>
      <c r="S56" s="60"/>
      <c r="T56" s="60"/>
      <c r="U56" s="60"/>
      <c r="V56" s="60"/>
      <c r="W56" s="60"/>
      <c r="X56" s="60"/>
      <c r="Y56" s="60"/>
      <c r="Z56" s="60"/>
    </row>
    <row r="57" spans="1:26">
      <c r="A57" s="60"/>
      <c r="B57" s="60"/>
      <c r="C57" s="60"/>
      <c r="D57" s="60"/>
      <c r="E57" s="60"/>
      <c r="F57" s="60"/>
      <c r="G57" s="60"/>
      <c r="H57" s="60"/>
      <c r="I57" s="60"/>
      <c r="J57" s="60"/>
      <c r="K57" s="60"/>
      <c r="L57" s="60"/>
      <c r="M57" s="60"/>
      <c r="N57" s="60"/>
      <c r="O57" s="60"/>
      <c r="P57" s="60"/>
      <c r="Q57" s="60"/>
      <c r="R57" s="60"/>
      <c r="S57" s="60"/>
      <c r="T57" s="60"/>
      <c r="U57" s="60"/>
      <c r="V57" s="60"/>
      <c r="W57" s="60"/>
      <c r="X57" s="60"/>
      <c r="Y57" s="60"/>
      <c r="Z57" s="60"/>
    </row>
    <row r="58" spans="1:26">
      <c r="A58" s="60"/>
      <c r="B58" s="60"/>
      <c r="C58" s="60"/>
      <c r="D58" s="60"/>
      <c r="E58" s="60"/>
      <c r="F58" s="60"/>
      <c r="G58" s="60"/>
      <c r="H58" s="60"/>
      <c r="I58" s="60"/>
      <c r="J58" s="60"/>
      <c r="K58" s="60"/>
      <c r="L58" s="60"/>
      <c r="M58" s="60"/>
      <c r="N58" s="60"/>
      <c r="O58" s="60"/>
      <c r="P58" s="60"/>
      <c r="Q58" s="60"/>
      <c r="R58" s="60"/>
      <c r="S58" s="60"/>
      <c r="T58" s="60"/>
      <c r="U58" s="60"/>
      <c r="V58" s="60"/>
      <c r="W58" s="60"/>
      <c r="X58" s="60"/>
      <c r="Y58" s="60"/>
      <c r="Z58" s="60"/>
    </row>
    <row r="59" spans="1:26">
      <c r="A59" s="60"/>
      <c r="B59" s="60"/>
      <c r="C59" s="60"/>
      <c r="D59" s="60"/>
      <c r="E59" s="60"/>
      <c r="F59" s="60"/>
      <c r="G59" s="60"/>
      <c r="H59" s="60"/>
      <c r="I59" s="60"/>
      <c r="J59" s="60"/>
      <c r="K59" s="60"/>
      <c r="L59" s="60"/>
      <c r="M59" s="60"/>
      <c r="N59" s="60"/>
      <c r="O59" s="60"/>
      <c r="P59" s="60"/>
      <c r="Q59" s="60"/>
      <c r="R59" s="60"/>
      <c r="S59" s="60"/>
      <c r="T59" s="60"/>
      <c r="U59" s="60"/>
      <c r="V59" s="60"/>
      <c r="W59" s="60"/>
      <c r="X59" s="60"/>
      <c r="Y59" s="60"/>
      <c r="Z59" s="60"/>
    </row>
    <row r="60" spans="1:26">
      <c r="A60" s="60"/>
      <c r="B60" s="60"/>
      <c r="C60" s="60"/>
      <c r="D60" s="60"/>
      <c r="E60" s="60"/>
      <c r="F60" s="60"/>
      <c r="G60" s="60"/>
      <c r="H60" s="60"/>
      <c r="I60" s="60"/>
      <c r="J60" s="60"/>
      <c r="K60" s="60"/>
      <c r="L60" s="60"/>
      <c r="M60" s="60"/>
      <c r="N60" s="60"/>
      <c r="O60" s="60"/>
      <c r="P60" s="60"/>
      <c r="Q60" s="60"/>
      <c r="R60" s="60"/>
      <c r="S60" s="60"/>
      <c r="T60" s="60"/>
      <c r="U60" s="60"/>
      <c r="V60" s="60"/>
      <c r="W60" s="60"/>
      <c r="X60" s="60"/>
      <c r="Y60" s="60"/>
      <c r="Z60" s="60"/>
    </row>
    <row r="61" spans="1:26">
      <c r="A61" s="60"/>
      <c r="B61" s="60"/>
      <c r="C61" s="60"/>
      <c r="D61" s="60"/>
      <c r="E61" s="60"/>
      <c r="F61" s="60"/>
      <c r="G61" s="60"/>
      <c r="H61" s="60"/>
      <c r="I61" s="60"/>
      <c r="J61" s="60"/>
      <c r="K61" s="60"/>
      <c r="L61" s="60"/>
      <c r="M61" s="60"/>
      <c r="N61" s="60"/>
      <c r="O61" s="60"/>
      <c r="P61" s="60"/>
      <c r="Q61" s="60"/>
      <c r="R61" s="60"/>
      <c r="S61" s="60"/>
      <c r="T61" s="60"/>
      <c r="U61" s="60"/>
      <c r="V61" s="60"/>
      <c r="W61" s="60"/>
      <c r="X61" s="60"/>
      <c r="Y61" s="60"/>
      <c r="Z61" s="60"/>
    </row>
    <row r="62" spans="1:26">
      <c r="A62" s="60"/>
      <c r="B62" s="60"/>
      <c r="C62" s="60"/>
      <c r="D62" s="60"/>
      <c r="E62" s="60"/>
      <c r="F62" s="60"/>
      <c r="G62" s="60"/>
      <c r="H62" s="60"/>
      <c r="I62" s="60"/>
      <c r="J62" s="60"/>
      <c r="K62" s="60"/>
      <c r="L62" s="60"/>
      <c r="M62" s="60"/>
      <c r="N62" s="60"/>
      <c r="O62" s="60"/>
      <c r="P62" s="60"/>
      <c r="Q62" s="60"/>
      <c r="R62" s="60"/>
      <c r="S62" s="60"/>
      <c r="T62" s="60"/>
      <c r="U62" s="60"/>
      <c r="V62" s="60"/>
      <c r="W62" s="60"/>
      <c r="X62" s="60"/>
      <c r="Y62" s="60"/>
      <c r="Z62" s="60"/>
    </row>
    <row r="63" spans="1:26">
      <c r="A63" s="60"/>
      <c r="B63" s="60"/>
      <c r="C63" s="60"/>
      <c r="D63" s="60"/>
      <c r="E63" s="60"/>
      <c r="F63" s="60"/>
      <c r="G63" s="60"/>
      <c r="H63" s="60"/>
      <c r="I63" s="60"/>
      <c r="J63" s="60"/>
      <c r="K63" s="60"/>
      <c r="L63" s="60"/>
      <c r="M63" s="60"/>
      <c r="N63" s="60"/>
      <c r="O63" s="60"/>
      <c r="P63" s="60"/>
      <c r="Q63" s="60"/>
      <c r="R63" s="60"/>
      <c r="S63" s="60"/>
      <c r="T63" s="60"/>
      <c r="U63" s="60"/>
      <c r="V63" s="60"/>
      <c r="W63" s="60"/>
      <c r="X63" s="60"/>
      <c r="Y63" s="60"/>
      <c r="Z63" s="60"/>
    </row>
    <row r="64" spans="1:26">
      <c r="A64" s="60"/>
      <c r="B64" s="60"/>
      <c r="C64" s="60"/>
      <c r="D64" s="60"/>
      <c r="E64" s="60"/>
      <c r="F64" s="60"/>
      <c r="G64" s="60"/>
      <c r="H64" s="60"/>
      <c r="I64" s="60"/>
      <c r="J64" s="60"/>
      <c r="K64" s="60"/>
      <c r="L64" s="60"/>
      <c r="M64" s="60"/>
      <c r="N64" s="60"/>
      <c r="O64" s="60"/>
      <c r="P64" s="60"/>
      <c r="Q64" s="60"/>
      <c r="R64" s="60"/>
      <c r="S64" s="60"/>
      <c r="T64" s="60"/>
      <c r="U64" s="60"/>
      <c r="V64" s="60"/>
      <c r="W64" s="60"/>
      <c r="X64" s="60"/>
      <c r="Y64" s="60"/>
      <c r="Z64" s="60"/>
    </row>
    <row r="65" spans="1:26">
      <c r="A65" s="60"/>
      <c r="B65" s="60"/>
      <c r="C65" s="60"/>
      <c r="D65" s="60"/>
      <c r="E65" s="60"/>
      <c r="F65" s="60"/>
      <c r="G65" s="60"/>
      <c r="H65" s="60"/>
      <c r="I65" s="60"/>
      <c r="J65" s="60"/>
      <c r="K65" s="60"/>
      <c r="L65" s="60"/>
      <c r="M65" s="60"/>
      <c r="N65" s="60"/>
      <c r="O65" s="60"/>
      <c r="P65" s="60"/>
      <c r="Q65" s="60"/>
      <c r="R65" s="60"/>
      <c r="S65" s="60"/>
      <c r="T65" s="60"/>
      <c r="U65" s="60"/>
      <c r="V65" s="60"/>
      <c r="W65" s="60"/>
      <c r="X65" s="60"/>
      <c r="Y65" s="60"/>
      <c r="Z65" s="60"/>
    </row>
    <row r="66" spans="1:26">
      <c r="A66" s="60"/>
      <c r="B66" s="60"/>
      <c r="C66" s="60"/>
      <c r="D66" s="60"/>
      <c r="E66" s="60"/>
      <c r="F66" s="60"/>
      <c r="G66" s="60"/>
      <c r="H66" s="60"/>
      <c r="I66" s="60"/>
      <c r="J66" s="60"/>
      <c r="K66" s="60"/>
      <c r="L66" s="60"/>
      <c r="M66" s="60"/>
      <c r="N66" s="60"/>
      <c r="O66" s="60"/>
      <c r="P66" s="60"/>
      <c r="Q66" s="60"/>
      <c r="R66" s="60"/>
      <c r="S66" s="60"/>
      <c r="T66" s="60"/>
      <c r="U66" s="60"/>
      <c r="V66" s="60"/>
      <c r="W66" s="60"/>
      <c r="X66" s="60"/>
      <c r="Y66" s="60"/>
      <c r="Z66" s="60"/>
    </row>
    <row r="67" spans="1:26">
      <c r="A67" s="60"/>
      <c r="B67" s="60"/>
      <c r="C67" s="60"/>
      <c r="D67" s="60"/>
      <c r="E67" s="60"/>
      <c r="F67" s="60"/>
      <c r="G67" s="60"/>
      <c r="H67" s="60"/>
      <c r="I67" s="60"/>
      <c r="J67" s="60"/>
      <c r="K67" s="60"/>
      <c r="L67" s="60"/>
      <c r="M67" s="60"/>
      <c r="N67" s="60"/>
      <c r="O67" s="60"/>
      <c r="P67" s="60"/>
      <c r="Q67" s="60"/>
      <c r="R67" s="60"/>
      <c r="S67" s="60"/>
      <c r="T67" s="60"/>
      <c r="U67" s="60"/>
      <c r="V67" s="60"/>
      <c r="W67" s="60"/>
      <c r="X67" s="60"/>
      <c r="Y67" s="60"/>
      <c r="Z67" s="60"/>
    </row>
    <row r="68" spans="1:26">
      <c r="A68" s="60"/>
      <c r="B68" s="60"/>
      <c r="C68" s="60"/>
      <c r="D68" s="60"/>
      <c r="E68" s="60"/>
      <c r="F68" s="60"/>
      <c r="G68" s="60"/>
      <c r="H68" s="60"/>
      <c r="I68" s="60"/>
      <c r="J68" s="60"/>
      <c r="K68" s="60"/>
      <c r="L68" s="60"/>
      <c r="M68" s="60"/>
      <c r="N68" s="60"/>
      <c r="O68" s="60"/>
      <c r="P68" s="60"/>
      <c r="Q68" s="60"/>
      <c r="R68" s="60"/>
      <c r="S68" s="60"/>
      <c r="T68" s="60"/>
      <c r="U68" s="60"/>
      <c r="V68" s="60"/>
      <c r="W68" s="60"/>
      <c r="X68" s="60"/>
      <c r="Y68" s="60"/>
      <c r="Z68" s="60"/>
    </row>
    <row r="69" spans="1:26">
      <c r="A69" s="60"/>
      <c r="B69" s="60"/>
      <c r="C69" s="60"/>
      <c r="D69" s="60"/>
      <c r="E69" s="60"/>
      <c r="F69" s="60"/>
      <c r="G69" s="60"/>
      <c r="H69" s="60"/>
      <c r="I69" s="60"/>
      <c r="J69" s="60"/>
      <c r="K69" s="60"/>
      <c r="L69" s="60"/>
      <c r="M69" s="60"/>
      <c r="N69" s="60"/>
      <c r="O69" s="60"/>
      <c r="P69" s="60"/>
      <c r="Q69" s="60"/>
      <c r="R69" s="60"/>
      <c r="S69" s="60"/>
      <c r="T69" s="60"/>
      <c r="U69" s="60"/>
      <c r="V69" s="60"/>
      <c r="W69" s="60"/>
      <c r="X69" s="60"/>
      <c r="Y69" s="60"/>
      <c r="Z69" s="60"/>
    </row>
    <row r="70" spans="1:26">
      <c r="A70" s="60"/>
      <c r="B70" s="60"/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  <c r="P70" s="60"/>
      <c r="Q70" s="60"/>
      <c r="R70" s="60"/>
      <c r="S70" s="60"/>
      <c r="T70" s="60"/>
      <c r="U70" s="60"/>
      <c r="V70" s="60"/>
      <c r="W70" s="60"/>
      <c r="X70" s="60"/>
      <c r="Y70" s="60"/>
      <c r="Z70" s="60"/>
    </row>
    <row r="71" spans="1:26">
      <c r="A71" s="60"/>
      <c r="B71" s="60"/>
      <c r="C71" s="60"/>
      <c r="D71" s="60"/>
      <c r="E71" s="60"/>
      <c r="F71" s="60"/>
      <c r="G71" s="60"/>
      <c r="H71" s="60"/>
      <c r="I71" s="60"/>
      <c r="J71" s="60"/>
      <c r="K71" s="60"/>
      <c r="L71" s="60"/>
      <c r="M71" s="60"/>
      <c r="N71" s="60"/>
      <c r="O71" s="60"/>
      <c r="P71" s="60"/>
      <c r="Q71" s="60"/>
      <c r="R71" s="60"/>
      <c r="S71" s="60"/>
      <c r="T71" s="60"/>
      <c r="U71" s="60"/>
      <c r="V71" s="60"/>
      <c r="W71" s="60"/>
      <c r="X71" s="60"/>
      <c r="Y71" s="60"/>
      <c r="Z71" s="60"/>
    </row>
    <row r="72" spans="1:26">
      <c r="A72" s="60"/>
      <c r="B72" s="60"/>
      <c r="C72" s="60"/>
      <c r="D72" s="60"/>
      <c r="E72" s="60"/>
      <c r="F72" s="60"/>
      <c r="G72" s="60"/>
      <c r="H72" s="60"/>
      <c r="I72" s="60"/>
      <c r="J72" s="60"/>
      <c r="K72" s="60"/>
      <c r="L72" s="60"/>
      <c r="M72" s="60"/>
      <c r="N72" s="60"/>
      <c r="O72" s="60"/>
      <c r="P72" s="60"/>
      <c r="Q72" s="60"/>
      <c r="R72" s="60"/>
      <c r="S72" s="60"/>
      <c r="T72" s="60"/>
      <c r="U72" s="60"/>
      <c r="V72" s="60"/>
      <c r="W72" s="60"/>
      <c r="X72" s="60"/>
      <c r="Y72" s="60"/>
      <c r="Z72" s="60"/>
    </row>
    <row r="73" spans="1:26">
      <c r="A73" s="60"/>
      <c r="B73" s="60"/>
      <c r="C73" s="60"/>
      <c r="D73" s="60"/>
      <c r="E73" s="60"/>
      <c r="F73" s="60"/>
      <c r="G73" s="60"/>
      <c r="H73" s="60"/>
      <c r="I73" s="60"/>
      <c r="J73" s="60"/>
      <c r="K73" s="60"/>
      <c r="L73" s="60"/>
      <c r="M73" s="60"/>
      <c r="N73" s="60"/>
      <c r="O73" s="60"/>
      <c r="P73" s="60"/>
      <c r="Q73" s="60"/>
      <c r="R73" s="60"/>
      <c r="S73" s="60"/>
      <c r="T73" s="60"/>
      <c r="U73" s="60"/>
      <c r="V73" s="60"/>
      <c r="W73" s="60"/>
      <c r="X73" s="60"/>
      <c r="Y73" s="60"/>
      <c r="Z73" s="60"/>
    </row>
    <row r="74" spans="1:26">
      <c r="A74" s="60"/>
      <c r="B74" s="60"/>
      <c r="C74" s="60"/>
      <c r="D74" s="60"/>
      <c r="E74" s="60"/>
      <c r="F74" s="60"/>
      <c r="G74" s="60"/>
      <c r="H74" s="60"/>
      <c r="I74" s="60"/>
      <c r="J74" s="60"/>
      <c r="K74" s="60"/>
      <c r="L74" s="60"/>
      <c r="M74" s="60"/>
      <c r="N74" s="60"/>
      <c r="O74" s="60"/>
      <c r="P74" s="60"/>
      <c r="Q74" s="60"/>
      <c r="R74" s="60"/>
      <c r="S74" s="60"/>
      <c r="T74" s="60"/>
      <c r="U74" s="60"/>
      <c r="V74" s="60"/>
      <c r="W74" s="60"/>
      <c r="X74" s="60"/>
      <c r="Y74" s="60"/>
      <c r="Z74" s="60"/>
    </row>
    <row r="75" spans="1:26">
      <c r="A75" s="60"/>
      <c r="B75" s="60"/>
      <c r="C75" s="60"/>
      <c r="D75" s="60"/>
      <c r="E75" s="60"/>
      <c r="F75" s="60"/>
      <c r="G75" s="60"/>
      <c r="H75" s="60"/>
      <c r="I75" s="60"/>
      <c r="J75" s="60"/>
      <c r="K75" s="60"/>
      <c r="L75" s="60"/>
      <c r="M75" s="60"/>
      <c r="N75" s="60"/>
      <c r="O75" s="60"/>
      <c r="P75" s="60"/>
      <c r="Q75" s="60"/>
      <c r="R75" s="60"/>
      <c r="S75" s="60"/>
      <c r="T75" s="60"/>
      <c r="U75" s="60"/>
      <c r="V75" s="60"/>
      <c r="W75" s="60"/>
      <c r="X75" s="60"/>
      <c r="Y75" s="60"/>
      <c r="Z75" s="60"/>
    </row>
    <row r="76" spans="1:26">
      <c r="A76" s="60"/>
      <c r="B76" s="60"/>
      <c r="C76" s="60"/>
      <c r="D76" s="60"/>
      <c r="E76" s="60"/>
      <c r="F76" s="60"/>
      <c r="G76" s="60"/>
      <c r="H76" s="60"/>
      <c r="I76" s="60"/>
      <c r="J76" s="60"/>
      <c r="K76" s="60"/>
      <c r="L76" s="60"/>
      <c r="M76" s="60"/>
      <c r="N76" s="60"/>
      <c r="O76" s="60"/>
      <c r="P76" s="60"/>
      <c r="Q76" s="60"/>
      <c r="R76" s="60"/>
      <c r="S76" s="60"/>
      <c r="T76" s="60"/>
      <c r="U76" s="60"/>
      <c r="V76" s="60"/>
      <c r="W76" s="60"/>
      <c r="X76" s="60"/>
      <c r="Y76" s="60"/>
      <c r="Z76" s="60"/>
    </row>
    <row r="77" spans="1:26">
      <c r="A77" s="60"/>
      <c r="B77" s="60"/>
      <c r="C77" s="60"/>
      <c r="D77" s="60"/>
      <c r="E77" s="60"/>
      <c r="F77" s="60"/>
      <c r="G77" s="60"/>
      <c r="H77" s="60"/>
      <c r="I77" s="60"/>
      <c r="J77" s="60"/>
      <c r="K77" s="60"/>
      <c r="L77" s="60"/>
      <c r="M77" s="60"/>
      <c r="N77" s="60"/>
      <c r="O77" s="60"/>
      <c r="P77" s="60"/>
      <c r="Q77" s="60"/>
      <c r="R77" s="60"/>
      <c r="S77" s="60"/>
      <c r="T77" s="60"/>
      <c r="U77" s="60"/>
      <c r="V77" s="60"/>
      <c r="W77" s="60"/>
      <c r="X77" s="60"/>
      <c r="Y77" s="60"/>
      <c r="Z77" s="60"/>
    </row>
    <row r="78" spans="1:26">
      <c r="A78" s="60"/>
      <c r="B78" s="60"/>
      <c r="C78" s="60"/>
      <c r="D78" s="60"/>
      <c r="E78" s="60"/>
      <c r="F78" s="60"/>
      <c r="G78" s="60"/>
      <c r="H78" s="60"/>
      <c r="I78" s="60"/>
      <c r="J78" s="60"/>
      <c r="K78" s="60"/>
      <c r="L78" s="60"/>
      <c r="M78" s="60"/>
      <c r="N78" s="60"/>
      <c r="O78" s="60"/>
      <c r="P78" s="60"/>
      <c r="Q78" s="60"/>
      <c r="R78" s="60"/>
      <c r="S78" s="60"/>
      <c r="T78" s="60"/>
      <c r="U78" s="60"/>
      <c r="V78" s="60"/>
      <c r="W78" s="60"/>
      <c r="X78" s="60"/>
      <c r="Y78" s="60"/>
      <c r="Z78" s="60"/>
    </row>
    <row r="79" spans="1:26">
      <c r="A79" s="60"/>
      <c r="B79" s="60"/>
      <c r="C79" s="60"/>
      <c r="D79" s="60"/>
      <c r="E79" s="60"/>
      <c r="F79" s="60"/>
      <c r="G79" s="60"/>
      <c r="H79" s="60"/>
      <c r="I79" s="60"/>
      <c r="J79" s="60"/>
      <c r="K79" s="60"/>
      <c r="L79" s="60"/>
      <c r="M79" s="60"/>
      <c r="N79" s="60"/>
      <c r="O79" s="60"/>
      <c r="P79" s="60"/>
      <c r="Q79" s="60"/>
      <c r="R79" s="60"/>
      <c r="S79" s="60"/>
      <c r="T79" s="60"/>
      <c r="U79" s="60"/>
      <c r="V79" s="60"/>
      <c r="W79" s="60"/>
      <c r="X79" s="60"/>
      <c r="Y79" s="60"/>
      <c r="Z79" s="60"/>
    </row>
    <row r="80" spans="1:26">
      <c r="A80" s="60"/>
      <c r="B80" s="60"/>
      <c r="C80" s="60"/>
      <c r="D80" s="60"/>
      <c r="E80" s="60"/>
      <c r="F80" s="60"/>
      <c r="G80" s="60"/>
      <c r="H80" s="60"/>
      <c r="I80" s="60"/>
      <c r="J80" s="60"/>
      <c r="K80" s="60"/>
      <c r="L80" s="60"/>
      <c r="M80" s="60"/>
      <c r="N80" s="60"/>
      <c r="O80" s="60"/>
      <c r="P80" s="60"/>
      <c r="Q80" s="60"/>
      <c r="R80" s="60"/>
      <c r="S80" s="60"/>
      <c r="T80" s="60"/>
      <c r="U80" s="60"/>
      <c r="V80" s="60"/>
      <c r="W80" s="60"/>
      <c r="X80" s="60"/>
      <c r="Y80" s="60"/>
      <c r="Z80" s="60"/>
    </row>
    <row r="81" spans="1:26">
      <c r="A81" s="60"/>
      <c r="B81" s="60"/>
      <c r="C81" s="60"/>
      <c r="D81" s="60"/>
      <c r="E81" s="60"/>
      <c r="F81" s="60"/>
      <c r="G81" s="60"/>
      <c r="H81" s="60"/>
      <c r="I81" s="60"/>
      <c r="J81" s="60"/>
      <c r="K81" s="60"/>
      <c r="L81" s="60"/>
      <c r="M81" s="60"/>
      <c r="N81" s="60"/>
      <c r="O81" s="60"/>
      <c r="P81" s="60"/>
      <c r="Q81" s="60"/>
      <c r="R81" s="60"/>
      <c r="S81" s="60"/>
      <c r="T81" s="60"/>
      <c r="U81" s="60"/>
      <c r="V81" s="60"/>
      <c r="W81" s="60"/>
      <c r="X81" s="60"/>
      <c r="Y81" s="60"/>
      <c r="Z81" s="60"/>
    </row>
    <row r="82" spans="1:26">
      <c r="A82" s="60"/>
      <c r="B82" s="60"/>
      <c r="C82" s="60"/>
      <c r="D82" s="60"/>
      <c r="E82" s="60"/>
      <c r="F82" s="60"/>
      <c r="G82" s="60"/>
      <c r="H82" s="60"/>
      <c r="I82" s="60"/>
      <c r="J82" s="60"/>
      <c r="K82" s="60"/>
      <c r="L82" s="60"/>
      <c r="M82" s="60"/>
      <c r="N82" s="60"/>
      <c r="O82" s="60"/>
      <c r="P82" s="60"/>
      <c r="Q82" s="60"/>
      <c r="R82" s="60"/>
      <c r="S82" s="60"/>
      <c r="T82" s="60"/>
      <c r="U82" s="60"/>
      <c r="V82" s="60"/>
      <c r="W82" s="60"/>
      <c r="X82" s="60"/>
      <c r="Y82" s="60"/>
      <c r="Z82" s="60"/>
    </row>
    <row r="83" spans="1:26">
      <c r="A83" s="60"/>
      <c r="B83" s="60"/>
      <c r="C83" s="60"/>
      <c r="D83" s="60"/>
      <c r="E83" s="60"/>
      <c r="F83" s="60"/>
      <c r="G83" s="60"/>
      <c r="H83" s="60"/>
      <c r="I83" s="60"/>
      <c r="J83" s="60"/>
      <c r="K83" s="60"/>
      <c r="L83" s="60"/>
      <c r="M83" s="60"/>
      <c r="N83" s="60"/>
      <c r="O83" s="60"/>
      <c r="P83" s="60"/>
      <c r="Q83" s="60"/>
      <c r="R83" s="60"/>
      <c r="S83" s="60"/>
      <c r="T83" s="60"/>
      <c r="U83" s="60"/>
      <c r="V83" s="60"/>
      <c r="W83" s="60"/>
      <c r="X83" s="60"/>
      <c r="Y83" s="60"/>
      <c r="Z83" s="60"/>
    </row>
    <row r="84" spans="1:26">
      <c r="A84" s="60"/>
      <c r="B84" s="60"/>
      <c r="C84" s="60"/>
      <c r="D84" s="60"/>
      <c r="E84" s="60"/>
      <c r="F84" s="60"/>
      <c r="G84" s="60"/>
      <c r="H84" s="60"/>
      <c r="I84" s="60"/>
      <c r="J84" s="60"/>
      <c r="K84" s="60"/>
      <c r="L84" s="60"/>
      <c r="M84" s="60"/>
      <c r="N84" s="60"/>
      <c r="O84" s="60"/>
      <c r="P84" s="60"/>
      <c r="Q84" s="60"/>
      <c r="R84" s="60"/>
      <c r="S84" s="60"/>
      <c r="T84" s="60"/>
      <c r="U84" s="60"/>
      <c r="V84" s="60"/>
      <c r="W84" s="60"/>
      <c r="X84" s="60"/>
      <c r="Y84" s="60"/>
      <c r="Z84" s="60"/>
    </row>
    <row r="85" spans="1:26">
      <c r="A85" s="60"/>
      <c r="B85" s="60"/>
      <c r="C85" s="60"/>
      <c r="D85" s="60"/>
      <c r="E85" s="60"/>
      <c r="F85" s="60"/>
      <c r="G85" s="60"/>
      <c r="H85" s="60"/>
      <c r="I85" s="60"/>
      <c r="J85" s="60"/>
      <c r="K85" s="60"/>
      <c r="L85" s="60"/>
      <c r="M85" s="60"/>
      <c r="N85" s="60"/>
      <c r="O85" s="60"/>
      <c r="P85" s="60"/>
      <c r="Q85" s="60"/>
      <c r="R85" s="60"/>
      <c r="S85" s="60"/>
      <c r="T85" s="60"/>
      <c r="U85" s="60"/>
      <c r="V85" s="60"/>
      <c r="W85" s="60"/>
      <c r="X85" s="60"/>
      <c r="Y85" s="60"/>
      <c r="Z85" s="60"/>
    </row>
    <row r="86" spans="1:26">
      <c r="A86" s="60"/>
      <c r="B86" s="60"/>
      <c r="C86" s="60"/>
      <c r="D86" s="60"/>
      <c r="E86" s="60"/>
      <c r="F86" s="60"/>
      <c r="G86" s="60"/>
      <c r="H86" s="60"/>
      <c r="I86" s="60"/>
      <c r="J86" s="60"/>
      <c r="K86" s="60"/>
      <c r="L86" s="60"/>
      <c r="M86" s="60"/>
      <c r="N86" s="60"/>
      <c r="O86" s="60"/>
      <c r="P86" s="60"/>
      <c r="Q86" s="60"/>
      <c r="R86" s="60"/>
      <c r="S86" s="60"/>
      <c r="T86" s="60"/>
      <c r="U86" s="60"/>
      <c r="V86" s="60"/>
      <c r="W86" s="60"/>
      <c r="X86" s="60"/>
      <c r="Y86" s="60"/>
      <c r="Z86" s="60"/>
    </row>
    <row r="87" spans="1:26">
      <c r="A87" s="60"/>
      <c r="B87" s="60"/>
      <c r="C87" s="60"/>
      <c r="D87" s="60"/>
      <c r="E87" s="60"/>
      <c r="F87" s="60"/>
      <c r="G87" s="60"/>
      <c r="H87" s="60"/>
      <c r="I87" s="60"/>
      <c r="J87" s="60"/>
      <c r="K87" s="60"/>
      <c r="L87" s="60"/>
      <c r="M87" s="60"/>
      <c r="N87" s="60"/>
      <c r="O87" s="60"/>
      <c r="P87" s="60"/>
      <c r="Q87" s="60"/>
      <c r="R87" s="60"/>
      <c r="S87" s="60"/>
      <c r="T87" s="60"/>
      <c r="U87" s="60"/>
      <c r="V87" s="60"/>
      <c r="W87" s="60"/>
      <c r="X87" s="60"/>
      <c r="Y87" s="60"/>
      <c r="Z87" s="60"/>
    </row>
    <row r="88" spans="1:26">
      <c r="A88" s="60"/>
      <c r="B88" s="60"/>
      <c r="C88" s="60"/>
      <c r="D88" s="60"/>
      <c r="E88" s="60"/>
      <c r="F88" s="60"/>
      <c r="G88" s="60"/>
      <c r="H88" s="60"/>
      <c r="I88" s="60"/>
      <c r="J88" s="60"/>
      <c r="K88" s="60"/>
      <c r="L88" s="60"/>
      <c r="M88" s="60"/>
      <c r="N88" s="60"/>
      <c r="O88" s="60"/>
      <c r="P88" s="60"/>
      <c r="Q88" s="60"/>
      <c r="R88" s="60"/>
      <c r="S88" s="60"/>
      <c r="T88" s="60"/>
      <c r="U88" s="60"/>
      <c r="V88" s="60"/>
      <c r="W88" s="60"/>
      <c r="X88" s="60"/>
      <c r="Y88" s="60"/>
      <c r="Z88" s="60"/>
    </row>
    <row r="89" spans="1:26">
      <c r="A89" s="60"/>
      <c r="B89" s="60"/>
      <c r="C89" s="60"/>
      <c r="D89" s="60"/>
      <c r="E89" s="60"/>
      <c r="F89" s="60"/>
      <c r="G89" s="60"/>
      <c r="H89" s="60"/>
      <c r="I89" s="60"/>
      <c r="J89" s="60"/>
      <c r="K89" s="60"/>
      <c r="L89" s="60"/>
      <c r="M89" s="60"/>
      <c r="N89" s="60"/>
      <c r="O89" s="60"/>
      <c r="P89" s="60"/>
      <c r="Q89" s="60"/>
      <c r="R89" s="60"/>
      <c r="S89" s="60"/>
      <c r="T89" s="60"/>
      <c r="U89" s="60"/>
      <c r="V89" s="60"/>
      <c r="W89" s="60"/>
      <c r="X89" s="60"/>
      <c r="Y89" s="60"/>
      <c r="Z89" s="60"/>
    </row>
    <row r="90" spans="1:26">
      <c r="A90" s="60"/>
      <c r="B90" s="60"/>
      <c r="C90" s="60"/>
      <c r="D90" s="60"/>
      <c r="E90" s="60"/>
      <c r="F90" s="60"/>
      <c r="G90" s="60"/>
      <c r="H90" s="60"/>
      <c r="I90" s="60"/>
      <c r="J90" s="60"/>
      <c r="K90" s="60"/>
      <c r="L90" s="60"/>
      <c r="M90" s="60"/>
      <c r="N90" s="60"/>
      <c r="O90" s="60"/>
      <c r="P90" s="60"/>
      <c r="Q90" s="60"/>
      <c r="R90" s="60"/>
      <c r="S90" s="60"/>
      <c r="T90" s="60"/>
      <c r="U90" s="60"/>
      <c r="V90" s="60"/>
      <c r="W90" s="60"/>
      <c r="X90" s="60"/>
      <c r="Y90" s="60"/>
      <c r="Z90" s="60"/>
    </row>
    <row r="91" spans="1:26">
      <c r="A91" s="60"/>
      <c r="B91" s="60"/>
      <c r="C91" s="60"/>
      <c r="D91" s="60"/>
      <c r="E91" s="60"/>
      <c r="F91" s="60"/>
      <c r="G91" s="60"/>
      <c r="H91" s="60"/>
      <c r="I91" s="60"/>
      <c r="J91" s="60"/>
      <c r="K91" s="60"/>
      <c r="L91" s="60"/>
      <c r="M91" s="60"/>
      <c r="N91" s="60"/>
      <c r="O91" s="60"/>
      <c r="P91" s="60"/>
      <c r="Q91" s="60"/>
      <c r="R91" s="60"/>
      <c r="S91" s="60"/>
      <c r="T91" s="60"/>
      <c r="U91" s="60"/>
      <c r="V91" s="60"/>
      <c r="W91" s="60"/>
      <c r="X91" s="60"/>
      <c r="Y91" s="60"/>
      <c r="Z91" s="60"/>
    </row>
    <row r="92" spans="1:26">
      <c r="A92" s="60"/>
      <c r="B92" s="60"/>
      <c r="C92" s="60"/>
      <c r="D92" s="60"/>
      <c r="E92" s="60"/>
      <c r="F92" s="60"/>
      <c r="G92" s="60"/>
      <c r="H92" s="60"/>
      <c r="I92" s="60"/>
      <c r="J92" s="60"/>
      <c r="K92" s="60"/>
      <c r="L92" s="60"/>
      <c r="M92" s="60"/>
      <c r="N92" s="60"/>
      <c r="O92" s="60"/>
      <c r="P92" s="60"/>
      <c r="Q92" s="60"/>
      <c r="R92" s="60"/>
      <c r="S92" s="60"/>
      <c r="T92" s="60"/>
      <c r="U92" s="60"/>
      <c r="V92" s="60"/>
      <c r="W92" s="60"/>
      <c r="X92" s="60"/>
      <c r="Y92" s="60"/>
      <c r="Z92" s="60"/>
    </row>
    <row r="93" spans="1:26">
      <c r="A93" s="60"/>
      <c r="B93" s="60"/>
      <c r="C93" s="60"/>
      <c r="D93" s="60"/>
      <c r="E93" s="60"/>
      <c r="F93" s="60"/>
      <c r="G93" s="60"/>
      <c r="H93" s="60"/>
      <c r="I93" s="60"/>
      <c r="J93" s="60"/>
      <c r="K93" s="60"/>
      <c r="L93" s="60"/>
      <c r="M93" s="60"/>
      <c r="N93" s="60"/>
      <c r="O93" s="60"/>
      <c r="P93" s="60"/>
      <c r="Q93" s="60"/>
      <c r="R93" s="60"/>
      <c r="S93" s="60"/>
      <c r="T93" s="60"/>
      <c r="U93" s="60"/>
      <c r="V93" s="60"/>
      <c r="W93" s="60"/>
      <c r="X93" s="60"/>
      <c r="Y93" s="60"/>
      <c r="Z93" s="60"/>
    </row>
    <row r="94" spans="1:26">
      <c r="A94" s="60"/>
      <c r="B94" s="60"/>
      <c r="C94" s="60"/>
      <c r="D94" s="60"/>
      <c r="E94" s="60"/>
      <c r="F94" s="60"/>
      <c r="G94" s="60"/>
      <c r="H94" s="60"/>
      <c r="I94" s="60"/>
      <c r="J94" s="60"/>
      <c r="K94" s="60"/>
      <c r="L94" s="60"/>
      <c r="M94" s="60"/>
      <c r="N94" s="60"/>
      <c r="O94" s="60"/>
      <c r="P94" s="60"/>
      <c r="Q94" s="60"/>
      <c r="R94" s="60"/>
      <c r="S94" s="60"/>
      <c r="T94" s="60"/>
      <c r="U94" s="60"/>
      <c r="V94" s="60"/>
      <c r="W94" s="60"/>
      <c r="X94" s="60"/>
      <c r="Y94" s="60"/>
      <c r="Z94" s="60"/>
    </row>
    <row r="95" spans="1:26">
      <c r="A95" s="60"/>
      <c r="B95" s="60"/>
      <c r="C95" s="60"/>
      <c r="D95" s="60"/>
      <c r="E95" s="60"/>
      <c r="F95" s="60"/>
      <c r="G95" s="60"/>
      <c r="H95" s="60"/>
      <c r="I95" s="60"/>
      <c r="J95" s="60"/>
      <c r="K95" s="60"/>
      <c r="L95" s="60"/>
      <c r="M95" s="60"/>
      <c r="N95" s="60"/>
      <c r="O95" s="60"/>
      <c r="P95" s="60"/>
      <c r="Q95" s="60"/>
      <c r="R95" s="60"/>
      <c r="S95" s="60"/>
      <c r="T95" s="60"/>
      <c r="U95" s="60"/>
      <c r="V95" s="60"/>
      <c r="W95" s="60"/>
      <c r="X95" s="60"/>
      <c r="Y95" s="60"/>
      <c r="Z95" s="60"/>
    </row>
    <row r="96" spans="1:26">
      <c r="A96" s="60"/>
      <c r="B96" s="60"/>
      <c r="C96" s="60"/>
      <c r="D96" s="60"/>
      <c r="E96" s="60"/>
      <c r="F96" s="60"/>
      <c r="G96" s="60"/>
      <c r="H96" s="60"/>
      <c r="I96" s="60"/>
      <c r="J96" s="60"/>
      <c r="K96" s="60"/>
      <c r="L96" s="60"/>
      <c r="M96" s="60"/>
      <c r="N96" s="60"/>
      <c r="O96" s="60"/>
      <c r="P96" s="60"/>
      <c r="Q96" s="60"/>
      <c r="R96" s="60"/>
      <c r="S96" s="60"/>
      <c r="T96" s="60"/>
      <c r="U96" s="60"/>
      <c r="V96" s="60"/>
      <c r="W96" s="60"/>
      <c r="X96" s="60"/>
      <c r="Y96" s="60"/>
      <c r="Z96" s="60"/>
    </row>
    <row r="97" spans="1:26">
      <c r="A97" s="60"/>
      <c r="B97" s="60"/>
      <c r="C97" s="60"/>
      <c r="D97" s="60"/>
      <c r="E97" s="60"/>
      <c r="F97" s="60"/>
      <c r="G97" s="60"/>
      <c r="H97" s="60"/>
      <c r="I97" s="60"/>
      <c r="J97" s="60"/>
      <c r="K97" s="60"/>
      <c r="L97" s="60"/>
      <c r="M97" s="60"/>
      <c r="N97" s="60"/>
      <c r="O97" s="60"/>
      <c r="P97" s="60"/>
      <c r="Q97" s="60"/>
      <c r="R97" s="60"/>
      <c r="S97" s="60"/>
      <c r="T97" s="60"/>
      <c r="U97" s="60"/>
      <c r="V97" s="60"/>
      <c r="W97" s="60"/>
      <c r="X97" s="60"/>
      <c r="Y97" s="60"/>
      <c r="Z97" s="60"/>
    </row>
    <row r="98" spans="1:26">
      <c r="A98" s="60"/>
      <c r="B98" s="60"/>
      <c r="C98" s="60"/>
      <c r="D98" s="60"/>
      <c r="E98" s="60"/>
      <c r="F98" s="60"/>
      <c r="G98" s="60"/>
      <c r="H98" s="60"/>
      <c r="I98" s="60"/>
      <c r="J98" s="60"/>
      <c r="K98" s="60"/>
      <c r="L98" s="60"/>
      <c r="M98" s="60"/>
      <c r="N98" s="60"/>
      <c r="O98" s="60"/>
      <c r="P98" s="60"/>
      <c r="Q98" s="60"/>
      <c r="R98" s="60"/>
      <c r="S98" s="60"/>
      <c r="T98" s="60"/>
      <c r="U98" s="60"/>
      <c r="V98" s="60"/>
      <c r="W98" s="60"/>
      <c r="X98" s="60"/>
      <c r="Y98" s="60"/>
      <c r="Z98" s="60"/>
    </row>
    <row r="99" spans="1:26">
      <c r="A99" s="60"/>
      <c r="B99" s="60"/>
      <c r="C99" s="60"/>
      <c r="D99" s="60"/>
      <c r="E99" s="60"/>
      <c r="F99" s="60"/>
      <c r="G99" s="60"/>
      <c r="H99" s="60"/>
      <c r="I99" s="60"/>
      <c r="J99" s="60"/>
      <c r="K99" s="60"/>
      <c r="L99" s="60"/>
      <c r="M99" s="60"/>
      <c r="N99" s="60"/>
      <c r="O99" s="60"/>
      <c r="P99" s="60"/>
      <c r="Q99" s="60"/>
      <c r="R99" s="60"/>
      <c r="S99" s="60"/>
      <c r="T99" s="60"/>
      <c r="U99" s="60"/>
      <c r="V99" s="60"/>
      <c r="W99" s="60"/>
      <c r="X99" s="60"/>
      <c r="Y99" s="60"/>
      <c r="Z99" s="60"/>
    </row>
  </sheetData>
  <mergeCells count="7">
    <mergeCell ref="B31:D31"/>
    <mergeCell ref="A16:D16"/>
    <mergeCell ref="B19:D19"/>
    <mergeCell ref="B20:D20"/>
    <mergeCell ref="B23:D23"/>
    <mergeCell ref="B26:D26"/>
    <mergeCell ref="B30:D30"/>
  </mergeCells>
  <hyperlinks>
    <hyperlink ref="B30" r:id="rId1" xr:uid="{8DCC8E78-0A83-4A14-808A-E694AAE78312}"/>
    <hyperlink ref="B32" r:id="rId2" xr:uid="{17E69339-D539-406E-856F-006D8E281EC8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F3F7C-BFBC-4340-9D7B-B6BFDABDF79E}">
  <sheetPr codeName="Sheet2"/>
  <dimension ref="A3:AD37"/>
  <sheetViews>
    <sheetView zoomScaleNormal="100" workbookViewId="0">
      <selection activeCell="I23" sqref="I23"/>
    </sheetView>
  </sheetViews>
  <sheetFormatPr defaultColWidth="9" defaultRowHeight="1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" bestFit="1" customWidth="1"/>
    <col min="14" max="14" width="6.7109375" bestFit="1" customWidth="1"/>
    <col min="15" max="15" width="6.5703125" bestFit="1" customWidth="1"/>
    <col min="16" max="16" width="7.140625" bestFit="1" customWidth="1"/>
    <col min="17" max="17" width="5.7109375" bestFit="1" customWidth="1"/>
    <col min="18" max="18" width="6" bestFit="1" customWidth="1"/>
    <col min="19" max="19" width="5.855468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5" bestFit="1" customWidth="1"/>
    <col min="24" max="24" width="7.5703125" customWidth="1"/>
    <col min="25" max="25" width="6.7109375" bestFit="1" customWidth="1"/>
    <col min="26" max="28" width="6" bestFit="1" customWidth="1"/>
    <col min="29" max="29" width="5.7109375" bestFit="1" customWidth="1"/>
    <col min="30" max="30" width="6.7109375" bestFit="1" customWidth="1"/>
  </cols>
  <sheetData>
    <row r="3" spans="1:30">
      <c r="C3" s="1" t="str" cm="1">
        <f t="array" ref="C3">INDEX(C5:C7,$A$4)</f>
        <v>IE</v>
      </c>
      <c r="D3" s="1" t="str" cm="1">
        <f t="array" ref="D3">INDEX(D5:D7,$A$4)</f>
        <v>National</v>
      </c>
      <c r="E3" s="1" t="str" cm="1">
        <f t="array" ref="E3">INDEX(E5:E7,$A$4)</f>
        <v>IE-CW</v>
      </c>
      <c r="F3" s="1" t="str" cm="1">
        <f t="array" ref="F3">INDEX(F5:F7,$A$4)</f>
        <v>IE-D</v>
      </c>
      <c r="G3" s="1" t="str" cm="1">
        <f t="array" ref="G3">INDEX(G5:G7,$A$4)</f>
        <v>IE-KE</v>
      </c>
      <c r="H3" s="1" t="str" cm="1">
        <f t="array" ref="H3">INDEX(H5:H7,$A$4)</f>
        <v>IE-KK</v>
      </c>
      <c r="I3" s="1" t="str" cm="1">
        <f t="array" ref="I3">INDEX(I5:I7,$A$4)</f>
        <v>IE-LS</v>
      </c>
      <c r="J3" s="1" t="str" cm="1">
        <f t="array" ref="J3">INDEX(J5:J7,$A$4)</f>
        <v>IE-LD</v>
      </c>
      <c r="K3" s="1" t="str" cm="1">
        <f t="array" ref="K3">INDEX(K5:K7,$A$4)</f>
        <v>IE-LH</v>
      </c>
      <c r="L3" s="1" t="str" cm="1">
        <f t="array" ref="L3">INDEX(L5:L7,$A$4)</f>
        <v>IE-MH</v>
      </c>
      <c r="M3" s="1" t="str" cm="1">
        <f t="array" ref="M3">INDEX(M5:M7,$A$4)</f>
        <v>IE-OY</v>
      </c>
      <c r="N3" s="1" t="str" cm="1">
        <f t="array" ref="N3">INDEX(N5:N7,$A$4)</f>
        <v>IE-WH</v>
      </c>
      <c r="O3" s="1" t="str" cm="1">
        <f t="array" ref="O3">INDEX(O5:O7,$A$4)</f>
        <v>IE-WX</v>
      </c>
      <c r="P3" s="1" t="str" cm="1">
        <f t="array" ref="P3">INDEX(P5:P7,$A$4)</f>
        <v>IE-WW</v>
      </c>
      <c r="Q3" s="1" t="str" cm="1">
        <f t="array" ref="Q3">INDEX(Q5:Q7,$A$4)</f>
        <v>IE-CE</v>
      </c>
      <c r="R3" s="1" t="str" cm="1">
        <f t="array" ref="R3">INDEX(R5:R7,$A$4)</f>
        <v>IE-CO</v>
      </c>
      <c r="S3" s="1" t="str" cm="1">
        <f t="array" ref="S3">INDEX(S5:S7,$A$4)</f>
        <v>IE-KY</v>
      </c>
      <c r="T3" s="1" t="str" cm="1">
        <f t="array" ref="T3">INDEX(T5:T7,$A$4)</f>
        <v>IE-LK</v>
      </c>
      <c r="U3" s="1" t="str" cm="1">
        <f t="array" ref="U3">INDEX(U5:U7,$A$4)</f>
        <v>IE-TA</v>
      </c>
      <c r="V3" s="1" t="str" cm="1">
        <f t="array" ref="V3">INDEX(V5:V7,$A$4)</f>
        <v>IE-WD</v>
      </c>
      <c r="W3" s="1" t="str" cm="1">
        <f t="array" ref="W3">INDEX(W5:W7,$A$4)</f>
        <v>IE-G</v>
      </c>
      <c r="X3" s="1" t="str" cm="1">
        <f t="array" ref="X3">INDEX(X5:X7,$A$4)</f>
        <v>IE-LM</v>
      </c>
      <c r="Y3" s="1" t="str" cm="1">
        <f t="array" ref="Y3">INDEX(Y5:Y7,$A$4)</f>
        <v>IE-MO</v>
      </c>
      <c r="Z3" s="1" t="str" cm="1">
        <f t="array" ref="Z3">INDEX(Z5:Z7,$A$4)</f>
        <v>IE-RN</v>
      </c>
      <c r="AA3" s="1" t="str" cm="1">
        <f t="array" ref="AA3">INDEX(AA5:AA7,$A$4)</f>
        <v>IE-SO</v>
      </c>
      <c r="AB3" s="1" t="str" cm="1">
        <f t="array" ref="AB3">INDEX(AB5:AB7,$A$4)</f>
        <v>IE-CN</v>
      </c>
      <c r="AC3" s="1" t="str" cm="1">
        <f t="array" ref="AC3">INDEX(AC5:AC7,$A$4)</f>
        <v>IE-DL</v>
      </c>
      <c r="AD3" s="1" t="str" cm="1">
        <f t="array" ref="AD3">INDEX(AD5:AD7,$A$4)</f>
        <v>IE-MN</v>
      </c>
    </row>
    <row r="4" spans="1:30">
      <c r="A4">
        <v>1</v>
      </c>
    </row>
    <row r="5" spans="1:30">
      <c r="A5" t="s">
        <v>0</v>
      </c>
      <c r="C5" s="2" t="s">
        <v>1</v>
      </c>
      <c r="D5" s="2" t="s">
        <v>2</v>
      </c>
      <c r="E5" s="1" t="str">
        <f>A11</f>
        <v>IE-CW</v>
      </c>
      <c r="F5" s="1" t="str">
        <f>A16</f>
        <v>IE-D</v>
      </c>
      <c r="G5" s="1" t="str">
        <f>A19</f>
        <v>IE-KE</v>
      </c>
      <c r="H5" s="1" t="str">
        <f>A20</f>
        <v>IE-KK</v>
      </c>
      <c r="I5" s="1" t="str">
        <f>A21</f>
        <v>IE-LS</v>
      </c>
      <c r="J5" s="1" t="str">
        <f>A24</f>
        <v>IE-LD</v>
      </c>
      <c r="K5" s="1" t="str">
        <f>A25</f>
        <v>IE-LH</v>
      </c>
      <c r="L5" s="1" t="str">
        <f>A27</f>
        <v>IE-MH</v>
      </c>
      <c r="M5" s="1" t="str">
        <f>A29</f>
        <v>IE-OY</v>
      </c>
      <c r="N5" s="1" t="str">
        <f>A34</f>
        <v>IE-WH</v>
      </c>
      <c r="O5" s="1" t="str">
        <f>A35</f>
        <v>IE-WX</v>
      </c>
      <c r="P5" s="1" t="str">
        <f>A36</f>
        <v>IE-WW</v>
      </c>
      <c r="Q5" s="1" t="str">
        <f>A13</f>
        <v>IE-CE</v>
      </c>
      <c r="R5" s="1" t="str">
        <f>A14</f>
        <v>IE-CO</v>
      </c>
      <c r="S5" s="1" t="str">
        <f>A18</f>
        <v>IE-KY</v>
      </c>
      <c r="T5" s="1" t="str">
        <f>A23</f>
        <v>IE-LK</v>
      </c>
      <c r="U5" s="1" t="str">
        <f>A32</f>
        <v>IE-TA</v>
      </c>
      <c r="V5" s="1" t="str">
        <f>A33</f>
        <v>IE-WD</v>
      </c>
      <c r="W5" s="1" t="str">
        <f>A17</f>
        <v>IE-G</v>
      </c>
      <c r="X5" s="1" t="str">
        <f>A22</f>
        <v>IE-LM</v>
      </c>
      <c r="Y5" s="1" t="str">
        <f>A26</f>
        <v>IE-MO</v>
      </c>
      <c r="Z5" s="1" t="str">
        <f>A30</f>
        <v>IE-RN</v>
      </c>
      <c r="AA5" s="1" t="str">
        <f>A31</f>
        <v>IE-SO</v>
      </c>
      <c r="AB5" s="1" t="str">
        <f>A12</f>
        <v>IE-CN</v>
      </c>
      <c r="AC5" s="1" t="str">
        <f>A15</f>
        <v>IE-DL</v>
      </c>
      <c r="AD5" s="1" t="str">
        <f>A28</f>
        <v>IE-MN</v>
      </c>
    </row>
    <row r="6" spans="1:30">
      <c r="A6" t="s">
        <v>3</v>
      </c>
      <c r="C6" s="1" t="str">
        <f>C5</f>
        <v>IE</v>
      </c>
      <c r="D6" s="1" t="str">
        <f>"*"&amp;D5</f>
        <v>*National</v>
      </c>
      <c r="E6" s="1" t="str">
        <f>"*"&amp;E5</f>
        <v>*IE-CW</v>
      </c>
      <c r="F6" s="1" t="str">
        <f t="shared" ref="F6:AD6" si="0">"*"&amp;F5</f>
        <v>*IE-D</v>
      </c>
      <c r="G6" s="1" t="str">
        <f t="shared" si="0"/>
        <v>*IE-KE</v>
      </c>
      <c r="H6" s="1" t="str">
        <f t="shared" si="0"/>
        <v>*IE-KK</v>
      </c>
      <c r="I6" s="1" t="str">
        <f t="shared" si="0"/>
        <v>*IE-LS</v>
      </c>
      <c r="J6" s="1" t="str">
        <f t="shared" si="0"/>
        <v>*IE-LD</v>
      </c>
      <c r="K6" s="1" t="str">
        <f t="shared" si="0"/>
        <v>*IE-LH</v>
      </c>
      <c r="L6" s="1" t="str">
        <f t="shared" si="0"/>
        <v>*IE-MH</v>
      </c>
      <c r="M6" s="1" t="str">
        <f t="shared" si="0"/>
        <v>*IE-OY</v>
      </c>
      <c r="N6" s="1" t="str">
        <f t="shared" si="0"/>
        <v>*IE-WH</v>
      </c>
      <c r="O6" s="1" t="str">
        <f t="shared" si="0"/>
        <v>*IE-WX</v>
      </c>
      <c r="P6" s="1" t="str">
        <f t="shared" si="0"/>
        <v>*IE-WW</v>
      </c>
      <c r="Q6" s="1" t="str">
        <f t="shared" si="0"/>
        <v>*IE-CE</v>
      </c>
      <c r="R6" s="1" t="str">
        <f t="shared" si="0"/>
        <v>*IE-CO</v>
      </c>
      <c r="S6" s="1" t="str">
        <f t="shared" si="0"/>
        <v>*IE-KY</v>
      </c>
      <c r="T6" s="1" t="str">
        <f t="shared" si="0"/>
        <v>*IE-LK</v>
      </c>
      <c r="U6" s="1" t="str">
        <f t="shared" si="0"/>
        <v>*IE-TA</v>
      </c>
      <c r="V6" s="1" t="str">
        <f t="shared" si="0"/>
        <v>*IE-WD</v>
      </c>
      <c r="W6" s="1" t="str">
        <f t="shared" si="0"/>
        <v>*IE-G</v>
      </c>
      <c r="X6" s="1" t="str">
        <f t="shared" si="0"/>
        <v>*IE-LM</v>
      </c>
      <c r="Y6" s="1" t="str">
        <f t="shared" si="0"/>
        <v>*IE-MO</v>
      </c>
      <c r="Z6" s="1" t="str">
        <f t="shared" si="0"/>
        <v>*IE-RN</v>
      </c>
      <c r="AA6" s="1" t="str">
        <f t="shared" si="0"/>
        <v>*IE-SO</v>
      </c>
      <c r="AB6" s="1" t="str">
        <f t="shared" si="0"/>
        <v>*IE-CN</v>
      </c>
      <c r="AC6" s="1" t="str">
        <f t="shared" si="0"/>
        <v>*IE-DL</v>
      </c>
      <c r="AD6" s="1" t="str">
        <f t="shared" si="0"/>
        <v>*IE-MN</v>
      </c>
    </row>
    <row r="7" spans="1:30">
      <c r="A7" t="s">
        <v>4</v>
      </c>
      <c r="C7" s="1" t="str">
        <f>"*"&amp;C5</f>
        <v>*IE</v>
      </c>
      <c r="D7" s="1" t="str">
        <f>D5</f>
        <v>National</v>
      </c>
      <c r="E7" s="1" t="str">
        <f t="shared" ref="E7:AD7" si="1">E5</f>
        <v>IE-CW</v>
      </c>
      <c r="F7" s="1" t="str">
        <f t="shared" si="1"/>
        <v>IE-D</v>
      </c>
      <c r="G7" s="1" t="str">
        <f t="shared" si="1"/>
        <v>IE-KE</v>
      </c>
      <c r="H7" s="1" t="str">
        <f t="shared" si="1"/>
        <v>IE-KK</v>
      </c>
      <c r="I7" s="1" t="str">
        <f t="shared" si="1"/>
        <v>IE-LS</v>
      </c>
      <c r="J7" s="1" t="str">
        <f t="shared" si="1"/>
        <v>IE-LD</v>
      </c>
      <c r="K7" s="1" t="str">
        <f t="shared" si="1"/>
        <v>IE-LH</v>
      </c>
      <c r="L7" s="1" t="str">
        <f t="shared" si="1"/>
        <v>IE-MH</v>
      </c>
      <c r="M7" s="1" t="str">
        <f t="shared" si="1"/>
        <v>IE-OY</v>
      </c>
      <c r="N7" s="1" t="str">
        <f t="shared" si="1"/>
        <v>IE-WH</v>
      </c>
      <c r="O7" s="1" t="str">
        <f t="shared" si="1"/>
        <v>IE-WX</v>
      </c>
      <c r="P7" s="1" t="str">
        <f t="shared" si="1"/>
        <v>IE-WW</v>
      </c>
      <c r="Q7" s="1" t="str">
        <f t="shared" si="1"/>
        <v>IE-CE</v>
      </c>
      <c r="R7" s="1" t="str">
        <f t="shared" si="1"/>
        <v>IE-CO</v>
      </c>
      <c r="S7" s="1" t="str">
        <f t="shared" si="1"/>
        <v>IE-KY</v>
      </c>
      <c r="T7" s="1" t="str">
        <f t="shared" si="1"/>
        <v>IE-LK</v>
      </c>
      <c r="U7" s="1" t="str">
        <f t="shared" si="1"/>
        <v>IE-TA</v>
      </c>
      <c r="V7" s="1" t="str">
        <f t="shared" si="1"/>
        <v>IE-WD</v>
      </c>
      <c r="W7" s="1" t="str">
        <f t="shared" si="1"/>
        <v>IE-G</v>
      </c>
      <c r="X7" s="1" t="str">
        <f t="shared" si="1"/>
        <v>IE-LM</v>
      </c>
      <c r="Y7" s="1" t="str">
        <f t="shared" si="1"/>
        <v>IE-MO</v>
      </c>
      <c r="Z7" s="1" t="str">
        <f t="shared" si="1"/>
        <v>IE-RN</v>
      </c>
      <c r="AA7" s="1" t="str">
        <f t="shared" si="1"/>
        <v>IE-SO</v>
      </c>
      <c r="AB7" s="1" t="str">
        <f t="shared" si="1"/>
        <v>IE-CN</v>
      </c>
      <c r="AC7" s="1" t="str">
        <f t="shared" si="1"/>
        <v>IE-DL</v>
      </c>
      <c r="AD7" s="1" t="str">
        <f t="shared" si="1"/>
        <v>IE-MN</v>
      </c>
    </row>
    <row r="10" spans="1:30" ht="15.75" thickBot="1">
      <c r="A10" s="3" t="s">
        <v>5</v>
      </c>
      <c r="B10" s="3" t="s">
        <v>6</v>
      </c>
    </row>
    <row r="11" spans="1:30">
      <c r="A11" s="4" t="s">
        <v>7</v>
      </c>
      <c r="B11" s="4" t="s">
        <v>8</v>
      </c>
    </row>
    <row r="12" spans="1:30">
      <c r="A12" s="5" t="s">
        <v>9</v>
      </c>
      <c r="B12" s="5" t="s">
        <v>10</v>
      </c>
    </row>
    <row r="13" spans="1:30">
      <c r="A13" s="5" t="s">
        <v>11</v>
      </c>
      <c r="B13" s="5" t="s">
        <v>12</v>
      </c>
    </row>
    <row r="14" spans="1:30">
      <c r="A14" s="5" t="s">
        <v>13</v>
      </c>
      <c r="B14" s="5" t="s">
        <v>14</v>
      </c>
    </row>
    <row r="15" spans="1:30">
      <c r="A15" s="5" t="s">
        <v>15</v>
      </c>
      <c r="B15" s="5" t="s">
        <v>16</v>
      </c>
    </row>
    <row r="16" spans="1:30">
      <c r="A16" s="5" t="s">
        <v>17</v>
      </c>
      <c r="B16" s="5" t="s">
        <v>18</v>
      </c>
    </row>
    <row r="17" spans="1:2">
      <c r="A17" s="5" t="s">
        <v>19</v>
      </c>
      <c r="B17" s="5" t="s">
        <v>20</v>
      </c>
    </row>
    <row r="18" spans="1:2">
      <c r="A18" s="5" t="s">
        <v>21</v>
      </c>
      <c r="B18" s="5" t="s">
        <v>22</v>
      </c>
    </row>
    <row r="19" spans="1:2">
      <c r="A19" s="5" t="s">
        <v>23</v>
      </c>
      <c r="B19" s="5" t="s">
        <v>24</v>
      </c>
    </row>
    <row r="20" spans="1:2">
      <c r="A20" s="5" t="s">
        <v>25</v>
      </c>
      <c r="B20" s="5" t="s">
        <v>26</v>
      </c>
    </row>
    <row r="21" spans="1:2">
      <c r="A21" s="5" t="s">
        <v>27</v>
      </c>
      <c r="B21" s="5" t="s">
        <v>28</v>
      </c>
    </row>
    <row r="22" spans="1:2">
      <c r="A22" s="5" t="s">
        <v>29</v>
      </c>
      <c r="B22" s="5" t="s">
        <v>30</v>
      </c>
    </row>
    <row r="23" spans="1:2">
      <c r="A23" s="5" t="s">
        <v>31</v>
      </c>
      <c r="B23" s="5" t="s">
        <v>32</v>
      </c>
    </row>
    <row r="24" spans="1:2">
      <c r="A24" s="5" t="s">
        <v>33</v>
      </c>
      <c r="B24" s="5" t="s">
        <v>34</v>
      </c>
    </row>
    <row r="25" spans="1:2">
      <c r="A25" s="5" t="s">
        <v>35</v>
      </c>
      <c r="B25" s="5" t="s">
        <v>36</v>
      </c>
    </row>
    <row r="26" spans="1:2">
      <c r="A26" s="5" t="s">
        <v>37</v>
      </c>
      <c r="B26" s="5" t="s">
        <v>38</v>
      </c>
    </row>
    <row r="27" spans="1:2">
      <c r="A27" s="5" t="s">
        <v>39</v>
      </c>
      <c r="B27" s="5" t="s">
        <v>40</v>
      </c>
    </row>
    <row r="28" spans="1:2">
      <c r="A28" s="5" t="s">
        <v>41</v>
      </c>
      <c r="B28" s="5" t="s">
        <v>42</v>
      </c>
    </row>
    <row r="29" spans="1:2">
      <c r="A29" s="5" t="s">
        <v>43</v>
      </c>
      <c r="B29" s="5" t="s">
        <v>44</v>
      </c>
    </row>
    <row r="30" spans="1:2">
      <c r="A30" s="5" t="s">
        <v>45</v>
      </c>
      <c r="B30" s="5" t="s">
        <v>46</v>
      </c>
    </row>
    <row r="31" spans="1:2">
      <c r="A31" s="5" t="s">
        <v>47</v>
      </c>
      <c r="B31" s="5" t="s">
        <v>48</v>
      </c>
    </row>
    <row r="32" spans="1:2">
      <c r="A32" s="5" t="s">
        <v>49</v>
      </c>
      <c r="B32" s="5" t="s">
        <v>50</v>
      </c>
    </row>
    <row r="33" spans="1:2">
      <c r="A33" s="5" t="s">
        <v>51</v>
      </c>
      <c r="B33" s="5" t="s">
        <v>52</v>
      </c>
    </row>
    <row r="34" spans="1:2">
      <c r="A34" s="5" t="s">
        <v>53</v>
      </c>
      <c r="B34" s="5" t="s">
        <v>54</v>
      </c>
    </row>
    <row r="35" spans="1:2">
      <c r="A35" s="5" t="s">
        <v>55</v>
      </c>
      <c r="B35" s="5" t="s">
        <v>56</v>
      </c>
    </row>
    <row r="36" spans="1:2">
      <c r="A36" s="5" t="s">
        <v>57</v>
      </c>
      <c r="B36" s="5" t="s">
        <v>58</v>
      </c>
    </row>
    <row r="37" spans="1:2">
      <c r="A37" s="6" t="s">
        <v>59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28575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617C6-BD81-4C8E-89D7-FC0076ADEEA7}">
  <sheetPr codeName="Sheet3">
    <pageSetUpPr fitToPage="1"/>
  </sheetPr>
  <dimension ref="A1:AS80"/>
  <sheetViews>
    <sheetView tabSelected="1" view="pageBreakPreview" zoomScale="85" zoomScaleNormal="65" zoomScaleSheetLayoutView="130" workbookViewId="0">
      <pane xSplit="2" ySplit="1" topLeftCell="C32" activePane="bottomRight" state="frozen"/>
      <selection activeCell="C3" sqref="C3"/>
      <selection pane="topRight" activeCell="C3" sqref="C3"/>
      <selection pane="bottomLeft" activeCell="C3" sqref="C3"/>
      <selection pane="bottomRight" activeCell="O22" sqref="O22"/>
    </sheetView>
  </sheetViews>
  <sheetFormatPr defaultColWidth="9.140625" defaultRowHeight="12.75"/>
  <cols>
    <col min="1" max="1" width="38.140625" style="13" customWidth="1"/>
    <col min="2" max="2" width="13" style="7" bestFit="1" customWidth="1"/>
    <col min="3" max="4" width="7.5703125" style="12" bestFit="1" customWidth="1"/>
    <col min="5" max="5" width="9.140625" style="12"/>
    <col min="6" max="6" width="6.140625" style="14" customWidth="1"/>
    <col min="7" max="7" width="5.85546875" style="14" bestFit="1" customWidth="1"/>
    <col min="8" max="8" width="6.42578125" style="12" bestFit="1" customWidth="1"/>
    <col min="9" max="9" width="6.140625" style="14" bestFit="1" customWidth="1"/>
    <col min="10" max="10" width="6" style="14" bestFit="1" customWidth="1"/>
    <col min="11" max="11" width="6.85546875" style="14" bestFit="1" customWidth="1"/>
    <col min="12" max="12" width="8.7109375" style="11" bestFit="1" customWidth="1"/>
    <col min="13" max="13" width="8.140625" style="7" bestFit="1" customWidth="1"/>
    <col min="14" max="14" width="8.140625" style="7" customWidth="1"/>
    <col min="15" max="15" width="5.28515625" style="7" customWidth="1"/>
    <col min="16" max="16" width="7.42578125" style="7" customWidth="1"/>
    <col min="17" max="17" width="7.42578125" style="7" bestFit="1" customWidth="1"/>
    <col min="18" max="18" width="8.140625" style="7" bestFit="1" customWidth="1"/>
    <col min="19" max="19" width="7.28515625" style="7" bestFit="1" customWidth="1"/>
    <col min="20" max="20" width="7.42578125" style="7" bestFit="1" customWidth="1"/>
    <col min="21" max="21" width="8.42578125" style="7" bestFit="1" customWidth="1"/>
    <col min="22" max="22" width="6.85546875" style="7" bestFit="1" customWidth="1"/>
    <col min="23" max="25" width="5.42578125" style="7" customWidth="1"/>
    <col min="26" max="26" width="5.42578125" style="14" customWidth="1"/>
    <col min="27" max="27" width="8.140625" style="11" bestFit="1" customWidth="1"/>
    <col min="28" max="28" width="6.7109375" style="11" bestFit="1" customWidth="1"/>
    <col min="29" max="30" width="5.5703125" style="7" customWidth="1"/>
    <col min="31" max="31" width="8.7109375" style="7" bestFit="1" customWidth="1"/>
    <col min="32" max="32" width="8.7109375" style="7" customWidth="1"/>
    <col min="33" max="33" width="5.5703125" style="7" customWidth="1"/>
    <col min="34" max="34" width="5.85546875" style="7" bestFit="1" customWidth="1"/>
    <col min="35" max="36" width="7" style="7" customWidth="1"/>
    <col min="37" max="40" width="5.5703125" style="7" customWidth="1"/>
    <col min="41" max="41" width="8.7109375" style="11" bestFit="1" customWidth="1"/>
    <col min="42" max="42" width="4.42578125" style="11" bestFit="1" customWidth="1"/>
    <col min="43" max="43" width="9.140625" style="7" bestFit="1" customWidth="1"/>
    <col min="44" max="44" width="9.140625" style="7"/>
    <col min="45" max="45" width="9.140625" style="9"/>
    <col min="46" max="16384" width="9.140625" style="7"/>
  </cols>
  <sheetData>
    <row r="1" spans="1:45" ht="105.75" customHeight="1" thickBot="1">
      <c r="A1" s="77" t="s">
        <v>274</v>
      </c>
      <c r="B1" s="78" t="s">
        <v>275</v>
      </c>
      <c r="C1" s="79" t="s">
        <v>60</v>
      </c>
      <c r="D1" s="80" t="s">
        <v>61</v>
      </c>
      <c r="E1" s="81" t="s">
        <v>62</v>
      </c>
      <c r="F1" s="82" t="s">
        <v>63</v>
      </c>
      <c r="G1" s="82" t="s">
        <v>64</v>
      </c>
      <c r="H1" s="83" t="s">
        <v>65</v>
      </c>
      <c r="I1" s="80" t="s">
        <v>66</v>
      </c>
      <c r="J1" s="81" t="s">
        <v>67</v>
      </c>
      <c r="K1" s="81" t="s">
        <v>68</v>
      </c>
      <c r="L1" s="83" t="s">
        <v>69</v>
      </c>
      <c r="M1" s="80" t="s">
        <v>70</v>
      </c>
      <c r="N1" s="80" t="s">
        <v>276</v>
      </c>
      <c r="O1" s="81" t="s">
        <v>71</v>
      </c>
      <c r="P1" s="81" t="s">
        <v>72</v>
      </c>
      <c r="Q1" s="81" t="s">
        <v>73</v>
      </c>
      <c r="R1" s="81" t="s">
        <v>74</v>
      </c>
      <c r="S1" s="81" t="s">
        <v>75</v>
      </c>
      <c r="T1" s="81" t="s">
        <v>76</v>
      </c>
      <c r="U1" s="81" t="s">
        <v>77</v>
      </c>
      <c r="V1" s="81" t="s">
        <v>78</v>
      </c>
      <c r="W1" s="82" t="s">
        <v>79</v>
      </c>
      <c r="X1" s="82" t="s">
        <v>80</v>
      </c>
      <c r="Y1" s="82" t="s">
        <v>81</v>
      </c>
      <c r="Z1" s="81" t="s">
        <v>82</v>
      </c>
      <c r="AA1" s="83" t="s">
        <v>83</v>
      </c>
      <c r="AB1" s="84" t="s">
        <v>84</v>
      </c>
      <c r="AC1" s="85" t="s">
        <v>85</v>
      </c>
      <c r="AD1" s="81" t="s">
        <v>86</v>
      </c>
      <c r="AE1" s="81" t="s">
        <v>277</v>
      </c>
      <c r="AF1" s="81" t="s">
        <v>278</v>
      </c>
      <c r="AG1" s="81" t="s">
        <v>87</v>
      </c>
      <c r="AH1" s="81" t="s">
        <v>88</v>
      </c>
      <c r="AI1" s="81" t="s">
        <v>279</v>
      </c>
      <c r="AJ1" s="81" t="s">
        <v>280</v>
      </c>
      <c r="AK1" s="81" t="s">
        <v>281</v>
      </c>
      <c r="AL1" s="81" t="s">
        <v>282</v>
      </c>
      <c r="AM1" s="82" t="s">
        <v>283</v>
      </c>
      <c r="AN1" s="83" t="s">
        <v>89</v>
      </c>
      <c r="AO1" s="83" t="s">
        <v>90</v>
      </c>
      <c r="AP1" s="84" t="s">
        <v>91</v>
      </c>
      <c r="AQ1" s="86" t="s">
        <v>92</v>
      </c>
      <c r="AS1" s="8"/>
    </row>
    <row r="2" spans="1:45" ht="12.75" customHeight="1">
      <c r="A2" s="87" t="s">
        <v>93</v>
      </c>
      <c r="B2" s="88"/>
      <c r="C2" s="89">
        <f>SUM(D2:G2)</f>
        <v>0</v>
      </c>
      <c r="D2" s="90">
        <v>0</v>
      </c>
      <c r="E2" s="91"/>
      <c r="F2" s="92"/>
      <c r="G2" s="92"/>
      <c r="H2" s="93">
        <f>SUM(I2:K2)</f>
        <v>815.92434898628403</v>
      </c>
      <c r="I2" s="94">
        <v>688.22034898628408</v>
      </c>
      <c r="J2" s="95">
        <v>127.70399999999999</v>
      </c>
      <c r="K2" s="96"/>
      <c r="L2" s="93">
        <f>SUM(M2:Z2)</f>
        <v>0</v>
      </c>
      <c r="M2" s="94"/>
      <c r="N2" s="97"/>
      <c r="O2" s="98"/>
      <c r="P2" s="98"/>
      <c r="Q2" s="98"/>
      <c r="R2" s="98"/>
      <c r="S2" s="98"/>
      <c r="T2" s="98"/>
      <c r="U2" s="98"/>
      <c r="V2" s="98"/>
      <c r="W2" s="92"/>
      <c r="X2" s="92"/>
      <c r="Y2" s="92"/>
      <c r="Z2" s="96"/>
      <c r="AA2" s="93">
        <v>2751.9191872187112</v>
      </c>
      <c r="AB2" s="99">
        <f>SUM(AC2:AM2)</f>
        <v>1334.658297317769</v>
      </c>
      <c r="AC2" s="100">
        <v>59.691708987970003</v>
      </c>
      <c r="AD2" s="96">
        <v>743.01992281532614</v>
      </c>
      <c r="AE2" s="96">
        <v>248.90859762015592</v>
      </c>
      <c r="AF2" s="96">
        <v>139.99992739520798</v>
      </c>
      <c r="AG2" s="96">
        <v>33.531818868055431</v>
      </c>
      <c r="AH2" s="96">
        <v>16.813132576534866</v>
      </c>
      <c r="AI2" s="96">
        <v>31.064467987392003</v>
      </c>
      <c r="AJ2" s="96">
        <v>2.6691993220799999</v>
      </c>
      <c r="AK2" s="94">
        <v>1.8899880806415161</v>
      </c>
      <c r="AL2" s="94">
        <v>13.54608560366562</v>
      </c>
      <c r="AM2" s="92">
        <v>43.523448060739646</v>
      </c>
      <c r="AN2" s="101">
        <v>145.43710297949829</v>
      </c>
      <c r="AO2" s="101"/>
      <c r="AP2" s="99"/>
      <c r="AQ2" s="102">
        <f>C2+H2+L2+AA2+AB2+AN2+AO2+AP2</f>
        <v>5047.9389365022625</v>
      </c>
    </row>
    <row r="3" spans="1:45" ht="12.75" customHeight="1">
      <c r="A3" s="103" t="s">
        <v>94</v>
      </c>
      <c r="B3" s="104"/>
      <c r="C3" s="105">
        <f>SUM(D3:G3)</f>
        <v>903.49466255082825</v>
      </c>
      <c r="D3" s="106">
        <v>829.57460107090037</v>
      </c>
      <c r="E3" s="107">
        <v>61.722867734674637</v>
      </c>
      <c r="F3" s="108"/>
      <c r="G3" s="108">
        <v>12.197193745253209</v>
      </c>
      <c r="H3" s="109">
        <f>SUM(I3:K3)</f>
        <v>0</v>
      </c>
      <c r="I3" s="110"/>
      <c r="J3" s="111"/>
      <c r="K3" s="112"/>
      <c r="L3" s="109">
        <f>SUM(M3:Z3)</f>
        <v>9138.5577999094057</v>
      </c>
      <c r="M3" s="110">
        <v>3053.4742963851995</v>
      </c>
      <c r="N3" s="110">
        <v>16.633377499200002</v>
      </c>
      <c r="O3" s="112">
        <v>0</v>
      </c>
      <c r="P3" s="112">
        <v>564.2364083333332</v>
      </c>
      <c r="Q3" s="112">
        <v>369.14638715136005</v>
      </c>
      <c r="R3" s="112">
        <v>1542.2444022448799</v>
      </c>
      <c r="S3" s="112">
        <v>82.827948630790956</v>
      </c>
      <c r="T3" s="112">
        <v>157.5463640726893</v>
      </c>
      <c r="U3" s="112">
        <v>2932.6955801163149</v>
      </c>
      <c r="V3" s="112">
        <v>166.37647928144222</v>
      </c>
      <c r="W3" s="108">
        <v>7.5616539426795564</v>
      </c>
      <c r="X3" s="108">
        <v>200.83222211696253</v>
      </c>
      <c r="Y3" s="108">
        <v>1.2281470084248403</v>
      </c>
      <c r="Z3" s="112">
        <v>43.754533126130625</v>
      </c>
      <c r="AA3" s="109">
        <v>1728.338063506957</v>
      </c>
      <c r="AB3" s="113">
        <f>SUM(AC3:AM3)</f>
        <v>151.93355907200862</v>
      </c>
      <c r="AC3" s="114"/>
      <c r="AD3" s="112"/>
      <c r="AE3" s="112">
        <v>24.282116302936618</v>
      </c>
      <c r="AF3" s="112"/>
      <c r="AG3" s="112"/>
      <c r="AH3" s="112"/>
      <c r="AI3" s="112">
        <v>104.81441230492801</v>
      </c>
      <c r="AJ3" s="112">
        <v>22.837030464144</v>
      </c>
      <c r="AK3" s="110"/>
      <c r="AL3" s="110"/>
      <c r="AM3" s="108"/>
      <c r="AN3" s="115"/>
      <c r="AO3" s="115">
        <v>139.45061680000001</v>
      </c>
      <c r="AP3" s="113"/>
      <c r="AQ3" s="116">
        <f t="shared" ref="AQ3:AQ20" si="0">C3+H3+L3+AA3+AB3+AN3+AO3+AP3</f>
        <v>12061.7747018392</v>
      </c>
    </row>
    <row r="4" spans="1:45" ht="12.75" customHeight="1">
      <c r="A4" s="103" t="s">
        <v>95</v>
      </c>
      <c r="B4" s="104"/>
      <c r="C4" s="105">
        <f>SUM(D4:G4)</f>
        <v>15.186580890896002</v>
      </c>
      <c r="D4" s="106">
        <v>0</v>
      </c>
      <c r="E4" s="117">
        <v>14.097722162000002</v>
      </c>
      <c r="F4" s="108"/>
      <c r="G4" s="108">
        <v>1.0888587288959999</v>
      </c>
      <c r="H4" s="109">
        <f>SUM(I4:K4)</f>
        <v>7.0330680000000001</v>
      </c>
      <c r="I4" s="110"/>
      <c r="J4" s="111"/>
      <c r="K4" s="112">
        <v>7.0330680000000001</v>
      </c>
      <c r="L4" s="109">
        <f>SUM(M4:Z4)</f>
        <v>1717.0624747879344</v>
      </c>
      <c r="M4" s="110">
        <v>0</v>
      </c>
      <c r="N4" s="110">
        <v>0</v>
      </c>
      <c r="O4" s="112"/>
      <c r="P4" s="112">
        <v>364.52221864444448</v>
      </c>
      <c r="Q4" s="112">
        <v>21.672508399360005</v>
      </c>
      <c r="R4" s="112">
        <v>156.29379915984001</v>
      </c>
      <c r="S4" s="112">
        <v>986.60611760112999</v>
      </c>
      <c r="T4" s="112">
        <v>35.289733288720633</v>
      </c>
      <c r="U4" s="112">
        <v>102.14625414775992</v>
      </c>
      <c r="V4" s="112">
        <v>2.9088437938490893E-3</v>
      </c>
      <c r="W4" s="108">
        <v>36.297317128453038</v>
      </c>
      <c r="X4" s="108">
        <v>5.4694689952000006</v>
      </c>
      <c r="Y4" s="108">
        <v>1.8500297569930473E-2</v>
      </c>
      <c r="Z4" s="112">
        <v>8.7436482816626366</v>
      </c>
      <c r="AA4" s="109">
        <v>0</v>
      </c>
      <c r="AB4" s="113">
        <f>SUM(AC4:AM4)</f>
        <v>9.4476585178560004</v>
      </c>
      <c r="AC4" s="114"/>
      <c r="AD4" s="112"/>
      <c r="AE4" s="112">
        <v>0.41264639999999991</v>
      </c>
      <c r="AF4" s="112"/>
      <c r="AG4" s="112"/>
      <c r="AH4" s="112"/>
      <c r="AI4" s="112">
        <v>9.0350121178560006</v>
      </c>
      <c r="AJ4" s="112">
        <v>0</v>
      </c>
      <c r="AK4" s="110"/>
      <c r="AL4" s="110"/>
      <c r="AM4" s="108"/>
      <c r="AN4" s="115"/>
      <c r="AO4" s="115">
        <v>141.83539077999998</v>
      </c>
      <c r="AP4" s="113"/>
      <c r="AQ4" s="116">
        <f t="shared" si="0"/>
        <v>1890.5651729766864</v>
      </c>
    </row>
    <row r="5" spans="1:45" ht="12.75" customHeight="1">
      <c r="A5" s="103" t="s">
        <v>96</v>
      </c>
      <c r="B5" s="104"/>
      <c r="C5" s="105">
        <f>SUM(D5:G5)</f>
        <v>0</v>
      </c>
      <c r="D5" s="106"/>
      <c r="E5" s="117"/>
      <c r="F5" s="108"/>
      <c r="G5" s="108"/>
      <c r="H5" s="109">
        <f>SUM(I5:K5)</f>
        <v>0</v>
      </c>
      <c r="I5" s="110"/>
      <c r="J5" s="111"/>
      <c r="K5" s="112"/>
      <c r="L5" s="109">
        <f>SUM(M5:Z5)</f>
        <v>172.71258946798309</v>
      </c>
      <c r="M5" s="110"/>
      <c r="N5" s="110"/>
      <c r="O5" s="112"/>
      <c r="P5" s="112"/>
      <c r="Q5" s="112"/>
      <c r="R5" s="112"/>
      <c r="S5" s="112">
        <v>15.730078096892656</v>
      </c>
      <c r="T5" s="112"/>
      <c r="U5" s="112">
        <v>156.98251137109042</v>
      </c>
      <c r="V5" s="112"/>
      <c r="W5" s="108"/>
      <c r="X5" s="108"/>
      <c r="Y5" s="108"/>
      <c r="Z5" s="112"/>
      <c r="AA5" s="109"/>
      <c r="AB5" s="113">
        <f>SUM(AC5:AM5)</f>
        <v>0</v>
      </c>
      <c r="AC5" s="114"/>
      <c r="AD5" s="112"/>
      <c r="AE5" s="112"/>
      <c r="AF5" s="112"/>
      <c r="AG5" s="112"/>
      <c r="AH5" s="112"/>
      <c r="AI5" s="112"/>
      <c r="AJ5" s="112"/>
      <c r="AK5" s="110"/>
      <c r="AL5" s="110"/>
      <c r="AM5" s="108"/>
      <c r="AN5" s="115"/>
      <c r="AO5" s="115"/>
      <c r="AP5" s="113"/>
      <c r="AQ5" s="116">
        <f t="shared" si="0"/>
        <v>172.71258946798309</v>
      </c>
    </row>
    <row r="6" spans="1:45" ht="12.75" customHeight="1" thickBot="1">
      <c r="A6" s="118" t="s">
        <v>97</v>
      </c>
      <c r="B6" s="119"/>
      <c r="C6" s="105">
        <f>SUM(D6:G6)</f>
        <v>-101.25634942971131</v>
      </c>
      <c r="D6" s="120">
        <v>-101.869888772661</v>
      </c>
      <c r="E6" s="108">
        <v>-0.8079766727235479</v>
      </c>
      <c r="F6" s="121"/>
      <c r="G6" s="121">
        <v>1.4215160156732278</v>
      </c>
      <c r="H6" s="122">
        <f>SUM(I6:K6)</f>
        <v>-122.93905189963694</v>
      </c>
      <c r="I6" s="123">
        <v>-136.53826589963694</v>
      </c>
      <c r="J6" s="124">
        <v>0</v>
      </c>
      <c r="K6" s="123">
        <v>13.599214000000003</v>
      </c>
      <c r="L6" s="122">
        <f>SUM(M6:Z6)</f>
        <v>151.33981188504902</v>
      </c>
      <c r="M6" s="110">
        <v>38.730964773999993</v>
      </c>
      <c r="N6" s="110">
        <v>-8.8751519999999999</v>
      </c>
      <c r="O6" s="112"/>
      <c r="P6" s="112">
        <v>-9.6980083333333713</v>
      </c>
      <c r="Q6" s="112">
        <v>12.883201938880001</v>
      </c>
      <c r="R6" s="112">
        <v>82.12024884504001</v>
      </c>
      <c r="S6" s="112">
        <v>23.637599999999999</v>
      </c>
      <c r="T6" s="112">
        <v>1.4659197380156652</v>
      </c>
      <c r="U6" s="112">
        <v>8.3874136006762399</v>
      </c>
      <c r="V6" s="112">
        <v>3.2040911090633046</v>
      </c>
      <c r="W6" s="121">
        <v>-0.51646778729281662</v>
      </c>
      <c r="X6" s="121">
        <v>0</v>
      </c>
      <c r="Y6" s="121">
        <v>0</v>
      </c>
      <c r="Z6" s="123">
        <v>0</v>
      </c>
      <c r="AA6" s="122">
        <v>0</v>
      </c>
      <c r="AB6" s="125">
        <f>SUM(AC6:AM6)</f>
        <v>4.4601014379600006</v>
      </c>
      <c r="AC6" s="126"/>
      <c r="AD6" s="127"/>
      <c r="AE6" s="127">
        <v>0.26707427819999968</v>
      </c>
      <c r="AF6" s="127"/>
      <c r="AG6" s="127"/>
      <c r="AH6" s="127"/>
      <c r="AI6" s="127">
        <v>1.7828522013120007</v>
      </c>
      <c r="AJ6" s="127">
        <v>2.4101749584479997</v>
      </c>
      <c r="AK6" s="123"/>
      <c r="AL6" s="123"/>
      <c r="AM6" s="121"/>
      <c r="AN6" s="128"/>
      <c r="AO6" s="128"/>
      <c r="AP6" s="125"/>
      <c r="AQ6" s="129">
        <f t="shared" si="0"/>
        <v>-68.395488006339221</v>
      </c>
    </row>
    <row r="7" spans="1:45" s="11" customFormat="1" ht="12.75" customHeight="1">
      <c r="A7" s="130" t="s">
        <v>98</v>
      </c>
      <c r="B7" s="131"/>
      <c r="C7" s="132">
        <f t="shared" ref="C7:AP7" si="1">C2+C3-C4-C5+C6</f>
        <v>787.05173223022086</v>
      </c>
      <c r="D7" s="133">
        <f t="shared" si="1"/>
        <v>727.70471229823943</v>
      </c>
      <c r="E7" s="134">
        <f t="shared" si="1"/>
        <v>46.817168899951085</v>
      </c>
      <c r="F7" s="134">
        <f t="shared" si="1"/>
        <v>0</v>
      </c>
      <c r="G7" s="134">
        <f t="shared" si="1"/>
        <v>12.529851032030438</v>
      </c>
      <c r="H7" s="135">
        <f t="shared" si="1"/>
        <v>685.95222908664709</v>
      </c>
      <c r="I7" s="133">
        <f t="shared" si="1"/>
        <v>551.68208308664714</v>
      </c>
      <c r="J7" s="136">
        <f t="shared" si="1"/>
        <v>127.70399999999999</v>
      </c>
      <c r="K7" s="134">
        <f t="shared" si="1"/>
        <v>6.5661460000000034</v>
      </c>
      <c r="L7" s="135">
        <f t="shared" si="1"/>
        <v>7400.1225475385372</v>
      </c>
      <c r="M7" s="133">
        <f t="shared" si="1"/>
        <v>3092.2052611591994</v>
      </c>
      <c r="N7" s="133">
        <f t="shared" si="1"/>
        <v>7.7582254992000017</v>
      </c>
      <c r="O7" s="134">
        <f t="shared" si="1"/>
        <v>0</v>
      </c>
      <c r="P7" s="134">
        <f t="shared" si="1"/>
        <v>190.01618135555535</v>
      </c>
      <c r="Q7" s="134">
        <f t="shared" si="1"/>
        <v>360.35708069088003</v>
      </c>
      <c r="R7" s="134">
        <f t="shared" si="1"/>
        <v>1468.0708519300797</v>
      </c>
      <c r="S7" s="134">
        <f t="shared" si="1"/>
        <v>-895.87064706723163</v>
      </c>
      <c r="T7" s="134">
        <f t="shared" si="1"/>
        <v>123.72255052198433</v>
      </c>
      <c r="U7" s="134">
        <f t="shared" si="1"/>
        <v>2681.9542281981408</v>
      </c>
      <c r="V7" s="134">
        <f t="shared" si="1"/>
        <v>169.57766154671168</v>
      </c>
      <c r="W7" s="134">
        <f t="shared" si="1"/>
        <v>-29.252130973066301</v>
      </c>
      <c r="X7" s="134">
        <f t="shared" si="1"/>
        <v>195.36275312176252</v>
      </c>
      <c r="Y7" s="134">
        <f t="shared" si="1"/>
        <v>1.2096467108549098</v>
      </c>
      <c r="Z7" s="134">
        <f t="shared" si="1"/>
        <v>35.010884844467988</v>
      </c>
      <c r="AA7" s="135">
        <f t="shared" si="1"/>
        <v>4480.2572507256682</v>
      </c>
      <c r="AB7" s="135">
        <f t="shared" si="1"/>
        <v>1481.6042993098815</v>
      </c>
      <c r="AC7" s="133">
        <f t="shared" si="1"/>
        <v>59.691708987970003</v>
      </c>
      <c r="AD7" s="134">
        <f t="shared" si="1"/>
        <v>743.01992281532614</v>
      </c>
      <c r="AE7" s="134">
        <f t="shared" si="1"/>
        <v>273.04514180129252</v>
      </c>
      <c r="AF7" s="134">
        <f t="shared" si="1"/>
        <v>139.99992739520798</v>
      </c>
      <c r="AG7" s="134">
        <f t="shared" si="1"/>
        <v>33.531818868055431</v>
      </c>
      <c r="AH7" s="134">
        <f t="shared" si="1"/>
        <v>16.813132576534866</v>
      </c>
      <c r="AI7" s="134">
        <f t="shared" si="1"/>
        <v>128.62672037577602</v>
      </c>
      <c r="AJ7" s="134">
        <f t="shared" si="1"/>
        <v>27.916404744672001</v>
      </c>
      <c r="AK7" s="137">
        <f t="shared" si="1"/>
        <v>1.8899880806415161</v>
      </c>
      <c r="AL7" s="137">
        <f t="shared" si="1"/>
        <v>13.54608560366562</v>
      </c>
      <c r="AM7" s="133">
        <f t="shared" si="1"/>
        <v>43.523448060739646</v>
      </c>
      <c r="AN7" s="135">
        <f t="shared" si="1"/>
        <v>145.43710297949829</v>
      </c>
      <c r="AO7" s="135">
        <f t="shared" si="1"/>
        <v>-2.3847739799999772</v>
      </c>
      <c r="AP7" s="138">
        <f t="shared" si="1"/>
        <v>0</v>
      </c>
      <c r="AQ7" s="139">
        <f t="shared" si="0"/>
        <v>14978.040387890453</v>
      </c>
      <c r="AR7" s="7"/>
      <c r="AS7" s="10"/>
    </row>
    <row r="8" spans="1:45" s="11" customFormat="1" ht="12.75" customHeight="1" thickBot="1">
      <c r="A8" s="140" t="s">
        <v>99</v>
      </c>
      <c r="B8" s="141"/>
      <c r="C8" s="142">
        <f t="shared" ref="C8:AP8" si="2">C7-C27</f>
        <v>787.05173223022086</v>
      </c>
      <c r="D8" s="143">
        <f t="shared" si="2"/>
        <v>727.70471229823943</v>
      </c>
      <c r="E8" s="144">
        <f t="shared" si="2"/>
        <v>46.817168899951085</v>
      </c>
      <c r="F8" s="145">
        <f t="shared" si="2"/>
        <v>0</v>
      </c>
      <c r="G8" s="145">
        <f t="shared" si="2"/>
        <v>12.529851032030438</v>
      </c>
      <c r="H8" s="146">
        <f t="shared" si="2"/>
        <v>685.95222908664709</v>
      </c>
      <c r="I8" s="143">
        <f t="shared" si="2"/>
        <v>551.68208308664714</v>
      </c>
      <c r="J8" s="147">
        <f t="shared" si="2"/>
        <v>127.70399999999999</v>
      </c>
      <c r="K8" s="144">
        <f t="shared" si="2"/>
        <v>6.5661460000000034</v>
      </c>
      <c r="L8" s="146">
        <f t="shared" si="2"/>
        <v>7168.5392628614518</v>
      </c>
      <c r="M8" s="143">
        <f t="shared" si="2"/>
        <v>3092.2052611591994</v>
      </c>
      <c r="N8" s="143">
        <f t="shared" si="2"/>
        <v>7.7582254992000017</v>
      </c>
      <c r="O8" s="144">
        <f t="shared" si="2"/>
        <v>0</v>
      </c>
      <c r="P8" s="144">
        <f t="shared" si="2"/>
        <v>190.01618135555535</v>
      </c>
      <c r="Q8" s="144">
        <f t="shared" si="2"/>
        <v>360.35708069088003</v>
      </c>
      <c r="R8" s="144">
        <f t="shared" si="2"/>
        <v>1468.0708519300797</v>
      </c>
      <c r="S8" s="144">
        <f t="shared" si="2"/>
        <v>-895.87064706723163</v>
      </c>
      <c r="T8" s="144">
        <f t="shared" si="2"/>
        <v>123.72255052198433</v>
      </c>
      <c r="U8" s="144">
        <f t="shared" si="2"/>
        <v>2681.9542281981408</v>
      </c>
      <c r="V8" s="144">
        <f t="shared" si="2"/>
        <v>169.57766154671168</v>
      </c>
      <c r="W8" s="145">
        <f t="shared" si="2"/>
        <v>-29.252130973066301</v>
      </c>
      <c r="X8" s="145">
        <f t="shared" si="2"/>
        <v>0</v>
      </c>
      <c r="Y8" s="145">
        <f t="shared" si="2"/>
        <v>0</v>
      </c>
      <c r="Z8" s="144">
        <f t="shared" si="2"/>
        <v>0</v>
      </c>
      <c r="AA8" s="146">
        <f t="shared" si="2"/>
        <v>4480.2572507256682</v>
      </c>
      <c r="AB8" s="148">
        <f t="shared" si="2"/>
        <v>1481.6042993098815</v>
      </c>
      <c r="AC8" s="143">
        <f t="shared" si="2"/>
        <v>59.691708987970003</v>
      </c>
      <c r="AD8" s="144">
        <f t="shared" si="2"/>
        <v>743.01992281532614</v>
      </c>
      <c r="AE8" s="144">
        <f t="shared" si="2"/>
        <v>273.04514180129252</v>
      </c>
      <c r="AF8" s="144">
        <f t="shared" si="2"/>
        <v>139.99992739520798</v>
      </c>
      <c r="AG8" s="144">
        <f t="shared" si="2"/>
        <v>33.531818868055431</v>
      </c>
      <c r="AH8" s="144">
        <f t="shared" si="2"/>
        <v>16.813132576534866</v>
      </c>
      <c r="AI8" s="144">
        <f t="shared" si="2"/>
        <v>128.62672037577602</v>
      </c>
      <c r="AJ8" s="144">
        <f t="shared" si="2"/>
        <v>27.916404744672001</v>
      </c>
      <c r="AK8" s="149">
        <f t="shared" si="2"/>
        <v>1.8899880806415161</v>
      </c>
      <c r="AL8" s="149">
        <f t="shared" si="2"/>
        <v>13.54608560366562</v>
      </c>
      <c r="AM8" s="143">
        <f t="shared" si="2"/>
        <v>43.523448060739646</v>
      </c>
      <c r="AN8" s="146">
        <f t="shared" si="2"/>
        <v>145.43710297949829</v>
      </c>
      <c r="AO8" s="146">
        <f t="shared" si="2"/>
        <v>-2.3847739799999772</v>
      </c>
      <c r="AP8" s="143">
        <f t="shared" si="2"/>
        <v>0</v>
      </c>
      <c r="AQ8" s="150">
        <f t="shared" si="0"/>
        <v>14746.457103213368</v>
      </c>
      <c r="AR8" s="7"/>
      <c r="AS8" s="10"/>
    </row>
    <row r="9" spans="1:45" s="11" customFormat="1" ht="12.75" customHeight="1">
      <c r="A9" s="130" t="s">
        <v>100</v>
      </c>
      <c r="B9" s="131"/>
      <c r="C9" s="132">
        <f t="shared" ref="C9:AP9" si="3">SUM(C10:C14)</f>
        <v>489.13419536754503</v>
      </c>
      <c r="D9" s="137">
        <f t="shared" si="3"/>
        <v>489.13419536754503</v>
      </c>
      <c r="E9" s="134">
        <f t="shared" si="3"/>
        <v>0</v>
      </c>
      <c r="F9" s="151">
        <f t="shared" si="3"/>
        <v>0</v>
      </c>
      <c r="G9" s="151">
        <f t="shared" si="3"/>
        <v>0</v>
      </c>
      <c r="H9" s="135">
        <f t="shared" si="3"/>
        <v>541.02658367795425</v>
      </c>
      <c r="I9" s="137">
        <f t="shared" si="3"/>
        <v>541.02658367795425</v>
      </c>
      <c r="J9" s="136">
        <f t="shared" si="3"/>
        <v>0</v>
      </c>
      <c r="K9" s="134">
        <f t="shared" si="3"/>
        <v>0</v>
      </c>
      <c r="L9" s="135">
        <f t="shared" si="3"/>
        <v>3165.7216476484605</v>
      </c>
      <c r="M9" s="134">
        <f t="shared" si="3"/>
        <v>3092.2052611591994</v>
      </c>
      <c r="N9" s="134">
        <f t="shared" ref="N9" si="4">SUM(N10:N14)</f>
        <v>38.786602361842682</v>
      </c>
      <c r="O9" s="134">
        <f t="shared" si="3"/>
        <v>0</v>
      </c>
      <c r="P9" s="134">
        <f t="shared" si="3"/>
        <v>0</v>
      </c>
      <c r="Q9" s="134">
        <f t="shared" si="3"/>
        <v>0</v>
      </c>
      <c r="R9" s="134">
        <f t="shared" si="3"/>
        <v>0</v>
      </c>
      <c r="S9" s="134">
        <f t="shared" si="3"/>
        <v>25.868327226603597</v>
      </c>
      <c r="T9" s="134">
        <f t="shared" si="3"/>
        <v>0.63499472294399995</v>
      </c>
      <c r="U9" s="134">
        <f t="shared" si="3"/>
        <v>8.2264621778709284</v>
      </c>
      <c r="V9" s="134">
        <f t="shared" si="3"/>
        <v>0</v>
      </c>
      <c r="W9" s="151">
        <f t="shared" si="3"/>
        <v>0</v>
      </c>
      <c r="X9" s="151">
        <f t="shared" si="3"/>
        <v>0</v>
      </c>
      <c r="Y9" s="151">
        <f t="shared" si="3"/>
        <v>0</v>
      </c>
      <c r="Z9" s="134">
        <f t="shared" si="3"/>
        <v>0</v>
      </c>
      <c r="AA9" s="135">
        <f t="shared" si="3"/>
        <v>2501.2994242635782</v>
      </c>
      <c r="AB9" s="133">
        <f t="shared" si="3"/>
        <v>215.90352917717644</v>
      </c>
      <c r="AC9" s="152">
        <f t="shared" si="3"/>
        <v>0</v>
      </c>
      <c r="AD9" s="134">
        <f t="shared" si="3"/>
        <v>0</v>
      </c>
      <c r="AE9" s="134">
        <f t="shared" si="3"/>
        <v>76.028615684916531</v>
      </c>
      <c r="AF9" s="134">
        <f t="shared" ref="AF9" si="5">SUM(AF10:AF14)</f>
        <v>99.30702317107577</v>
      </c>
      <c r="AG9" s="134">
        <f t="shared" si="3"/>
        <v>33.531818868055431</v>
      </c>
      <c r="AH9" s="134">
        <f t="shared" si="3"/>
        <v>7.0360714531287174</v>
      </c>
      <c r="AI9" s="134">
        <f t="shared" si="3"/>
        <v>0</v>
      </c>
      <c r="AJ9" s="134">
        <f t="shared" ref="AJ9" si="6">SUM(AJ10:AJ14)</f>
        <v>0</v>
      </c>
      <c r="AK9" s="137">
        <f t="shared" si="3"/>
        <v>0</v>
      </c>
      <c r="AL9" s="137">
        <f t="shared" ref="AL9" si="7">SUM(AL10:AL14)</f>
        <v>0</v>
      </c>
      <c r="AM9" s="151">
        <f t="shared" si="3"/>
        <v>0</v>
      </c>
      <c r="AN9" s="135">
        <f t="shared" si="3"/>
        <v>90.714163374524205</v>
      </c>
      <c r="AO9" s="135">
        <f t="shared" si="3"/>
        <v>54.38453208</v>
      </c>
      <c r="AP9" s="133">
        <f t="shared" si="3"/>
        <v>0</v>
      </c>
      <c r="AQ9" s="153">
        <f t="shared" si="0"/>
        <v>7058.184075589239</v>
      </c>
      <c r="AR9" s="7"/>
      <c r="AS9" s="10"/>
    </row>
    <row r="10" spans="1:45" ht="12.75" customHeight="1">
      <c r="A10" s="154" t="s">
        <v>343</v>
      </c>
      <c r="B10" s="155"/>
      <c r="C10" s="156">
        <f>SUM(D10:G10)</f>
        <v>489.13419536754503</v>
      </c>
      <c r="D10" s="157">
        <v>489.13419536754503</v>
      </c>
      <c r="E10" s="158"/>
      <c r="F10" s="159"/>
      <c r="G10" s="159"/>
      <c r="H10" s="160">
        <f>SUM(I10:K10)</f>
        <v>467.10845991760607</v>
      </c>
      <c r="I10" s="157">
        <v>467.10845991760607</v>
      </c>
      <c r="J10" s="161">
        <v>0</v>
      </c>
      <c r="K10" s="158"/>
      <c r="L10" s="160">
        <f>SUM(M10:Z10)</f>
        <v>34.094789404474525</v>
      </c>
      <c r="M10" s="158"/>
      <c r="N10" s="158"/>
      <c r="O10" s="158"/>
      <c r="P10" s="158"/>
      <c r="Q10" s="158"/>
      <c r="R10" s="158"/>
      <c r="S10" s="158">
        <v>25.868327226603597</v>
      </c>
      <c r="T10" s="158"/>
      <c r="U10" s="158">
        <v>8.2264621778709284</v>
      </c>
      <c r="V10" s="158"/>
      <c r="W10" s="159"/>
      <c r="X10" s="159"/>
      <c r="Y10" s="159"/>
      <c r="Z10" s="158"/>
      <c r="AA10" s="160">
        <v>2187.6033883210698</v>
      </c>
      <c r="AB10" s="162">
        <f>SUM(AC10:AM10)</f>
        <v>205.30590173319058</v>
      </c>
      <c r="AC10" s="163"/>
      <c r="AD10" s="158"/>
      <c r="AE10" s="158">
        <v>72.467059694059387</v>
      </c>
      <c r="AF10" s="158">
        <v>99.30702317107577</v>
      </c>
      <c r="AG10" s="158">
        <v>33.531818868055431</v>
      </c>
      <c r="AH10" s="158"/>
      <c r="AI10" s="158"/>
      <c r="AJ10" s="158"/>
      <c r="AK10" s="157"/>
      <c r="AL10" s="157"/>
      <c r="AM10" s="159"/>
      <c r="AN10" s="164">
        <v>90.714163374524205</v>
      </c>
      <c r="AO10" s="160"/>
      <c r="AP10" s="162"/>
      <c r="AQ10" s="165">
        <f t="shared" si="0"/>
        <v>3473.9608981184101</v>
      </c>
    </row>
    <row r="11" spans="1:45" ht="12.75" customHeight="1">
      <c r="A11" s="103" t="s">
        <v>344</v>
      </c>
      <c r="B11" s="104"/>
      <c r="C11" s="105">
        <f>SUM(D11:G11)</f>
        <v>0</v>
      </c>
      <c r="D11" s="110">
        <v>0</v>
      </c>
      <c r="E11" s="112"/>
      <c r="F11" s="108"/>
      <c r="G11" s="108"/>
      <c r="H11" s="109">
        <f>SUM(I11:K11)</f>
        <v>5.8425469182429177</v>
      </c>
      <c r="I11" s="110">
        <v>5.8425469182429177</v>
      </c>
      <c r="J11" s="111"/>
      <c r="K11" s="112"/>
      <c r="L11" s="109">
        <f>SUM(M11:Z11)</f>
        <v>0.63499472294399995</v>
      </c>
      <c r="M11" s="112"/>
      <c r="N11" s="166"/>
      <c r="O11" s="166">
        <v>0</v>
      </c>
      <c r="P11" s="112"/>
      <c r="Q11" s="112"/>
      <c r="R11" s="112"/>
      <c r="S11" s="112">
        <v>0</v>
      </c>
      <c r="T11" s="112">
        <v>0.63499472294399995</v>
      </c>
      <c r="U11" s="112">
        <v>0</v>
      </c>
      <c r="V11" s="112"/>
      <c r="W11" s="108"/>
      <c r="X11" s="108"/>
      <c r="Y11" s="108"/>
      <c r="Z11" s="112"/>
      <c r="AA11" s="109">
        <v>272.96145103491432</v>
      </c>
      <c r="AB11" s="113">
        <f>SUM(AC11:AM11)</f>
        <v>10.597627443985861</v>
      </c>
      <c r="AC11" s="114"/>
      <c r="AD11" s="112"/>
      <c r="AE11" s="112">
        <v>3.5615559908571428</v>
      </c>
      <c r="AF11" s="112"/>
      <c r="AG11" s="112"/>
      <c r="AH11" s="112">
        <v>7.0360714531287174</v>
      </c>
      <c r="AI11" s="112"/>
      <c r="AJ11" s="112"/>
      <c r="AK11" s="110"/>
      <c r="AL11" s="110"/>
      <c r="AM11" s="108"/>
      <c r="AN11" s="115"/>
      <c r="AO11" s="115"/>
      <c r="AP11" s="113"/>
      <c r="AQ11" s="116">
        <f t="shared" si="0"/>
        <v>290.03662012008709</v>
      </c>
    </row>
    <row r="12" spans="1:45" ht="12.75" customHeight="1">
      <c r="A12" s="103" t="s">
        <v>345</v>
      </c>
      <c r="B12" s="104"/>
      <c r="C12" s="105"/>
      <c r="D12" s="110"/>
      <c r="E12" s="112"/>
      <c r="F12" s="108"/>
      <c r="G12" s="108"/>
      <c r="H12" s="109"/>
      <c r="I12" s="110"/>
      <c r="J12" s="111"/>
      <c r="K12" s="112"/>
      <c r="L12" s="109"/>
      <c r="M12" s="112"/>
      <c r="N12" s="166"/>
      <c r="O12" s="166"/>
      <c r="P12" s="112"/>
      <c r="Q12" s="112"/>
      <c r="R12" s="112"/>
      <c r="S12" s="112"/>
      <c r="T12" s="112"/>
      <c r="U12" s="112"/>
      <c r="V12" s="112"/>
      <c r="W12" s="108"/>
      <c r="X12" s="108"/>
      <c r="Y12" s="108"/>
      <c r="Z12" s="112"/>
      <c r="AA12" s="109"/>
      <c r="AB12" s="113"/>
      <c r="AC12" s="114"/>
      <c r="AD12" s="112"/>
      <c r="AE12" s="112"/>
      <c r="AF12" s="112"/>
      <c r="AG12" s="112"/>
      <c r="AH12" s="112"/>
      <c r="AI12" s="112"/>
      <c r="AJ12" s="112"/>
      <c r="AK12" s="110"/>
      <c r="AL12" s="110"/>
      <c r="AM12" s="108"/>
      <c r="AN12" s="115"/>
      <c r="AO12" s="115">
        <v>42.942060079999997</v>
      </c>
      <c r="AP12" s="113"/>
      <c r="AQ12" s="116">
        <f t="shared" si="0"/>
        <v>42.942060079999997</v>
      </c>
    </row>
    <row r="13" spans="1:45" ht="12.75" customHeight="1">
      <c r="A13" s="103" t="s">
        <v>346</v>
      </c>
      <c r="B13" s="104"/>
      <c r="C13" s="105">
        <f>SUM(D13:G13)</f>
        <v>0</v>
      </c>
      <c r="D13" s="110"/>
      <c r="E13" s="108"/>
      <c r="F13" s="108"/>
      <c r="G13" s="108"/>
      <c r="H13" s="109">
        <f>SUM(I13:K13)</f>
        <v>68.075576842105264</v>
      </c>
      <c r="I13" s="110">
        <v>68.075576842105264</v>
      </c>
      <c r="J13" s="111"/>
      <c r="K13" s="112"/>
      <c r="L13" s="109">
        <f>SUM(M13:Z13)</f>
        <v>0</v>
      </c>
      <c r="M13" s="112"/>
      <c r="N13" s="112"/>
      <c r="O13" s="112"/>
      <c r="P13" s="112"/>
      <c r="Q13" s="112"/>
      <c r="R13" s="112"/>
      <c r="S13" s="112"/>
      <c r="T13" s="112"/>
      <c r="U13" s="112"/>
      <c r="V13" s="112"/>
      <c r="W13" s="108"/>
      <c r="X13" s="108"/>
      <c r="Y13" s="108"/>
      <c r="Z13" s="112"/>
      <c r="AA13" s="109"/>
      <c r="AB13" s="113">
        <f>SUM(AC13:AM13)</f>
        <v>0</v>
      </c>
      <c r="AC13" s="114"/>
      <c r="AD13" s="112"/>
      <c r="AE13" s="112"/>
      <c r="AF13" s="112"/>
      <c r="AG13" s="112"/>
      <c r="AH13" s="112"/>
      <c r="AI13" s="112"/>
      <c r="AJ13" s="112"/>
      <c r="AK13" s="110"/>
      <c r="AL13" s="110"/>
      <c r="AM13" s="108"/>
      <c r="AN13" s="115"/>
      <c r="AO13" s="115"/>
      <c r="AP13" s="113"/>
      <c r="AQ13" s="116">
        <f t="shared" si="0"/>
        <v>68.075576842105264</v>
      </c>
    </row>
    <row r="14" spans="1:45" ht="12.75" customHeight="1">
      <c r="A14" s="167" t="s">
        <v>347</v>
      </c>
      <c r="B14" s="168"/>
      <c r="C14" s="169">
        <f>SUM(D14:G14)</f>
        <v>0</v>
      </c>
      <c r="D14" s="170"/>
      <c r="E14" s="171"/>
      <c r="F14" s="172"/>
      <c r="G14" s="172"/>
      <c r="H14" s="173">
        <f>SUM(I14:K14)</f>
        <v>0</v>
      </c>
      <c r="I14" s="170"/>
      <c r="J14" s="174"/>
      <c r="K14" s="171"/>
      <c r="L14" s="173">
        <f>SUM(M14:Z14)</f>
        <v>3130.991863521042</v>
      </c>
      <c r="M14" s="171">
        <v>3092.2052611591994</v>
      </c>
      <c r="N14" s="171">
        <v>38.786602361842682</v>
      </c>
      <c r="O14" s="171"/>
      <c r="P14" s="171"/>
      <c r="Q14" s="171"/>
      <c r="R14" s="171"/>
      <c r="S14" s="171"/>
      <c r="T14" s="171"/>
      <c r="U14" s="171"/>
      <c r="V14" s="171"/>
      <c r="W14" s="172"/>
      <c r="X14" s="172"/>
      <c r="Y14" s="172"/>
      <c r="Z14" s="171"/>
      <c r="AA14" s="173">
        <v>40.734584907594211</v>
      </c>
      <c r="AB14" s="175">
        <f>SUM(AC14:AM14)</f>
        <v>0</v>
      </c>
      <c r="AC14" s="176"/>
      <c r="AD14" s="171"/>
      <c r="AE14" s="171"/>
      <c r="AF14" s="171"/>
      <c r="AG14" s="171"/>
      <c r="AH14" s="171"/>
      <c r="AI14" s="171"/>
      <c r="AJ14" s="171"/>
      <c r="AK14" s="170"/>
      <c r="AL14" s="170"/>
      <c r="AM14" s="172"/>
      <c r="AN14" s="177"/>
      <c r="AO14" s="177">
        <v>11.442471999999999</v>
      </c>
      <c r="AP14" s="175"/>
      <c r="AQ14" s="178">
        <f t="shared" si="0"/>
        <v>3183.1689204286363</v>
      </c>
    </row>
    <row r="15" spans="1:45" s="11" customFormat="1" ht="12.75" customHeight="1">
      <c r="A15" s="179" t="s">
        <v>101</v>
      </c>
      <c r="B15" s="180"/>
      <c r="C15" s="181">
        <f t="shared" ref="C15:AP15" si="8">SUM(C16:C20)</f>
        <v>0</v>
      </c>
      <c r="D15" s="182">
        <f t="shared" si="8"/>
        <v>0</v>
      </c>
      <c r="E15" s="183">
        <f t="shared" si="8"/>
        <v>0</v>
      </c>
      <c r="F15" s="184">
        <f t="shared" si="8"/>
        <v>0</v>
      </c>
      <c r="G15" s="184">
        <f t="shared" si="8"/>
        <v>0</v>
      </c>
      <c r="H15" s="185">
        <f t="shared" si="8"/>
        <v>64.671797999999995</v>
      </c>
      <c r="I15" s="182">
        <f t="shared" si="8"/>
        <v>0</v>
      </c>
      <c r="J15" s="186">
        <f t="shared" si="8"/>
        <v>0</v>
      </c>
      <c r="K15" s="183">
        <f t="shared" si="8"/>
        <v>64.671797999999995</v>
      </c>
      <c r="L15" s="185">
        <f t="shared" si="8"/>
        <v>3166.7858692089685</v>
      </c>
      <c r="M15" s="183">
        <f t="shared" si="8"/>
        <v>0</v>
      </c>
      <c r="N15" s="183">
        <f t="shared" si="8"/>
        <v>0</v>
      </c>
      <c r="O15" s="183">
        <f t="shared" si="8"/>
        <v>90.017983923640699</v>
      </c>
      <c r="P15" s="183">
        <f t="shared" si="8"/>
        <v>640.53679657777786</v>
      </c>
      <c r="Q15" s="183">
        <f t="shared" si="8"/>
        <v>226.77459106847999</v>
      </c>
      <c r="R15" s="183">
        <f t="shared" si="8"/>
        <v>0</v>
      </c>
      <c r="S15" s="183">
        <f t="shared" si="8"/>
        <v>960.95017928079096</v>
      </c>
      <c r="T15" s="183">
        <f t="shared" si="8"/>
        <v>64.797462901984332</v>
      </c>
      <c r="U15" s="183">
        <f t="shared" si="8"/>
        <v>1146.9502117491124</v>
      </c>
      <c r="V15" s="183">
        <f t="shared" si="8"/>
        <v>0</v>
      </c>
      <c r="W15" s="184">
        <f t="shared" si="8"/>
        <v>36.758643707182323</v>
      </c>
      <c r="X15" s="184">
        <f t="shared" si="8"/>
        <v>0</v>
      </c>
      <c r="Y15" s="184">
        <f t="shared" si="8"/>
        <v>0</v>
      </c>
      <c r="Z15" s="183">
        <f t="shared" si="8"/>
        <v>0</v>
      </c>
      <c r="AA15" s="185">
        <f t="shared" si="8"/>
        <v>0</v>
      </c>
      <c r="AB15" s="187">
        <f t="shared" si="8"/>
        <v>0</v>
      </c>
      <c r="AC15" s="188">
        <f t="shared" si="8"/>
        <v>0</v>
      </c>
      <c r="AD15" s="183">
        <f t="shared" si="8"/>
        <v>0</v>
      </c>
      <c r="AE15" s="183">
        <f t="shared" si="8"/>
        <v>0</v>
      </c>
      <c r="AF15" s="183">
        <f t="shared" si="8"/>
        <v>0</v>
      </c>
      <c r="AG15" s="189">
        <f t="shared" si="8"/>
        <v>0</v>
      </c>
      <c r="AH15" s="189">
        <f t="shared" si="8"/>
        <v>0</v>
      </c>
      <c r="AI15" s="189">
        <f t="shared" si="8"/>
        <v>0</v>
      </c>
      <c r="AJ15" s="189">
        <f t="shared" si="8"/>
        <v>0</v>
      </c>
      <c r="AK15" s="182">
        <f t="shared" si="8"/>
        <v>0</v>
      </c>
      <c r="AL15" s="182">
        <f t="shared" si="8"/>
        <v>0</v>
      </c>
      <c r="AM15" s="184">
        <f t="shared" si="8"/>
        <v>0</v>
      </c>
      <c r="AN15" s="185">
        <f t="shared" si="8"/>
        <v>0</v>
      </c>
      <c r="AO15" s="185">
        <f t="shared" si="8"/>
        <v>1873.361490524092</v>
      </c>
      <c r="AP15" s="187">
        <f t="shared" si="8"/>
        <v>0</v>
      </c>
      <c r="AQ15" s="190">
        <f t="shared" si="0"/>
        <v>5104.8191577330599</v>
      </c>
      <c r="AR15" s="7"/>
      <c r="AS15" s="10"/>
    </row>
    <row r="16" spans="1:45" ht="12.75" customHeight="1">
      <c r="A16" s="154" t="s">
        <v>348</v>
      </c>
      <c r="B16" s="155"/>
      <c r="C16" s="156">
        <f>SUM(D16:G16)</f>
        <v>0</v>
      </c>
      <c r="D16" s="157"/>
      <c r="E16" s="158"/>
      <c r="F16" s="159"/>
      <c r="G16" s="159"/>
      <c r="H16" s="160">
        <f>SUM(I16:K16)</f>
        <v>0</v>
      </c>
      <c r="I16" s="157"/>
      <c r="J16" s="158"/>
      <c r="K16" s="158"/>
      <c r="L16" s="160">
        <f>SUM(M16:Z16)</f>
        <v>0</v>
      </c>
      <c r="M16" s="158"/>
      <c r="N16" s="158"/>
      <c r="O16" s="158"/>
      <c r="P16" s="158"/>
      <c r="Q16" s="158"/>
      <c r="R16" s="158"/>
      <c r="S16" s="158"/>
      <c r="T16" s="158"/>
      <c r="U16" s="158"/>
      <c r="V16" s="158"/>
      <c r="W16" s="159"/>
      <c r="X16" s="159"/>
      <c r="Y16" s="159"/>
      <c r="Z16" s="158"/>
      <c r="AA16" s="160"/>
      <c r="AB16" s="162">
        <f>SUM(AC16:AL16)</f>
        <v>0</v>
      </c>
      <c r="AC16" s="163"/>
      <c r="AD16" s="158"/>
      <c r="AE16" s="158"/>
      <c r="AF16" s="158"/>
      <c r="AG16" s="166"/>
      <c r="AH16" s="166"/>
      <c r="AI16" s="166"/>
      <c r="AJ16" s="166"/>
      <c r="AK16" s="157"/>
      <c r="AL16" s="157"/>
      <c r="AM16" s="159"/>
      <c r="AN16" s="164"/>
      <c r="AO16" s="164">
        <v>1667.7865923774164</v>
      </c>
      <c r="AP16" s="162"/>
      <c r="AQ16" s="191">
        <f>C16+H16+L16+AA16+AO16+AP16</f>
        <v>1667.7865923774164</v>
      </c>
    </row>
    <row r="17" spans="1:45" ht="12.75" customHeight="1">
      <c r="A17" s="103" t="s">
        <v>349</v>
      </c>
      <c r="B17" s="104"/>
      <c r="C17" s="105">
        <f>SUM(D17:G17)</f>
        <v>0</v>
      </c>
      <c r="D17" s="110"/>
      <c r="E17" s="112"/>
      <c r="F17" s="108"/>
      <c r="G17" s="108"/>
      <c r="H17" s="109">
        <f>SUM(I17:K17)</f>
        <v>0</v>
      </c>
      <c r="I17" s="110"/>
      <c r="J17" s="112"/>
      <c r="K17" s="112"/>
      <c r="L17" s="109">
        <f>SUM(M17:Z17)</f>
        <v>0</v>
      </c>
      <c r="M17" s="112"/>
      <c r="N17" s="112"/>
      <c r="O17" s="112"/>
      <c r="P17" s="112"/>
      <c r="Q17" s="112"/>
      <c r="R17" s="112"/>
      <c r="S17" s="112"/>
      <c r="T17" s="112"/>
      <c r="U17" s="112"/>
      <c r="V17" s="112"/>
      <c r="W17" s="108"/>
      <c r="X17" s="108"/>
      <c r="Y17" s="108"/>
      <c r="Z17" s="112"/>
      <c r="AA17" s="109"/>
      <c r="AB17" s="113">
        <f>SUM(AC17:AL17)</f>
        <v>0</v>
      </c>
      <c r="AC17" s="114"/>
      <c r="AD17" s="112"/>
      <c r="AE17" s="112"/>
      <c r="AF17" s="112"/>
      <c r="AG17" s="112"/>
      <c r="AH17" s="112"/>
      <c r="AI17" s="112"/>
      <c r="AJ17" s="112"/>
      <c r="AK17" s="110"/>
      <c r="AL17" s="110"/>
      <c r="AM17" s="108"/>
      <c r="AN17" s="115"/>
      <c r="AO17" s="192">
        <v>185.14395873624346</v>
      </c>
      <c r="AP17" s="113"/>
      <c r="AQ17" s="116">
        <f>C17+H17+L17+AA17+AO17+AP17</f>
        <v>185.14395873624346</v>
      </c>
    </row>
    <row r="18" spans="1:45" ht="12.75" customHeight="1">
      <c r="A18" s="103" t="s">
        <v>350</v>
      </c>
      <c r="B18" s="104"/>
      <c r="C18" s="105"/>
      <c r="D18" s="110"/>
      <c r="E18" s="112"/>
      <c r="F18" s="108"/>
      <c r="G18" s="108"/>
      <c r="H18" s="109"/>
      <c r="I18" s="110"/>
      <c r="J18" s="112"/>
      <c r="K18" s="112"/>
      <c r="L18" s="109"/>
      <c r="M18" s="112"/>
      <c r="N18" s="112"/>
      <c r="O18" s="112"/>
      <c r="P18" s="112"/>
      <c r="Q18" s="112"/>
      <c r="R18" s="112"/>
      <c r="S18" s="112"/>
      <c r="T18" s="112"/>
      <c r="U18" s="112"/>
      <c r="V18" s="112"/>
      <c r="W18" s="108"/>
      <c r="X18" s="108"/>
      <c r="Y18" s="108"/>
      <c r="Z18" s="112"/>
      <c r="AA18" s="109"/>
      <c r="AB18" s="113"/>
      <c r="AC18" s="114"/>
      <c r="AD18" s="112"/>
      <c r="AE18" s="112"/>
      <c r="AF18" s="112"/>
      <c r="AG18" s="112"/>
      <c r="AH18" s="112"/>
      <c r="AI18" s="112"/>
      <c r="AJ18" s="112"/>
      <c r="AK18" s="110"/>
      <c r="AL18" s="110"/>
      <c r="AM18" s="108"/>
      <c r="AN18" s="115"/>
      <c r="AO18" s="115">
        <v>20.430939410432</v>
      </c>
      <c r="AP18" s="113"/>
      <c r="AQ18" s="116">
        <f t="shared" si="0"/>
        <v>20.430939410432</v>
      </c>
    </row>
    <row r="19" spans="1:45" ht="12.75" customHeight="1">
      <c r="A19" s="103" t="s">
        <v>351</v>
      </c>
      <c r="B19" s="104"/>
      <c r="C19" s="105"/>
      <c r="D19" s="7"/>
      <c r="E19" s="112"/>
      <c r="F19" s="108"/>
      <c r="G19" s="108"/>
      <c r="H19" s="109">
        <f>SUM(I19:K19)</f>
        <v>64.671797999999995</v>
      </c>
      <c r="I19" s="110"/>
      <c r="J19" s="112"/>
      <c r="K19" s="112">
        <v>64.671797999999995</v>
      </c>
      <c r="L19" s="109">
        <f>SUM(M19:Z19)</f>
        <v>0</v>
      </c>
      <c r="M19" s="112"/>
      <c r="N19" s="112"/>
      <c r="O19" s="112"/>
      <c r="P19" s="112"/>
      <c r="Q19" s="112"/>
      <c r="R19" s="112"/>
      <c r="S19" s="112"/>
      <c r="T19" s="112"/>
      <c r="U19" s="112"/>
      <c r="V19" s="112"/>
      <c r="W19" s="108"/>
      <c r="X19" s="108"/>
      <c r="Y19" s="108"/>
      <c r="Z19" s="112"/>
      <c r="AA19" s="109"/>
      <c r="AB19" s="113">
        <f>SUM(AC19:AL19)</f>
        <v>0</v>
      </c>
      <c r="AC19" s="114"/>
      <c r="AD19" s="112"/>
      <c r="AE19" s="112"/>
      <c r="AF19" s="112"/>
      <c r="AG19" s="112"/>
      <c r="AH19" s="112"/>
      <c r="AI19" s="112"/>
      <c r="AJ19" s="112"/>
      <c r="AK19" s="110"/>
      <c r="AL19" s="110"/>
      <c r="AM19" s="108"/>
      <c r="AN19" s="115"/>
      <c r="AO19" s="115"/>
      <c r="AP19" s="113"/>
      <c r="AQ19" s="116">
        <f t="shared" si="0"/>
        <v>64.671797999999995</v>
      </c>
    </row>
    <row r="20" spans="1:45" ht="12.75" customHeight="1">
      <c r="A20" s="167" t="s">
        <v>352</v>
      </c>
      <c r="B20" s="168"/>
      <c r="C20" s="169"/>
      <c r="D20" s="170"/>
      <c r="E20" s="171"/>
      <c r="F20" s="172"/>
      <c r="G20" s="172"/>
      <c r="H20" s="173">
        <f>SUM(I20:K20)</f>
        <v>0</v>
      </c>
      <c r="I20" s="170"/>
      <c r="J20" s="171"/>
      <c r="K20" s="171"/>
      <c r="L20" s="173">
        <f>SUM(M20:Z20)</f>
        <v>3166.7858692089685</v>
      </c>
      <c r="M20" s="171"/>
      <c r="N20" s="171"/>
      <c r="O20" s="171">
        <v>90.017983923640699</v>
      </c>
      <c r="P20" s="171">
        <v>640.53679657777786</v>
      </c>
      <c r="Q20" s="171">
        <v>226.77459106847999</v>
      </c>
      <c r="R20" s="171">
        <v>0</v>
      </c>
      <c r="S20" s="171">
        <v>960.95017928079096</v>
      </c>
      <c r="T20" s="171">
        <v>64.797462901984332</v>
      </c>
      <c r="U20" s="171">
        <v>1146.9502117491124</v>
      </c>
      <c r="V20" s="171"/>
      <c r="W20" s="172">
        <v>36.758643707182323</v>
      </c>
      <c r="X20" s="172"/>
      <c r="Y20" s="172"/>
      <c r="Z20" s="171"/>
      <c r="AA20" s="173"/>
      <c r="AB20" s="175">
        <f>SUM(AC20:AL20)</f>
        <v>0</v>
      </c>
      <c r="AC20" s="176"/>
      <c r="AD20" s="171"/>
      <c r="AE20" s="171"/>
      <c r="AF20" s="171"/>
      <c r="AG20" s="171"/>
      <c r="AH20" s="171"/>
      <c r="AI20" s="171"/>
      <c r="AJ20" s="171"/>
      <c r="AK20" s="170"/>
      <c r="AL20" s="170"/>
      <c r="AM20" s="172"/>
      <c r="AN20" s="177"/>
      <c r="AO20" s="177"/>
      <c r="AP20" s="175"/>
      <c r="AQ20" s="178">
        <f t="shared" si="0"/>
        <v>3166.7858692089685</v>
      </c>
    </row>
    <row r="21" spans="1:45" ht="12.75" customHeight="1">
      <c r="A21" s="193" t="s">
        <v>102</v>
      </c>
      <c r="B21" s="194"/>
      <c r="C21" s="195">
        <f>SUM(C22:C24)</f>
        <v>22.240061570656763</v>
      </c>
      <c r="D21" s="196">
        <f>SUM(D22:D24)</f>
        <v>-17.141361188350004</v>
      </c>
      <c r="E21" s="197">
        <f>SUM(E22:E24)</f>
        <v>39.381422759006767</v>
      </c>
      <c r="F21" s="198">
        <f>SUM(F22:F24)</f>
        <v>0</v>
      </c>
      <c r="G21" s="198">
        <f>SUM(G22:G24)</f>
        <v>0</v>
      </c>
      <c r="H21" s="199">
        <f>SUM(I21:K21)</f>
        <v>0</v>
      </c>
      <c r="I21" s="196">
        <f>SUM(I22:I24)</f>
        <v>0</v>
      </c>
      <c r="J21" s="197">
        <f>SUM(J22:J24)</f>
        <v>0</v>
      </c>
      <c r="K21" s="197">
        <f>SUM(K22:K24)</f>
        <v>0</v>
      </c>
      <c r="L21" s="199">
        <f>SUM(M21:Z21)</f>
        <v>-24.684016341344112</v>
      </c>
      <c r="M21" s="197">
        <f t="shared" ref="M21:AQ21" si="9">SUM(M22:M24)</f>
        <v>0</v>
      </c>
      <c r="N21" s="197">
        <f t="shared" si="9"/>
        <v>30.880435114089789</v>
      </c>
      <c r="O21" s="197">
        <f t="shared" si="9"/>
        <v>0</v>
      </c>
      <c r="P21" s="197">
        <f t="shared" si="9"/>
        <v>-31.331710700000009</v>
      </c>
      <c r="Q21" s="197">
        <f t="shared" si="9"/>
        <v>361.91080481920005</v>
      </c>
      <c r="R21" s="197">
        <f t="shared" si="9"/>
        <v>-361.12225342559998</v>
      </c>
      <c r="S21" s="197">
        <f t="shared" si="9"/>
        <v>-0.17168420677966101</v>
      </c>
      <c r="T21" s="197">
        <f t="shared" si="9"/>
        <v>0</v>
      </c>
      <c r="U21" s="197">
        <f t="shared" si="9"/>
        <v>-2.6095463715975598</v>
      </c>
      <c r="V21" s="197">
        <f t="shared" si="9"/>
        <v>-22.240061570656767</v>
      </c>
      <c r="W21" s="198">
        <f t="shared" si="9"/>
        <v>0</v>
      </c>
      <c r="X21" s="198">
        <f t="shared" si="9"/>
        <v>0</v>
      </c>
      <c r="Y21" s="198">
        <f t="shared" si="9"/>
        <v>0</v>
      </c>
      <c r="Z21" s="197">
        <f t="shared" si="9"/>
        <v>0</v>
      </c>
      <c r="AA21" s="199">
        <f t="shared" si="9"/>
        <v>0</v>
      </c>
      <c r="AB21" s="200">
        <f t="shared" si="9"/>
        <v>-804.60161988393759</v>
      </c>
      <c r="AC21" s="201">
        <f t="shared" si="9"/>
        <v>-59.691708987970003</v>
      </c>
      <c r="AD21" s="197">
        <f t="shared" si="9"/>
        <v>-743.01992281532614</v>
      </c>
      <c r="AE21" s="197">
        <f t="shared" si="9"/>
        <v>0</v>
      </c>
      <c r="AF21" s="197">
        <f t="shared" si="9"/>
        <v>0</v>
      </c>
      <c r="AG21" s="202">
        <f t="shared" si="9"/>
        <v>0</v>
      </c>
      <c r="AH21" s="202">
        <f t="shared" si="9"/>
        <v>0</v>
      </c>
      <c r="AI21" s="202">
        <f t="shared" si="9"/>
        <v>0</v>
      </c>
      <c r="AJ21" s="202">
        <f t="shared" si="9"/>
        <v>0</v>
      </c>
      <c r="AK21" s="196">
        <f t="shared" si="9"/>
        <v>-1.8899880806415161</v>
      </c>
      <c r="AL21" s="202">
        <f t="shared" si="9"/>
        <v>0</v>
      </c>
      <c r="AM21" s="198">
        <f t="shared" si="9"/>
        <v>0</v>
      </c>
      <c r="AN21" s="203">
        <f t="shared" si="9"/>
        <v>0</v>
      </c>
      <c r="AO21" s="199">
        <f t="shared" si="9"/>
        <v>804.60161988393759</v>
      </c>
      <c r="AP21" s="200">
        <f t="shared" si="9"/>
        <v>0</v>
      </c>
      <c r="AQ21" s="204">
        <f t="shared" si="9"/>
        <v>-2.4439547706873483</v>
      </c>
    </row>
    <row r="22" spans="1:45" ht="12.75" customHeight="1">
      <c r="A22" s="154" t="s">
        <v>353</v>
      </c>
      <c r="B22" s="155"/>
      <c r="C22" s="205"/>
      <c r="D22" s="206"/>
      <c r="E22" s="207"/>
      <c r="F22" s="159"/>
      <c r="G22" s="159"/>
      <c r="H22" s="160"/>
      <c r="I22" s="208"/>
      <c r="J22" s="158"/>
      <c r="K22" s="158"/>
      <c r="L22" s="160"/>
      <c r="M22" s="158"/>
      <c r="N22" s="158"/>
      <c r="O22" s="158"/>
      <c r="P22" s="158"/>
      <c r="Q22" s="158"/>
      <c r="R22" s="158"/>
      <c r="S22" s="158"/>
      <c r="T22" s="158"/>
      <c r="U22" s="158"/>
      <c r="V22" s="158"/>
      <c r="W22" s="159"/>
      <c r="X22" s="159"/>
      <c r="Y22" s="159"/>
      <c r="Z22" s="158"/>
      <c r="AA22" s="160"/>
      <c r="AB22" s="162">
        <f>SUM(AC22:AM22)</f>
        <v>-804.60161988393759</v>
      </c>
      <c r="AC22" s="163">
        <f>-AC2</f>
        <v>-59.691708987970003</v>
      </c>
      <c r="AD22" s="158">
        <f>-AD2</f>
        <v>-743.01992281532614</v>
      </c>
      <c r="AE22" s="158"/>
      <c r="AF22" s="158"/>
      <c r="AG22" s="166"/>
      <c r="AH22" s="166"/>
      <c r="AI22" s="166"/>
      <c r="AJ22" s="166"/>
      <c r="AK22" s="157">
        <v>-1.8899880806415161</v>
      </c>
      <c r="AL22" s="166"/>
      <c r="AM22" s="159"/>
      <c r="AN22" s="164"/>
      <c r="AO22" s="160">
        <f>-(C22+H22+L22+AA22+AB22)</f>
        <v>804.60161988393759</v>
      </c>
      <c r="AP22" s="162"/>
      <c r="AQ22" s="191">
        <f>C22+H22+L22+AA22+AB22+AN22+AO22+AP22</f>
        <v>0</v>
      </c>
    </row>
    <row r="23" spans="1:45" ht="12.75" customHeight="1">
      <c r="A23" s="209" t="s">
        <v>354</v>
      </c>
      <c r="B23" s="180"/>
      <c r="C23" s="210"/>
      <c r="D23" s="211"/>
      <c r="E23" s="183"/>
      <c r="F23" s="212"/>
      <c r="G23" s="212"/>
      <c r="H23" s="185"/>
      <c r="I23" s="213"/>
      <c r="J23" s="214"/>
      <c r="K23" s="214"/>
      <c r="L23" s="185"/>
      <c r="M23" s="214"/>
      <c r="N23" s="214"/>
      <c r="O23" s="214"/>
      <c r="P23" s="214"/>
      <c r="Q23" s="214"/>
      <c r="R23" s="214"/>
      <c r="S23" s="214"/>
      <c r="T23" s="214"/>
      <c r="U23" s="214"/>
      <c r="V23" s="214"/>
      <c r="W23" s="212"/>
      <c r="X23" s="212"/>
      <c r="Y23" s="212"/>
      <c r="Z23" s="214"/>
      <c r="AA23" s="185"/>
      <c r="AB23" s="187"/>
      <c r="AC23" s="215"/>
      <c r="AD23" s="214"/>
      <c r="AE23" s="214"/>
      <c r="AF23" s="214"/>
      <c r="AG23" s="214"/>
      <c r="AH23" s="214"/>
      <c r="AI23" s="214"/>
      <c r="AJ23" s="214"/>
      <c r="AK23" s="216"/>
      <c r="AL23" s="216"/>
      <c r="AM23" s="212"/>
      <c r="AN23" s="217"/>
      <c r="AO23" s="185"/>
      <c r="AP23" s="187"/>
      <c r="AQ23" s="218">
        <f>C23+H23+L23+AA23+AB23+AN23+AO23+AP23</f>
        <v>0</v>
      </c>
    </row>
    <row r="24" spans="1:45" ht="12.75" customHeight="1" thickBot="1">
      <c r="A24" s="118" t="s">
        <v>355</v>
      </c>
      <c r="B24" s="119"/>
      <c r="C24" s="219">
        <f>SUM(D24:G24)</f>
        <v>22.240061570656763</v>
      </c>
      <c r="D24" s="220">
        <v>-17.141361188350004</v>
      </c>
      <c r="E24" s="127">
        <f>-D24-V24</f>
        <v>39.381422759006767</v>
      </c>
      <c r="F24" s="121"/>
      <c r="G24" s="121"/>
      <c r="H24" s="122"/>
      <c r="I24" s="221"/>
      <c r="J24" s="127"/>
      <c r="K24" s="127"/>
      <c r="L24" s="122">
        <f>SUM(N24:Z24)</f>
        <v>-24.684016341344112</v>
      </c>
      <c r="M24" s="127"/>
      <c r="N24" s="127">
        <v>30.880435114089789</v>
      </c>
      <c r="O24" s="127"/>
      <c r="P24" s="127">
        <v>-31.331710700000009</v>
      </c>
      <c r="Q24" s="127">
        <v>361.91080481920005</v>
      </c>
      <c r="R24" s="127">
        <v>-361.12225342559998</v>
      </c>
      <c r="S24" s="127">
        <v>-0.17168420677966101</v>
      </c>
      <c r="T24" s="127"/>
      <c r="U24" s="127">
        <v>-2.6095463715975598</v>
      </c>
      <c r="V24" s="121">
        <v>-22.240061570656767</v>
      </c>
      <c r="W24" s="121">
        <v>0</v>
      </c>
      <c r="X24" s="121"/>
      <c r="Y24" s="121"/>
      <c r="Z24" s="127"/>
      <c r="AA24" s="122"/>
      <c r="AB24" s="122">
        <f>SUM(AC24:AM24)</f>
        <v>0</v>
      </c>
      <c r="AC24" s="126"/>
      <c r="AD24" s="127"/>
      <c r="AE24" s="127"/>
      <c r="AF24" s="127"/>
      <c r="AG24" s="127"/>
      <c r="AH24" s="127"/>
      <c r="AI24" s="127"/>
      <c r="AJ24" s="127"/>
      <c r="AK24" s="123"/>
      <c r="AL24" s="123"/>
      <c r="AM24" s="121"/>
      <c r="AN24" s="128"/>
      <c r="AO24" s="122"/>
      <c r="AP24" s="125"/>
      <c r="AQ24" s="129">
        <f>C24+H24+L24+AA24+AB24+AN24+AO24+AP24</f>
        <v>-2.4439547706873483</v>
      </c>
    </row>
    <row r="25" spans="1:45" ht="12.75" customHeight="1" thickBot="1">
      <c r="A25" s="179" t="s">
        <v>103</v>
      </c>
      <c r="B25" s="180"/>
      <c r="C25" s="181">
        <f>SUM(D25:G25)</f>
        <v>0</v>
      </c>
      <c r="D25" s="182"/>
      <c r="E25" s="183"/>
      <c r="F25" s="212"/>
      <c r="G25" s="212"/>
      <c r="H25" s="185">
        <f>SUM(I25:K25)</f>
        <v>10.28324833984202</v>
      </c>
      <c r="I25" s="212">
        <v>10.28324833984202</v>
      </c>
      <c r="J25" s="222"/>
      <c r="K25" s="214"/>
      <c r="L25" s="185">
        <f>SUM(O25:Z25)</f>
        <v>98.284657617035819</v>
      </c>
      <c r="M25" s="214"/>
      <c r="N25" s="214"/>
      <c r="O25" s="214">
        <v>95.274692021714102</v>
      </c>
      <c r="P25" s="214"/>
      <c r="Q25" s="214"/>
      <c r="R25" s="214"/>
      <c r="S25" s="214">
        <v>0</v>
      </c>
      <c r="T25" s="214">
        <v>4.1693256233877908E-3</v>
      </c>
      <c r="U25" s="214">
        <v>3.0057962696983291</v>
      </c>
      <c r="V25" s="214"/>
      <c r="W25" s="212"/>
      <c r="X25" s="212"/>
      <c r="Y25" s="212"/>
      <c r="Z25" s="214"/>
      <c r="AA25" s="185">
        <v>57.528599543766255</v>
      </c>
      <c r="AB25" s="187">
        <f>SUM(AC25:AI25)</f>
        <v>0</v>
      </c>
      <c r="AC25" s="188"/>
      <c r="AD25" s="214"/>
      <c r="AE25" s="214"/>
      <c r="AF25" s="214"/>
      <c r="AG25" s="214"/>
      <c r="AH25" s="214"/>
      <c r="AI25" s="214"/>
      <c r="AJ25" s="214"/>
      <c r="AK25" s="216"/>
      <c r="AL25" s="216"/>
      <c r="AM25" s="212"/>
      <c r="AN25" s="217"/>
      <c r="AO25" s="185">
        <v>259.46681438260055</v>
      </c>
      <c r="AP25" s="187"/>
      <c r="AQ25" s="218">
        <f>C25+H25+L25+AA25+AB25+AN25+AO25+AP25</f>
        <v>425.56331988324462</v>
      </c>
    </row>
    <row r="26" spans="1:45" s="11" customFormat="1" ht="12.75" customHeight="1" thickBot="1">
      <c r="A26" s="223" t="s">
        <v>104</v>
      </c>
      <c r="B26" s="224"/>
      <c r="C26" s="225">
        <f t="shared" ref="C26:AP26" si="10">C7-C9+C15+C21-C25</f>
        <v>320.15759843333262</v>
      </c>
      <c r="D26" s="226">
        <f t="shared" si="10"/>
        <v>221.42915574234439</v>
      </c>
      <c r="E26" s="227">
        <f t="shared" si="10"/>
        <v>86.198591658957852</v>
      </c>
      <c r="F26" s="227">
        <f t="shared" si="10"/>
        <v>0</v>
      </c>
      <c r="G26" s="227">
        <f t="shared" si="10"/>
        <v>12.529851032030438</v>
      </c>
      <c r="H26" s="228">
        <f t="shared" si="10"/>
        <v>199.31419506885081</v>
      </c>
      <c r="I26" s="226">
        <f t="shared" si="10"/>
        <v>0.37225106885087023</v>
      </c>
      <c r="J26" s="229">
        <f t="shared" si="10"/>
        <v>127.70399999999999</v>
      </c>
      <c r="K26" s="227">
        <f t="shared" si="10"/>
        <v>71.237943999999999</v>
      </c>
      <c r="L26" s="228">
        <f t="shared" si="10"/>
        <v>7278.2180951406654</v>
      </c>
      <c r="M26" s="227">
        <f t="shared" si="10"/>
        <v>0</v>
      </c>
      <c r="N26" s="227">
        <f t="shared" si="10"/>
        <v>-0.14794174855289199</v>
      </c>
      <c r="O26" s="227">
        <f t="shared" si="10"/>
        <v>-5.2567080980734033</v>
      </c>
      <c r="P26" s="227">
        <f t="shared" si="10"/>
        <v>799.22126723333315</v>
      </c>
      <c r="Q26" s="227">
        <f t="shared" si="10"/>
        <v>949.04247657856001</v>
      </c>
      <c r="R26" s="227">
        <f t="shared" si="10"/>
        <v>1106.9485985044798</v>
      </c>
      <c r="S26" s="227">
        <f t="shared" si="10"/>
        <v>39.03952078017609</v>
      </c>
      <c r="T26" s="227">
        <f t="shared" si="10"/>
        <v>187.88084937540125</v>
      </c>
      <c r="U26" s="227">
        <f t="shared" si="10"/>
        <v>3815.0626351280866</v>
      </c>
      <c r="V26" s="227">
        <f t="shared" si="10"/>
        <v>147.33759997605492</v>
      </c>
      <c r="W26" s="227">
        <f t="shared" si="10"/>
        <v>7.506512734116022</v>
      </c>
      <c r="X26" s="227">
        <f t="shared" si="10"/>
        <v>195.36275312176252</v>
      </c>
      <c r="Y26" s="227">
        <f t="shared" si="10"/>
        <v>1.2096467108549098</v>
      </c>
      <c r="Z26" s="227">
        <f t="shared" si="10"/>
        <v>35.010884844467988</v>
      </c>
      <c r="AA26" s="228">
        <f t="shared" si="10"/>
        <v>1921.4292269183238</v>
      </c>
      <c r="AB26" s="230">
        <f t="shared" si="10"/>
        <v>461.09915024876761</v>
      </c>
      <c r="AC26" s="152">
        <f t="shared" si="10"/>
        <v>0</v>
      </c>
      <c r="AD26" s="134">
        <f t="shared" si="10"/>
        <v>0</v>
      </c>
      <c r="AE26" s="134">
        <f t="shared" si="10"/>
        <v>197.01652611637599</v>
      </c>
      <c r="AF26" s="134">
        <f t="shared" si="10"/>
        <v>40.692904224132207</v>
      </c>
      <c r="AG26" s="134">
        <f t="shared" si="10"/>
        <v>0</v>
      </c>
      <c r="AH26" s="134">
        <f t="shared" si="10"/>
        <v>9.7770611234061491</v>
      </c>
      <c r="AI26" s="134">
        <f t="shared" si="10"/>
        <v>128.62672037577602</v>
      </c>
      <c r="AJ26" s="134">
        <f t="shared" si="10"/>
        <v>27.916404744672001</v>
      </c>
      <c r="AK26" s="137">
        <f t="shared" si="10"/>
        <v>0</v>
      </c>
      <c r="AL26" s="137">
        <f t="shared" si="10"/>
        <v>13.54608560366562</v>
      </c>
      <c r="AM26" s="231">
        <f t="shared" si="10"/>
        <v>43.523448060739646</v>
      </c>
      <c r="AN26" s="228">
        <f t="shared" si="10"/>
        <v>54.722939604974087</v>
      </c>
      <c r="AO26" s="228">
        <f t="shared" si="10"/>
        <v>2361.7269899654289</v>
      </c>
      <c r="AP26" s="230">
        <f t="shared" si="10"/>
        <v>0</v>
      </c>
      <c r="AQ26" s="232">
        <f>C26+H26+L26+AA26+AB26+AN26+AO26+AP26</f>
        <v>12596.668195380342</v>
      </c>
      <c r="AR26" s="7"/>
      <c r="AS26" s="10"/>
    </row>
    <row r="27" spans="1:45" s="11" customFormat="1" ht="12.75" customHeight="1">
      <c r="A27" s="130" t="s">
        <v>105</v>
      </c>
      <c r="B27" s="131"/>
      <c r="C27" s="132">
        <f t="shared" ref="C27:V27" si="11">C28</f>
        <v>0</v>
      </c>
      <c r="D27" s="137">
        <f t="shared" si="11"/>
        <v>0</v>
      </c>
      <c r="E27" s="134">
        <f t="shared" si="11"/>
        <v>0</v>
      </c>
      <c r="F27" s="151">
        <f t="shared" si="11"/>
        <v>0</v>
      </c>
      <c r="G27" s="151">
        <f t="shared" si="11"/>
        <v>0</v>
      </c>
      <c r="H27" s="135">
        <f t="shared" si="11"/>
        <v>0</v>
      </c>
      <c r="I27" s="137">
        <f t="shared" si="11"/>
        <v>0</v>
      </c>
      <c r="J27" s="136">
        <f t="shared" si="11"/>
        <v>0</v>
      </c>
      <c r="K27" s="134">
        <f t="shared" si="11"/>
        <v>0</v>
      </c>
      <c r="L27" s="135">
        <f t="shared" si="11"/>
        <v>231.58328467708543</v>
      </c>
      <c r="M27" s="134">
        <f t="shared" si="11"/>
        <v>0</v>
      </c>
      <c r="N27" s="134">
        <f t="shared" si="11"/>
        <v>0</v>
      </c>
      <c r="O27" s="134">
        <f t="shared" si="11"/>
        <v>0</v>
      </c>
      <c r="P27" s="134">
        <f t="shared" si="11"/>
        <v>0</v>
      </c>
      <c r="Q27" s="134">
        <f t="shared" si="11"/>
        <v>0</v>
      </c>
      <c r="R27" s="134">
        <f t="shared" si="11"/>
        <v>0</v>
      </c>
      <c r="S27" s="134">
        <f t="shared" si="11"/>
        <v>0</v>
      </c>
      <c r="T27" s="134">
        <f t="shared" si="11"/>
        <v>0</v>
      </c>
      <c r="U27" s="134">
        <f t="shared" si="11"/>
        <v>0</v>
      </c>
      <c r="V27" s="134">
        <f t="shared" si="11"/>
        <v>0</v>
      </c>
      <c r="W27" s="151"/>
      <c r="X27" s="151">
        <f t="shared" ref="X27:AQ27" si="12">X28</f>
        <v>195.36275312176252</v>
      </c>
      <c r="Y27" s="151">
        <f t="shared" si="12"/>
        <v>1.2096467108549098</v>
      </c>
      <c r="Z27" s="134">
        <f t="shared" si="12"/>
        <v>35.010884844467988</v>
      </c>
      <c r="AA27" s="135">
        <f t="shared" si="12"/>
        <v>0</v>
      </c>
      <c r="AB27" s="133">
        <f t="shared" si="12"/>
        <v>0</v>
      </c>
      <c r="AC27" s="152">
        <f t="shared" si="12"/>
        <v>0</v>
      </c>
      <c r="AD27" s="134">
        <f t="shared" si="12"/>
        <v>0</v>
      </c>
      <c r="AE27" s="134">
        <f t="shared" si="12"/>
        <v>0</v>
      </c>
      <c r="AF27" s="134">
        <f t="shared" si="12"/>
        <v>0</v>
      </c>
      <c r="AG27" s="134">
        <f t="shared" si="12"/>
        <v>0</v>
      </c>
      <c r="AH27" s="134">
        <f t="shared" si="12"/>
        <v>0</v>
      </c>
      <c r="AI27" s="134">
        <f t="shared" si="12"/>
        <v>0</v>
      </c>
      <c r="AJ27" s="134">
        <f t="shared" si="12"/>
        <v>0</v>
      </c>
      <c r="AK27" s="137">
        <f t="shared" si="12"/>
        <v>0</v>
      </c>
      <c r="AL27" s="137">
        <f t="shared" si="12"/>
        <v>0</v>
      </c>
      <c r="AM27" s="151">
        <f t="shared" si="12"/>
        <v>0</v>
      </c>
      <c r="AN27" s="135">
        <f t="shared" si="12"/>
        <v>0</v>
      </c>
      <c r="AO27" s="135">
        <f t="shared" si="12"/>
        <v>0</v>
      </c>
      <c r="AP27" s="133">
        <f t="shared" si="12"/>
        <v>0</v>
      </c>
      <c r="AQ27" s="139">
        <f t="shared" si="12"/>
        <v>231.58328467708543</v>
      </c>
      <c r="AR27" s="7"/>
      <c r="AS27" s="10"/>
    </row>
    <row r="28" spans="1:45" ht="12.75" customHeight="1" thickBot="1">
      <c r="A28" s="233" t="s">
        <v>106</v>
      </c>
      <c r="B28" s="234"/>
      <c r="C28" s="235">
        <f>SUM(D28:G28)</f>
        <v>0</v>
      </c>
      <c r="D28" s="196"/>
      <c r="E28" s="197"/>
      <c r="F28" s="198"/>
      <c r="G28" s="198"/>
      <c r="H28" s="203">
        <f>SUM(I28:K28)</f>
        <v>0</v>
      </c>
      <c r="I28" s="196"/>
      <c r="J28" s="236"/>
      <c r="K28" s="197"/>
      <c r="L28" s="203">
        <f>SUM(M28:Z28)</f>
        <v>231.58328467708543</v>
      </c>
      <c r="M28" s="197"/>
      <c r="N28" s="197"/>
      <c r="O28" s="197"/>
      <c r="P28" s="197"/>
      <c r="Q28" s="197"/>
      <c r="R28" s="197"/>
      <c r="S28" s="197"/>
      <c r="T28" s="197"/>
      <c r="U28" s="197"/>
      <c r="V28" s="197"/>
      <c r="W28" s="198"/>
      <c r="X28" s="198">
        <f>X26</f>
        <v>195.36275312176252</v>
      </c>
      <c r="Y28" s="198">
        <f>Y26</f>
        <v>1.2096467108549098</v>
      </c>
      <c r="Z28" s="197">
        <f>Z26</f>
        <v>35.010884844467988</v>
      </c>
      <c r="AA28" s="203">
        <v>0</v>
      </c>
      <c r="AB28" s="237">
        <f>SUM(AC28:AI28)</f>
        <v>0</v>
      </c>
      <c r="AC28" s="201"/>
      <c r="AD28" s="197"/>
      <c r="AE28" s="197"/>
      <c r="AF28" s="197"/>
      <c r="AG28" s="197"/>
      <c r="AH28" s="197"/>
      <c r="AI28" s="197"/>
      <c r="AJ28" s="197"/>
      <c r="AK28" s="196"/>
      <c r="AL28" s="196"/>
      <c r="AM28" s="198"/>
      <c r="AN28" s="203"/>
      <c r="AO28" s="203"/>
      <c r="AP28" s="237"/>
      <c r="AQ28" s="204">
        <f t="shared" ref="AQ28:AQ72" si="13">C28+H28+L28+AA28+AB28+AN28+AO28+AP28</f>
        <v>231.58328467708543</v>
      </c>
    </row>
    <row r="29" spans="1:45" s="11" customFormat="1" ht="12.75" customHeight="1" thickBot="1">
      <c r="A29" s="130" t="s">
        <v>107</v>
      </c>
      <c r="B29" s="131"/>
      <c r="C29" s="132">
        <f t="shared" ref="C29:AQ29" si="14">C30+C45+C56+C58+C65+C70+C71</f>
        <v>322.73713313616526</v>
      </c>
      <c r="D29" s="137">
        <f t="shared" si="14"/>
        <v>221.25198906014759</v>
      </c>
      <c r="E29" s="134">
        <f t="shared" si="14"/>
        <v>89.647280058277374</v>
      </c>
      <c r="F29" s="151">
        <f t="shared" si="14"/>
        <v>0</v>
      </c>
      <c r="G29" s="151">
        <f t="shared" si="14"/>
        <v>11.837385289740231</v>
      </c>
      <c r="H29" s="135">
        <f t="shared" si="14"/>
        <v>197.36847005356</v>
      </c>
      <c r="I29" s="137">
        <f t="shared" si="14"/>
        <v>0.82966372355999995</v>
      </c>
      <c r="J29" s="238">
        <f t="shared" si="14"/>
        <v>127.70399999999999</v>
      </c>
      <c r="K29" s="137">
        <f t="shared" si="14"/>
        <v>68.834806329999992</v>
      </c>
      <c r="L29" s="135">
        <f t="shared" si="14"/>
        <v>7044.2916862331467</v>
      </c>
      <c r="M29" s="134">
        <f t="shared" si="14"/>
        <v>0</v>
      </c>
      <c r="N29" s="134">
        <f t="shared" si="14"/>
        <v>0</v>
      </c>
      <c r="O29" s="134">
        <f t="shared" si="14"/>
        <v>0</v>
      </c>
      <c r="P29" s="134">
        <f t="shared" si="14"/>
        <v>824.24502392197087</v>
      </c>
      <c r="Q29" s="134">
        <f t="shared" si="14"/>
        <v>934.32541284991999</v>
      </c>
      <c r="R29" s="134">
        <f t="shared" si="14"/>
        <v>1102.8442060797599</v>
      </c>
      <c r="S29" s="134">
        <f t="shared" si="14"/>
        <v>31.039400915077643</v>
      </c>
      <c r="T29" s="134">
        <f t="shared" si="14"/>
        <v>181.32381570558746</v>
      </c>
      <c r="U29" s="134">
        <f t="shared" si="14"/>
        <v>3824.001555864289</v>
      </c>
      <c r="V29" s="134">
        <f t="shared" si="14"/>
        <v>146.51227089654276</v>
      </c>
      <c r="W29" s="151">
        <f t="shared" si="14"/>
        <v>0</v>
      </c>
      <c r="X29" s="151">
        <f t="shared" si="14"/>
        <v>0</v>
      </c>
      <c r="Y29" s="151">
        <f t="shared" si="14"/>
        <v>0</v>
      </c>
      <c r="Z29" s="137">
        <f t="shared" si="14"/>
        <v>0</v>
      </c>
      <c r="AA29" s="228">
        <f t="shared" si="14"/>
        <v>1961.7039372255224</v>
      </c>
      <c r="AB29" s="133">
        <f t="shared" si="14"/>
        <v>463.5152964293224</v>
      </c>
      <c r="AC29" s="152">
        <f t="shared" si="14"/>
        <v>0</v>
      </c>
      <c r="AD29" s="134">
        <f t="shared" si="14"/>
        <v>0</v>
      </c>
      <c r="AE29" s="134">
        <f t="shared" si="14"/>
        <v>201.73619537368276</v>
      </c>
      <c r="AF29" s="134">
        <f t="shared" si="14"/>
        <v>40.692904224132199</v>
      </c>
      <c r="AG29" s="134">
        <f t="shared" si="14"/>
        <v>0</v>
      </c>
      <c r="AH29" s="134">
        <f t="shared" si="14"/>
        <v>9.7770611234061491</v>
      </c>
      <c r="AI29" s="134">
        <f t="shared" si="14"/>
        <v>126.96834918892804</v>
      </c>
      <c r="AJ29" s="134">
        <f t="shared" si="14"/>
        <v>27.271252854767994</v>
      </c>
      <c r="AK29" s="133">
        <f t="shared" si="14"/>
        <v>0</v>
      </c>
      <c r="AL29" s="133">
        <f t="shared" si="14"/>
        <v>13.546085603665619</v>
      </c>
      <c r="AM29" s="133">
        <f t="shared" si="14"/>
        <v>43.523448060739653</v>
      </c>
      <c r="AN29" s="133">
        <f t="shared" si="14"/>
        <v>54.722939604974094</v>
      </c>
      <c r="AO29" s="135">
        <f t="shared" si="14"/>
        <v>2397.4208343089181</v>
      </c>
      <c r="AP29" s="133">
        <f t="shared" si="14"/>
        <v>0</v>
      </c>
      <c r="AQ29" s="232">
        <f t="shared" si="14"/>
        <v>12441.760296991612</v>
      </c>
      <c r="AR29" s="7"/>
      <c r="AS29" s="10"/>
    </row>
    <row r="30" spans="1:45" s="11" customFormat="1" ht="12.75" customHeight="1">
      <c r="A30" s="239" t="s">
        <v>108</v>
      </c>
      <c r="B30" s="240"/>
      <c r="C30" s="241">
        <f>SUM(C31:C44)</f>
        <v>105.42502802800003</v>
      </c>
      <c r="D30" s="242">
        <v>105.4245493</v>
      </c>
      <c r="E30" s="242">
        <v>0</v>
      </c>
      <c r="F30" s="243"/>
      <c r="G30" s="243"/>
      <c r="H30" s="244">
        <f>SUM(H31:H44)</f>
        <v>0.82966372355999995</v>
      </c>
      <c r="I30" s="245">
        <f t="shared" ref="I30:K30" si="15">SUM(I31:I44)</f>
        <v>0.82966372355999995</v>
      </c>
      <c r="J30" s="242">
        <f t="shared" si="15"/>
        <v>0</v>
      </c>
      <c r="K30" s="242">
        <f t="shared" si="15"/>
        <v>0</v>
      </c>
      <c r="L30" s="244">
        <f>SUM(L31:L44)</f>
        <v>333.21700779482637</v>
      </c>
      <c r="M30" s="242">
        <f>SUM(M31:M44)</f>
        <v>0</v>
      </c>
      <c r="N30" s="242">
        <f>SUM(N31:N44)</f>
        <v>0</v>
      </c>
      <c r="O30" s="242">
        <f>SUM(O31:O44)</f>
        <v>0</v>
      </c>
      <c r="P30" s="242">
        <f>SUM(P31:P44)</f>
        <v>0</v>
      </c>
      <c r="Q30" s="242">
        <v>5.8273117756492638</v>
      </c>
      <c r="R30" s="242">
        <f>SUM(R31:R44)</f>
        <v>0</v>
      </c>
      <c r="S30" s="242">
        <v>30.396553446461994</v>
      </c>
      <c r="T30" s="242">
        <v>55.10581048870722</v>
      </c>
      <c r="U30" s="242">
        <v>100.77893291075623</v>
      </c>
      <c r="V30" s="242">
        <v>141.10839917325163</v>
      </c>
      <c r="W30" s="242">
        <f>SUM(W31:W44)</f>
        <v>0</v>
      </c>
      <c r="X30" s="242">
        <f>SUM(X31:X44)</f>
        <v>0</v>
      </c>
      <c r="Y30" s="242">
        <f>SUM(Y31:Y44)</f>
        <v>0</v>
      </c>
      <c r="Z30" s="242">
        <f>SUM(Z31:Z44)</f>
        <v>0</v>
      </c>
      <c r="AA30" s="244">
        <v>1006.4294471460221</v>
      </c>
      <c r="AB30" s="246">
        <f t="shared" ref="AB30:AN30" si="16">SUM(AB31:AB44)</f>
        <v>198.81521058080656</v>
      </c>
      <c r="AC30" s="247">
        <f t="shared" si="16"/>
        <v>0</v>
      </c>
      <c r="AD30" s="242">
        <f t="shared" si="16"/>
        <v>0</v>
      </c>
      <c r="AE30" s="242">
        <f t="shared" si="16"/>
        <v>153.96698996806381</v>
      </c>
      <c r="AF30" s="242">
        <f t="shared" si="16"/>
        <v>40.692904224132199</v>
      </c>
      <c r="AG30" s="242">
        <f t="shared" si="16"/>
        <v>0</v>
      </c>
      <c r="AH30" s="242">
        <f t="shared" si="16"/>
        <v>4.1553163886105651</v>
      </c>
      <c r="AI30" s="242">
        <f t="shared" si="16"/>
        <v>0</v>
      </c>
      <c r="AJ30" s="242">
        <f t="shared" si="16"/>
        <v>0</v>
      </c>
      <c r="AK30" s="242">
        <f t="shared" si="16"/>
        <v>0</v>
      </c>
      <c r="AL30" s="242">
        <f t="shared" si="16"/>
        <v>0</v>
      </c>
      <c r="AM30" s="248">
        <f t="shared" si="16"/>
        <v>0</v>
      </c>
      <c r="AN30" s="245">
        <f t="shared" si="16"/>
        <v>54.722939604974094</v>
      </c>
      <c r="AO30" s="244">
        <v>562.37095164267794</v>
      </c>
      <c r="AP30" s="246">
        <f>SUM(AP31:AP44)</f>
        <v>0</v>
      </c>
      <c r="AQ30" s="153">
        <f t="shared" ref="AQ30" si="17">C30+H30+L30+AA30+AB30+AN30+AO30+AP30</f>
        <v>2261.8102485208669</v>
      </c>
      <c r="AR30" s="7"/>
      <c r="AS30" s="15"/>
    </row>
    <row r="31" spans="1:45" ht="12.75" customHeight="1">
      <c r="A31" s="249" t="s">
        <v>109</v>
      </c>
      <c r="B31" s="250" t="s">
        <v>110</v>
      </c>
      <c r="C31" s="251">
        <f t="shared" ref="C31:C43" si="18">SUM(D31:G31)</f>
        <v>0</v>
      </c>
      <c r="D31" s="163">
        <v>0</v>
      </c>
      <c r="E31" s="252"/>
      <c r="F31" s="252"/>
      <c r="G31" s="253"/>
      <c r="H31" s="254">
        <f t="shared" ref="H31:H43" si="19">SUM(I31:K31)</f>
        <v>0</v>
      </c>
      <c r="I31" s="255"/>
      <c r="J31" s="256"/>
      <c r="K31" s="166"/>
      <c r="L31" s="254">
        <f t="shared" ref="L31:L43" si="20">SUM(M31:Z31)</f>
        <v>15.076944231866809</v>
      </c>
      <c r="M31" s="166"/>
      <c r="N31" s="166"/>
      <c r="O31" s="166"/>
      <c r="P31" s="257"/>
      <c r="Q31" s="208">
        <v>0.252</v>
      </c>
      <c r="R31" s="252"/>
      <c r="S31" s="208">
        <v>0</v>
      </c>
      <c r="T31" s="208">
        <v>9.0944231866809708E-2</v>
      </c>
      <c r="U31" s="208">
        <v>14.734</v>
      </c>
      <c r="V31" s="208">
        <v>0</v>
      </c>
      <c r="W31" s="252"/>
      <c r="X31" s="255"/>
      <c r="Y31" s="257"/>
      <c r="Z31" s="166"/>
      <c r="AA31" s="164">
        <v>11.321518316813064</v>
      </c>
      <c r="AB31" s="258">
        <f t="shared" ref="AB31:AB43" si="21">SUM(AC31:AM31)</f>
        <v>0</v>
      </c>
      <c r="AC31" s="259"/>
      <c r="AD31" s="166"/>
      <c r="AE31" s="166"/>
      <c r="AF31" s="166"/>
      <c r="AG31" s="166"/>
      <c r="AH31" s="166"/>
      <c r="AI31" s="166"/>
      <c r="AJ31" s="166"/>
      <c r="AK31" s="157"/>
      <c r="AL31" s="159"/>
      <c r="AM31" s="166"/>
      <c r="AN31" s="164"/>
      <c r="AO31" s="164">
        <v>18.942945216847264</v>
      </c>
      <c r="AP31" s="258"/>
      <c r="AQ31" s="165">
        <f t="shared" si="13"/>
        <v>45.341407765527137</v>
      </c>
    </row>
    <row r="32" spans="1:45" ht="12.75" customHeight="1">
      <c r="A32" s="260" t="s">
        <v>111</v>
      </c>
      <c r="B32" s="261" t="s">
        <v>112</v>
      </c>
      <c r="C32" s="105">
        <f t="shared" si="18"/>
        <v>18.505815952000003</v>
      </c>
      <c r="D32" s="114">
        <v>18.505815952000003</v>
      </c>
      <c r="E32" s="262"/>
      <c r="F32" s="262"/>
      <c r="G32" s="263"/>
      <c r="H32" s="109">
        <f t="shared" si="19"/>
        <v>0.82966372355999995</v>
      </c>
      <c r="I32" s="110">
        <v>0.82966372355999995</v>
      </c>
      <c r="J32" s="111"/>
      <c r="K32" s="112"/>
      <c r="L32" s="109">
        <f t="shared" si="20"/>
        <v>65.081234617624631</v>
      </c>
      <c r="M32" s="112"/>
      <c r="N32" s="112"/>
      <c r="O32" s="112"/>
      <c r="P32" s="257"/>
      <c r="Q32" s="262">
        <v>1.514</v>
      </c>
      <c r="R32" s="262"/>
      <c r="S32" s="262">
        <v>22.968462416696998</v>
      </c>
      <c r="T32" s="262">
        <v>29.49577220092764</v>
      </c>
      <c r="U32" s="262">
        <v>11.103</v>
      </c>
      <c r="V32" s="262">
        <v>0</v>
      </c>
      <c r="W32" s="262"/>
      <c r="X32" s="110"/>
      <c r="Y32" s="108"/>
      <c r="Z32" s="112"/>
      <c r="AA32" s="115">
        <v>272.71139495674981</v>
      </c>
      <c r="AB32" s="113">
        <f t="shared" si="21"/>
        <v>27.983335383690566</v>
      </c>
      <c r="AC32" s="114"/>
      <c r="AD32" s="112"/>
      <c r="AE32" s="112">
        <v>23.828018995080001</v>
      </c>
      <c r="AF32" s="112"/>
      <c r="AG32" s="166"/>
      <c r="AH32" s="166">
        <v>4.1553163886105651</v>
      </c>
      <c r="AI32" s="166"/>
      <c r="AJ32" s="166"/>
      <c r="AK32" s="110"/>
      <c r="AL32" s="108"/>
      <c r="AM32" s="112"/>
      <c r="AN32" s="115"/>
      <c r="AO32" s="115">
        <v>95.275088867672153</v>
      </c>
      <c r="AP32" s="113"/>
      <c r="AQ32" s="116">
        <f t="shared" si="13"/>
        <v>480.38653350129721</v>
      </c>
    </row>
    <row r="33" spans="1:45" ht="12.75" customHeight="1">
      <c r="A33" s="260" t="s">
        <v>113</v>
      </c>
      <c r="B33" s="264" t="s">
        <v>114</v>
      </c>
      <c r="C33" s="105">
        <f t="shared" si="18"/>
        <v>0</v>
      </c>
      <c r="D33" s="114">
        <v>0</v>
      </c>
      <c r="E33" s="262"/>
      <c r="F33" s="262"/>
      <c r="G33" s="263"/>
      <c r="H33" s="109">
        <f t="shared" si="19"/>
        <v>0</v>
      </c>
      <c r="I33" s="110"/>
      <c r="J33" s="111"/>
      <c r="K33" s="112"/>
      <c r="L33" s="109">
        <f t="shared" si="20"/>
        <v>4.2587599630269795</v>
      </c>
      <c r="M33" s="112"/>
      <c r="N33" s="112"/>
      <c r="O33" s="112"/>
      <c r="P33" s="257"/>
      <c r="Q33" s="262">
        <v>7.6999999999999999E-2</v>
      </c>
      <c r="R33" s="262"/>
      <c r="S33" s="262">
        <v>0</v>
      </c>
      <c r="T33" s="262">
        <v>3.9077599630269795</v>
      </c>
      <c r="U33" s="262">
        <v>0.27400000000000002</v>
      </c>
      <c r="V33" s="262">
        <v>0</v>
      </c>
      <c r="W33" s="262"/>
      <c r="X33" s="110"/>
      <c r="Y33" s="108"/>
      <c r="Z33" s="112"/>
      <c r="AA33" s="115">
        <v>3.3044502133205622</v>
      </c>
      <c r="AB33" s="113">
        <f t="shared" si="21"/>
        <v>0</v>
      </c>
      <c r="AC33" s="114"/>
      <c r="AD33" s="112"/>
      <c r="AE33" s="112"/>
      <c r="AF33" s="112"/>
      <c r="AG33" s="166"/>
      <c r="AH33" s="166"/>
      <c r="AI33" s="166"/>
      <c r="AJ33" s="166"/>
      <c r="AK33" s="110"/>
      <c r="AL33" s="108"/>
      <c r="AM33" s="112"/>
      <c r="AN33" s="115"/>
      <c r="AO33" s="115">
        <v>2.6521774464642336</v>
      </c>
      <c r="AP33" s="113"/>
      <c r="AQ33" s="116">
        <f t="shared" si="13"/>
        <v>10.215387622811775</v>
      </c>
    </row>
    <row r="34" spans="1:45" ht="12.75" customHeight="1">
      <c r="A34" s="260" t="s">
        <v>115</v>
      </c>
      <c r="B34" s="264" t="s">
        <v>116</v>
      </c>
      <c r="C34" s="105">
        <f t="shared" si="18"/>
        <v>0</v>
      </c>
      <c r="D34" s="114">
        <v>0</v>
      </c>
      <c r="E34" s="262"/>
      <c r="F34" s="262"/>
      <c r="G34" s="263"/>
      <c r="H34" s="109">
        <f t="shared" si="19"/>
        <v>0</v>
      </c>
      <c r="I34" s="110"/>
      <c r="J34" s="111"/>
      <c r="K34" s="112"/>
      <c r="L34" s="109">
        <f t="shared" si="20"/>
        <v>3.2131895506092896</v>
      </c>
      <c r="M34" s="112"/>
      <c r="N34" s="112"/>
      <c r="O34" s="112"/>
      <c r="P34" s="257"/>
      <c r="Q34" s="262">
        <v>0.17699999999999999</v>
      </c>
      <c r="R34" s="262"/>
      <c r="S34" s="262">
        <v>0</v>
      </c>
      <c r="T34" s="262">
        <v>0.60818955060928981</v>
      </c>
      <c r="U34" s="262">
        <v>2.4279999999999999</v>
      </c>
      <c r="V34" s="262">
        <v>0</v>
      </c>
      <c r="W34" s="262"/>
      <c r="X34" s="110"/>
      <c r="Y34" s="108"/>
      <c r="Z34" s="112"/>
      <c r="AA34" s="115">
        <v>9.6605545809524642</v>
      </c>
      <c r="AB34" s="113">
        <f t="shared" si="21"/>
        <v>127.91319688416</v>
      </c>
      <c r="AC34" s="114"/>
      <c r="AD34" s="112"/>
      <c r="AE34" s="112">
        <v>127.91319688416</v>
      </c>
      <c r="AF34" s="112"/>
      <c r="AG34" s="166"/>
      <c r="AH34" s="166"/>
      <c r="AI34" s="166"/>
      <c r="AJ34" s="166"/>
      <c r="AK34" s="110"/>
      <c r="AL34" s="108"/>
      <c r="AM34" s="112"/>
      <c r="AN34" s="115"/>
      <c r="AO34" s="115">
        <v>24.722008913423029</v>
      </c>
      <c r="AP34" s="113"/>
      <c r="AQ34" s="116">
        <f t="shared" si="13"/>
        <v>165.50894992914479</v>
      </c>
    </row>
    <row r="35" spans="1:45" ht="12.75" customHeight="1">
      <c r="A35" s="260" t="s">
        <v>117</v>
      </c>
      <c r="B35" s="264" t="s">
        <v>118</v>
      </c>
      <c r="C35" s="105">
        <f t="shared" si="18"/>
        <v>0</v>
      </c>
      <c r="D35" s="114">
        <v>0</v>
      </c>
      <c r="E35" s="262"/>
      <c r="F35" s="262"/>
      <c r="G35" s="263"/>
      <c r="H35" s="109">
        <f t="shared" si="19"/>
        <v>0</v>
      </c>
      <c r="I35" s="110"/>
      <c r="J35" s="111"/>
      <c r="K35" s="112"/>
      <c r="L35" s="109">
        <f t="shared" si="20"/>
        <v>1.6055046049530732</v>
      </c>
      <c r="M35" s="112"/>
      <c r="N35" s="112"/>
      <c r="O35" s="112"/>
      <c r="P35" s="257"/>
      <c r="Q35" s="262">
        <v>9.6000000000000002E-2</v>
      </c>
      <c r="R35" s="262"/>
      <c r="S35" s="262">
        <v>0</v>
      </c>
      <c r="T35" s="262">
        <v>0.62950460495307337</v>
      </c>
      <c r="U35" s="262">
        <v>0.88</v>
      </c>
      <c r="V35" s="262">
        <v>0</v>
      </c>
      <c r="W35" s="262"/>
      <c r="X35" s="110"/>
      <c r="Y35" s="108"/>
      <c r="Z35" s="112"/>
      <c r="AA35" s="115">
        <v>14.125994102315383</v>
      </c>
      <c r="AB35" s="113">
        <f t="shared" si="21"/>
        <v>0</v>
      </c>
      <c r="AC35" s="114"/>
      <c r="AD35" s="112"/>
      <c r="AE35" s="112"/>
      <c r="AF35" s="112"/>
      <c r="AG35" s="166"/>
      <c r="AH35" s="166"/>
      <c r="AI35" s="166"/>
      <c r="AJ35" s="166"/>
      <c r="AK35" s="110"/>
      <c r="AL35" s="108"/>
      <c r="AM35" s="112"/>
      <c r="AN35" s="115"/>
      <c r="AO35" s="115">
        <v>10.336268211589791</v>
      </c>
      <c r="AP35" s="113"/>
      <c r="AQ35" s="116">
        <f t="shared" si="13"/>
        <v>26.067766918858247</v>
      </c>
    </row>
    <row r="36" spans="1:45" ht="12.75" customHeight="1">
      <c r="A36" s="260" t="s">
        <v>119</v>
      </c>
      <c r="B36" s="264" t="s">
        <v>120</v>
      </c>
      <c r="C36" s="105">
        <f t="shared" si="18"/>
        <v>0</v>
      </c>
      <c r="D36" s="259">
        <v>0</v>
      </c>
      <c r="E36" s="262"/>
      <c r="F36" s="262"/>
      <c r="G36" s="263"/>
      <c r="H36" s="109">
        <f t="shared" si="19"/>
        <v>0</v>
      </c>
      <c r="I36" s="110"/>
      <c r="J36" s="111"/>
      <c r="K36" s="112"/>
      <c r="L36" s="109">
        <f t="shared" si="20"/>
        <v>21.418897222529047</v>
      </c>
      <c r="M36" s="112"/>
      <c r="N36" s="112"/>
      <c r="O36" s="112"/>
      <c r="P36" s="257"/>
      <c r="Q36" s="252">
        <v>0.30599999999999994</v>
      </c>
      <c r="R36" s="262"/>
      <c r="S36" s="252">
        <v>2.7458233928999998</v>
      </c>
      <c r="T36" s="252">
        <v>3.9702841224354111</v>
      </c>
      <c r="U36" s="252">
        <v>4.5789999999999997</v>
      </c>
      <c r="V36" s="252">
        <v>9.8177897071936346</v>
      </c>
      <c r="W36" s="262"/>
      <c r="X36" s="110"/>
      <c r="Y36" s="108"/>
      <c r="Z36" s="112"/>
      <c r="AA36" s="265">
        <v>129.58450822372785</v>
      </c>
      <c r="AB36" s="113">
        <f t="shared" si="21"/>
        <v>0</v>
      </c>
      <c r="AC36" s="114"/>
      <c r="AD36" s="112"/>
      <c r="AE36" s="112">
        <v>0</v>
      </c>
      <c r="AF36" s="112"/>
      <c r="AG36" s="166"/>
      <c r="AH36" s="166"/>
      <c r="AI36" s="166"/>
      <c r="AJ36" s="166"/>
      <c r="AK36" s="255"/>
      <c r="AL36" s="257"/>
      <c r="AM36" s="112"/>
      <c r="AN36" s="265"/>
      <c r="AO36" s="265">
        <v>76.140196178045755</v>
      </c>
      <c r="AP36" s="113"/>
      <c r="AQ36" s="116">
        <f t="shared" si="13"/>
        <v>227.14360162430265</v>
      </c>
    </row>
    <row r="37" spans="1:45" ht="12.75" customHeight="1">
      <c r="A37" s="260" t="s">
        <v>121</v>
      </c>
      <c r="B37" s="264" t="s">
        <v>122</v>
      </c>
      <c r="C37" s="105">
        <f t="shared" si="18"/>
        <v>0</v>
      </c>
      <c r="D37" s="114">
        <v>0</v>
      </c>
      <c r="E37" s="262"/>
      <c r="F37" s="262"/>
      <c r="G37" s="263"/>
      <c r="H37" s="109">
        <f t="shared" si="19"/>
        <v>0</v>
      </c>
      <c r="I37" s="110"/>
      <c r="J37" s="111"/>
      <c r="K37" s="112"/>
      <c r="L37" s="109">
        <f t="shared" si="20"/>
        <v>4.1927665829180274</v>
      </c>
      <c r="M37" s="112"/>
      <c r="N37" s="112"/>
      <c r="O37" s="112"/>
      <c r="P37" s="257"/>
      <c r="Q37" s="262">
        <v>0.53500000000000003</v>
      </c>
      <c r="R37" s="262"/>
      <c r="S37" s="262">
        <v>0</v>
      </c>
      <c r="T37" s="262">
        <v>2.1897665829180273</v>
      </c>
      <c r="U37" s="262">
        <v>1.468</v>
      </c>
      <c r="V37" s="262">
        <v>0</v>
      </c>
      <c r="W37" s="262"/>
      <c r="X37" s="110"/>
      <c r="Y37" s="108"/>
      <c r="Z37" s="112"/>
      <c r="AA37" s="115">
        <v>17.456036015436883</v>
      </c>
      <c r="AB37" s="113">
        <f t="shared" si="21"/>
        <v>0</v>
      </c>
      <c r="AC37" s="114"/>
      <c r="AD37" s="112"/>
      <c r="AE37" s="112"/>
      <c r="AF37" s="112"/>
      <c r="AG37" s="166"/>
      <c r="AH37" s="166"/>
      <c r="AI37" s="166"/>
      <c r="AJ37" s="166"/>
      <c r="AK37" s="110"/>
      <c r="AL37" s="108"/>
      <c r="AM37" s="112"/>
      <c r="AN37" s="115"/>
      <c r="AO37" s="115">
        <v>25.06049692993675</v>
      </c>
      <c r="AP37" s="113"/>
      <c r="AQ37" s="116">
        <f t="shared" si="13"/>
        <v>46.709299528291666</v>
      </c>
    </row>
    <row r="38" spans="1:45" ht="12.75" customHeight="1">
      <c r="A38" s="260" t="s">
        <v>123</v>
      </c>
      <c r="B38" s="264" t="s">
        <v>124</v>
      </c>
      <c r="C38" s="105">
        <f t="shared" si="18"/>
        <v>86.919212076000022</v>
      </c>
      <c r="D38" s="114">
        <v>86.919212076000022</v>
      </c>
      <c r="E38" s="262"/>
      <c r="F38" s="262"/>
      <c r="G38" s="263"/>
      <c r="H38" s="109">
        <f t="shared" si="19"/>
        <v>0</v>
      </c>
      <c r="I38" s="110"/>
      <c r="J38" s="111"/>
      <c r="K38" s="112"/>
      <c r="L38" s="109">
        <f t="shared" si="20"/>
        <v>160.32357118657256</v>
      </c>
      <c r="M38" s="112"/>
      <c r="N38" s="112"/>
      <c r="O38" s="112"/>
      <c r="P38" s="257"/>
      <c r="Q38" s="262">
        <v>1.1439999999999999</v>
      </c>
      <c r="R38" s="262"/>
      <c r="S38" s="262">
        <v>0</v>
      </c>
      <c r="T38" s="262">
        <v>2.6359617205145627</v>
      </c>
      <c r="U38" s="262">
        <v>25.253</v>
      </c>
      <c r="V38" s="262">
        <v>131.29060946605799</v>
      </c>
      <c r="W38" s="262"/>
      <c r="X38" s="110"/>
      <c r="Y38" s="108"/>
      <c r="Z38" s="112"/>
      <c r="AA38" s="115">
        <v>46.760404850906049</v>
      </c>
      <c r="AB38" s="113">
        <f t="shared" si="21"/>
        <v>42.918678312955997</v>
      </c>
      <c r="AC38" s="114"/>
      <c r="AD38" s="112"/>
      <c r="AE38" s="112">
        <v>2.2257740888237998</v>
      </c>
      <c r="AF38" s="112">
        <v>40.692904224132199</v>
      </c>
      <c r="AG38" s="166"/>
      <c r="AH38" s="166"/>
      <c r="AI38" s="166"/>
      <c r="AJ38" s="166"/>
      <c r="AK38" s="110"/>
      <c r="AL38" s="108"/>
      <c r="AM38" s="112"/>
      <c r="AN38" s="115">
        <v>54.722939604974094</v>
      </c>
      <c r="AO38" s="115">
        <v>73.686158058321269</v>
      </c>
      <c r="AP38" s="113"/>
      <c r="AQ38" s="116">
        <f t="shared" si="13"/>
        <v>465.33096408973</v>
      </c>
      <c r="AR38" s="58"/>
    </row>
    <row r="39" spans="1:45" ht="12.75" customHeight="1">
      <c r="A39" s="260" t="s">
        <v>125</v>
      </c>
      <c r="B39" s="264" t="s">
        <v>126</v>
      </c>
      <c r="C39" s="105">
        <f t="shared" si="18"/>
        <v>0</v>
      </c>
      <c r="D39" s="114">
        <v>0</v>
      </c>
      <c r="E39" s="262"/>
      <c r="F39" s="262"/>
      <c r="G39" s="263"/>
      <c r="H39" s="109">
        <f t="shared" si="19"/>
        <v>0</v>
      </c>
      <c r="I39" s="110"/>
      <c r="J39" s="111"/>
      <c r="K39" s="112"/>
      <c r="L39" s="109">
        <f t="shared" si="20"/>
        <v>5.6776554397216028</v>
      </c>
      <c r="M39" s="112"/>
      <c r="N39" s="112"/>
      <c r="O39" s="112"/>
      <c r="P39" s="257"/>
      <c r="Q39" s="262">
        <v>0.33800000000000002</v>
      </c>
      <c r="R39" s="262"/>
      <c r="S39" s="262">
        <v>1.0397614907400001</v>
      </c>
      <c r="T39" s="262">
        <v>1.5488939489816029</v>
      </c>
      <c r="U39" s="262">
        <v>2.7509999999999999</v>
      </c>
      <c r="V39" s="262">
        <v>0</v>
      </c>
      <c r="W39" s="262"/>
      <c r="X39" s="110"/>
      <c r="Y39" s="108"/>
      <c r="Z39" s="112"/>
      <c r="AA39" s="115">
        <v>411.95146425902993</v>
      </c>
      <c r="AB39" s="113">
        <f t="shared" si="21"/>
        <v>0</v>
      </c>
      <c r="AC39" s="114"/>
      <c r="AD39" s="112"/>
      <c r="AE39" s="112"/>
      <c r="AF39" s="112"/>
      <c r="AG39" s="166"/>
      <c r="AH39" s="166"/>
      <c r="AI39" s="166"/>
      <c r="AJ39" s="166"/>
      <c r="AK39" s="110"/>
      <c r="AL39" s="108"/>
      <c r="AM39" s="112"/>
      <c r="AN39" s="115"/>
      <c r="AO39" s="115">
        <v>67.595437712394457</v>
      </c>
      <c r="AP39" s="113"/>
      <c r="AQ39" s="116">
        <f t="shared" si="13"/>
        <v>485.22455741114601</v>
      </c>
    </row>
    <row r="40" spans="1:45" ht="12.75" customHeight="1">
      <c r="A40" s="260" t="s">
        <v>127</v>
      </c>
      <c r="B40" s="264" t="s">
        <v>128</v>
      </c>
      <c r="C40" s="105">
        <f t="shared" si="18"/>
        <v>0</v>
      </c>
      <c r="D40" s="114">
        <v>0</v>
      </c>
      <c r="E40" s="262"/>
      <c r="F40" s="262"/>
      <c r="G40" s="263"/>
      <c r="H40" s="109">
        <f t="shared" si="19"/>
        <v>0</v>
      </c>
      <c r="I40" s="110"/>
      <c r="J40" s="111"/>
      <c r="K40" s="112"/>
      <c r="L40" s="109">
        <f t="shared" si="20"/>
        <v>4.0583976227701353</v>
      </c>
      <c r="M40" s="112"/>
      <c r="N40" s="112"/>
      <c r="O40" s="112"/>
      <c r="P40" s="257"/>
      <c r="Q40" s="262">
        <v>0.14399999999999999</v>
      </c>
      <c r="R40" s="262"/>
      <c r="S40" s="262">
        <v>0</v>
      </c>
      <c r="T40" s="262">
        <v>2.2053976227701355</v>
      </c>
      <c r="U40" s="262">
        <v>1.7090000000000001</v>
      </c>
      <c r="V40" s="262">
        <v>0</v>
      </c>
      <c r="W40" s="262"/>
      <c r="X40" s="110"/>
      <c r="Y40" s="108"/>
      <c r="Z40" s="112"/>
      <c r="AA40" s="115">
        <v>14.088542834314019</v>
      </c>
      <c r="AB40" s="113">
        <f t="shared" si="21"/>
        <v>0</v>
      </c>
      <c r="AC40" s="114"/>
      <c r="AD40" s="112"/>
      <c r="AE40" s="112"/>
      <c r="AF40" s="112"/>
      <c r="AG40" s="166"/>
      <c r="AH40" s="166"/>
      <c r="AI40" s="166"/>
      <c r="AJ40" s="166"/>
      <c r="AK40" s="110"/>
      <c r="AL40" s="108"/>
      <c r="AM40" s="112"/>
      <c r="AN40" s="115"/>
      <c r="AO40" s="115">
        <v>17.033790245657055</v>
      </c>
      <c r="AP40" s="113"/>
      <c r="AQ40" s="116">
        <f t="shared" si="13"/>
        <v>35.180730702741215</v>
      </c>
    </row>
    <row r="41" spans="1:45" ht="12.75" customHeight="1">
      <c r="A41" s="260" t="s">
        <v>129</v>
      </c>
      <c r="B41" s="264" t="s">
        <v>130</v>
      </c>
      <c r="C41" s="105">
        <f t="shared" si="18"/>
        <v>0</v>
      </c>
      <c r="D41" s="259">
        <v>0</v>
      </c>
      <c r="E41" s="262"/>
      <c r="F41" s="262"/>
      <c r="G41" s="263"/>
      <c r="H41" s="109">
        <f t="shared" si="19"/>
        <v>0</v>
      </c>
      <c r="I41" s="110"/>
      <c r="J41" s="111"/>
      <c r="K41" s="112"/>
      <c r="L41" s="109">
        <f t="shared" si="20"/>
        <v>2.3538976736397665</v>
      </c>
      <c r="M41" s="112"/>
      <c r="N41" s="112"/>
      <c r="O41" s="112"/>
      <c r="P41" s="257"/>
      <c r="Q41" s="252">
        <v>0.184</v>
      </c>
      <c r="R41" s="262"/>
      <c r="S41" s="252">
        <v>0</v>
      </c>
      <c r="T41" s="252">
        <v>1.4408976736397665</v>
      </c>
      <c r="U41" s="252">
        <v>0.72899999999999998</v>
      </c>
      <c r="V41" s="252">
        <v>0</v>
      </c>
      <c r="W41" s="262"/>
      <c r="X41" s="110"/>
      <c r="Y41" s="108"/>
      <c r="Z41" s="112"/>
      <c r="AA41" s="265">
        <v>20.514556235548469</v>
      </c>
      <c r="AB41" s="113">
        <f t="shared" si="21"/>
        <v>0</v>
      </c>
      <c r="AC41" s="114"/>
      <c r="AD41" s="112"/>
      <c r="AE41" s="112"/>
      <c r="AF41" s="112"/>
      <c r="AG41" s="166"/>
      <c r="AH41" s="166"/>
      <c r="AI41" s="166"/>
      <c r="AJ41" s="166"/>
      <c r="AK41" s="255"/>
      <c r="AL41" s="257"/>
      <c r="AM41" s="112"/>
      <c r="AN41" s="265"/>
      <c r="AO41" s="265">
        <v>88.215343376908805</v>
      </c>
      <c r="AP41" s="113"/>
      <c r="AQ41" s="116">
        <f t="shared" si="13"/>
        <v>111.08379728609704</v>
      </c>
    </row>
    <row r="42" spans="1:45" ht="12.75" customHeight="1">
      <c r="A42" s="260" t="s">
        <v>131</v>
      </c>
      <c r="B42" s="264" t="s">
        <v>132</v>
      </c>
      <c r="C42" s="105">
        <f t="shared" si="18"/>
        <v>0</v>
      </c>
      <c r="D42" s="114">
        <v>0</v>
      </c>
      <c r="E42" s="262"/>
      <c r="F42" s="262"/>
      <c r="G42" s="263"/>
      <c r="H42" s="109">
        <f t="shared" si="19"/>
        <v>0</v>
      </c>
      <c r="I42" s="110"/>
      <c r="J42" s="111"/>
      <c r="K42" s="112"/>
      <c r="L42" s="109">
        <f t="shared" si="20"/>
        <v>1.2106523548972861</v>
      </c>
      <c r="M42" s="112"/>
      <c r="N42" s="112"/>
      <c r="O42" s="112"/>
      <c r="P42" s="257"/>
      <c r="Q42" s="262">
        <v>6.6000000000000003E-2</v>
      </c>
      <c r="R42" s="262"/>
      <c r="S42" s="262">
        <v>0</v>
      </c>
      <c r="T42" s="262">
        <v>0.92365235489728603</v>
      </c>
      <c r="U42" s="262">
        <v>0.221</v>
      </c>
      <c r="V42" s="262">
        <v>0</v>
      </c>
      <c r="W42" s="262"/>
      <c r="X42" s="110"/>
      <c r="Y42" s="108"/>
      <c r="Z42" s="112"/>
      <c r="AA42" s="115">
        <v>0.86574847863158677</v>
      </c>
      <c r="AB42" s="113">
        <f t="shared" si="21"/>
        <v>0</v>
      </c>
      <c r="AC42" s="114"/>
      <c r="AD42" s="112"/>
      <c r="AE42" s="112"/>
      <c r="AF42" s="112"/>
      <c r="AG42" s="166"/>
      <c r="AH42" s="166"/>
      <c r="AI42" s="166"/>
      <c r="AJ42" s="166"/>
      <c r="AK42" s="216"/>
      <c r="AL42" s="212"/>
      <c r="AM42" s="112"/>
      <c r="AN42" s="217"/>
      <c r="AO42" s="115">
        <v>2.5758112476166248</v>
      </c>
      <c r="AP42" s="113"/>
      <c r="AQ42" s="116">
        <f t="shared" si="13"/>
        <v>4.6522120811454979</v>
      </c>
    </row>
    <row r="43" spans="1:45" ht="12.75" customHeight="1">
      <c r="A43" s="260" t="s">
        <v>133</v>
      </c>
      <c r="B43" s="264" t="s">
        <v>134</v>
      </c>
      <c r="C43" s="105">
        <f t="shared" si="18"/>
        <v>0</v>
      </c>
      <c r="D43" s="114">
        <v>0</v>
      </c>
      <c r="E43" s="262"/>
      <c r="F43" s="262"/>
      <c r="G43" s="263"/>
      <c r="H43" s="109">
        <f t="shared" si="19"/>
        <v>0</v>
      </c>
      <c r="I43" s="110"/>
      <c r="J43" s="111"/>
      <c r="K43" s="112">
        <v>0</v>
      </c>
      <c r="L43" s="109">
        <f t="shared" si="20"/>
        <v>12.040386855324506</v>
      </c>
      <c r="M43" s="112"/>
      <c r="N43" s="112"/>
      <c r="O43" s="112"/>
      <c r="P43" s="108"/>
      <c r="Q43" s="262">
        <v>0.29299999999999998</v>
      </c>
      <c r="R43" s="262"/>
      <c r="S43" s="262">
        <v>3.6425061461249997</v>
      </c>
      <c r="T43" s="262">
        <v>4.9848807091995067</v>
      </c>
      <c r="U43" s="262">
        <v>3.12</v>
      </c>
      <c r="V43" s="262">
        <v>0</v>
      </c>
      <c r="W43" s="262"/>
      <c r="X43" s="110"/>
      <c r="Y43" s="108"/>
      <c r="Z43" s="112"/>
      <c r="AA43" s="115">
        <v>49.987455777023783</v>
      </c>
      <c r="AB43" s="113">
        <f t="shared" si="21"/>
        <v>0</v>
      </c>
      <c r="AC43" s="114"/>
      <c r="AD43" s="112"/>
      <c r="AE43" s="112"/>
      <c r="AF43" s="112"/>
      <c r="AG43" s="112"/>
      <c r="AH43" s="112"/>
      <c r="AI43" s="112"/>
      <c r="AJ43" s="112"/>
      <c r="AK43" s="110"/>
      <c r="AL43" s="108"/>
      <c r="AM43" s="112"/>
      <c r="AN43" s="115"/>
      <c r="AO43" s="115">
        <v>50.192200180420599</v>
      </c>
      <c r="AP43" s="113"/>
      <c r="AQ43" s="116">
        <f t="shared" si="13"/>
        <v>112.2200428127689</v>
      </c>
    </row>
    <row r="44" spans="1:45" ht="12.75" customHeight="1">
      <c r="A44" s="266" t="s">
        <v>284</v>
      </c>
      <c r="B44" s="267" t="s">
        <v>285</v>
      </c>
      <c r="C44" s="169">
        <f>SUM(D44:G44)</f>
        <v>0</v>
      </c>
      <c r="D44" s="176">
        <v>0</v>
      </c>
      <c r="E44" s="268"/>
      <c r="F44" s="268"/>
      <c r="G44" s="269"/>
      <c r="H44" s="173">
        <f>SUM(I44:K44)</f>
        <v>0</v>
      </c>
      <c r="I44" s="170"/>
      <c r="J44" s="171"/>
      <c r="K44" s="171"/>
      <c r="L44" s="173">
        <f>SUM(M44:Z44)</f>
        <v>32.705149888372631</v>
      </c>
      <c r="M44" s="171"/>
      <c r="N44" s="171"/>
      <c r="O44" s="171"/>
      <c r="P44" s="172"/>
      <c r="Q44" s="268">
        <v>0.70131177564926306</v>
      </c>
      <c r="R44" s="268"/>
      <c r="S44" s="268">
        <v>0</v>
      </c>
      <c r="T44" s="268">
        <v>0.47390520196714231</v>
      </c>
      <c r="U44" s="268">
        <v>31.529932910756227</v>
      </c>
      <c r="V44" s="268">
        <v>0</v>
      </c>
      <c r="W44" s="268"/>
      <c r="X44" s="170"/>
      <c r="Y44" s="172"/>
      <c r="Z44" s="171"/>
      <c r="AA44" s="177">
        <v>4.0968183012521333</v>
      </c>
      <c r="AB44" s="175">
        <f>SUM(AC44:AM44)</f>
        <v>0</v>
      </c>
      <c r="AC44" s="176"/>
      <c r="AD44" s="171"/>
      <c r="AE44" s="171"/>
      <c r="AF44" s="171"/>
      <c r="AG44" s="171"/>
      <c r="AH44" s="171"/>
      <c r="AI44" s="171"/>
      <c r="AJ44" s="171"/>
      <c r="AK44" s="170"/>
      <c r="AL44" s="172"/>
      <c r="AM44" s="171"/>
      <c r="AN44" s="177"/>
      <c r="AO44" s="177">
        <v>9.9430290573801638</v>
      </c>
      <c r="AP44" s="175"/>
      <c r="AQ44" s="178">
        <f>C44+H44+L44+AA44+AB44+AN44+AO44+AP44</f>
        <v>46.744997247004932</v>
      </c>
    </row>
    <row r="45" spans="1:45" s="11" customFormat="1" ht="12.75" customHeight="1">
      <c r="A45" s="179" t="s">
        <v>135</v>
      </c>
      <c r="B45" s="180"/>
      <c r="C45" s="270">
        <f t="shared" ref="C45:AP45" si="22">SUM(C46:C55)</f>
        <v>0</v>
      </c>
      <c r="D45" s="271">
        <f t="shared" si="22"/>
        <v>0</v>
      </c>
      <c r="E45" s="271">
        <f t="shared" si="22"/>
        <v>0</v>
      </c>
      <c r="F45" s="272">
        <f t="shared" si="22"/>
        <v>0</v>
      </c>
      <c r="G45" s="272">
        <f t="shared" si="22"/>
        <v>0</v>
      </c>
      <c r="H45" s="273">
        <f t="shared" si="22"/>
        <v>0</v>
      </c>
      <c r="I45" s="274">
        <f t="shared" si="22"/>
        <v>0</v>
      </c>
      <c r="J45" s="275">
        <f t="shared" si="22"/>
        <v>0</v>
      </c>
      <c r="K45" s="271">
        <f t="shared" si="22"/>
        <v>0</v>
      </c>
      <c r="L45" s="273">
        <f t="shared" si="22"/>
        <v>5012.6665578559823</v>
      </c>
      <c r="M45" s="271">
        <f t="shared" si="22"/>
        <v>0</v>
      </c>
      <c r="N45" s="271">
        <f t="shared" ref="N45" si="23">SUM(N46:N55)</f>
        <v>0</v>
      </c>
      <c r="O45" s="271">
        <f t="shared" si="22"/>
        <v>0</v>
      </c>
      <c r="P45" s="271">
        <f t="shared" si="22"/>
        <v>824.24502392197087</v>
      </c>
      <c r="Q45" s="271">
        <f t="shared" si="22"/>
        <v>0</v>
      </c>
      <c r="R45" s="271">
        <f t="shared" si="22"/>
        <v>1102.8442060797599</v>
      </c>
      <c r="S45" s="271">
        <f t="shared" si="22"/>
        <v>0</v>
      </c>
      <c r="T45" s="271">
        <f t="shared" si="22"/>
        <v>1.8520724281984335</v>
      </c>
      <c r="U45" s="271">
        <f>SUM(U46:U55)</f>
        <v>3083.7252554260544</v>
      </c>
      <c r="V45" s="271">
        <f t="shared" si="22"/>
        <v>0</v>
      </c>
      <c r="W45" s="272">
        <f t="shared" si="22"/>
        <v>0</v>
      </c>
      <c r="X45" s="272">
        <f t="shared" si="22"/>
        <v>0</v>
      </c>
      <c r="Y45" s="272">
        <f t="shared" si="22"/>
        <v>0</v>
      </c>
      <c r="Z45" s="271">
        <f t="shared" si="22"/>
        <v>0</v>
      </c>
      <c r="AA45" s="273">
        <f t="shared" si="22"/>
        <v>22.560835415583806</v>
      </c>
      <c r="AB45" s="276">
        <f t="shared" si="22"/>
        <v>154.23960204369604</v>
      </c>
      <c r="AC45" s="277">
        <f t="shared" si="22"/>
        <v>0</v>
      </c>
      <c r="AD45" s="271">
        <f t="shared" si="22"/>
        <v>0</v>
      </c>
      <c r="AE45" s="271">
        <f t="shared" si="22"/>
        <v>0</v>
      </c>
      <c r="AF45" s="271">
        <f t="shared" ref="AF45" si="24">SUM(AF46:AF55)</f>
        <v>0</v>
      </c>
      <c r="AG45" s="271">
        <f t="shared" si="22"/>
        <v>0</v>
      </c>
      <c r="AH45" s="271">
        <f t="shared" si="22"/>
        <v>0</v>
      </c>
      <c r="AI45" s="271">
        <f t="shared" si="22"/>
        <v>126.96834918892804</v>
      </c>
      <c r="AJ45" s="271">
        <f t="shared" ref="AJ45" si="25">SUM(AJ46:AJ55)</f>
        <v>27.271252854767994</v>
      </c>
      <c r="AK45" s="274">
        <f t="shared" si="22"/>
        <v>0</v>
      </c>
      <c r="AL45" s="272">
        <f t="shared" ref="AL45" si="26">SUM(AL46:AL55)</f>
        <v>0</v>
      </c>
      <c r="AM45" s="271">
        <f t="shared" si="22"/>
        <v>0</v>
      </c>
      <c r="AN45" s="273">
        <f t="shared" si="22"/>
        <v>0</v>
      </c>
      <c r="AO45" s="273">
        <f t="shared" si="22"/>
        <v>5.3733816232262495</v>
      </c>
      <c r="AP45" s="276">
        <f t="shared" si="22"/>
        <v>0</v>
      </c>
      <c r="AQ45" s="278">
        <f t="shared" si="13"/>
        <v>5194.8403769384886</v>
      </c>
      <c r="AR45" s="7"/>
      <c r="AS45" s="10"/>
    </row>
    <row r="46" spans="1:45" ht="12.75" customHeight="1">
      <c r="A46" s="279" t="s">
        <v>136</v>
      </c>
      <c r="B46" s="155"/>
      <c r="C46" s="156">
        <f t="shared" ref="C46:C64" si="27">SUM(D46:G46)</f>
        <v>0</v>
      </c>
      <c r="D46" s="280"/>
      <c r="E46" s="207"/>
      <c r="F46" s="159"/>
      <c r="G46" s="159"/>
      <c r="H46" s="160">
        <f t="shared" ref="H46:H64" si="28">SUM(I46:K46)</f>
        <v>0</v>
      </c>
      <c r="I46" s="157"/>
      <c r="J46" s="161"/>
      <c r="K46" s="158"/>
      <c r="L46" s="160">
        <f t="shared" ref="L46:L64" si="29">SUM(M46:Z46)</f>
        <v>703.5908900281911</v>
      </c>
      <c r="M46" s="158"/>
      <c r="N46" s="158"/>
      <c r="O46" s="158"/>
      <c r="P46" s="158"/>
      <c r="Q46" s="158"/>
      <c r="R46" s="158"/>
      <c r="S46" s="158"/>
      <c r="T46" s="158"/>
      <c r="U46" s="158">
        <v>703.5908900281911</v>
      </c>
      <c r="V46" s="158"/>
      <c r="W46" s="159"/>
      <c r="X46" s="159"/>
      <c r="Y46" s="159"/>
      <c r="Z46" s="158"/>
      <c r="AA46" s="164">
        <v>2.9723185667999998E-2</v>
      </c>
      <c r="AB46" s="162">
        <f t="shared" ref="AB46:AB64" si="30">SUM(AC46:AM46)</f>
        <v>30.162309971808927</v>
      </c>
      <c r="AC46" s="163"/>
      <c r="AD46" s="158"/>
      <c r="AE46" s="158"/>
      <c r="AF46" s="158"/>
      <c r="AG46" s="158"/>
      <c r="AH46" s="158"/>
      <c r="AI46" s="158">
        <v>30.162309971808927</v>
      </c>
      <c r="AJ46" s="158">
        <v>0</v>
      </c>
      <c r="AK46" s="157"/>
      <c r="AL46" s="159"/>
      <c r="AM46" s="158"/>
      <c r="AN46" s="160"/>
      <c r="AO46" s="164"/>
      <c r="AP46" s="162"/>
      <c r="AQ46" s="191">
        <f t="shared" si="13"/>
        <v>733.78292318566798</v>
      </c>
    </row>
    <row r="47" spans="1:45" ht="12.75" customHeight="1">
      <c r="A47" s="249" t="s">
        <v>137</v>
      </c>
      <c r="B47" s="281"/>
      <c r="C47" s="105">
        <f t="shared" si="27"/>
        <v>0</v>
      </c>
      <c r="D47" s="282"/>
      <c r="E47" s="283"/>
      <c r="F47" s="257"/>
      <c r="G47" s="257"/>
      <c r="H47" s="109">
        <f t="shared" si="28"/>
        <v>0</v>
      </c>
      <c r="I47" s="255"/>
      <c r="J47" s="256"/>
      <c r="K47" s="166"/>
      <c r="L47" s="254">
        <f t="shared" si="29"/>
        <v>329.18377939153407</v>
      </c>
      <c r="M47" s="166"/>
      <c r="N47" s="166"/>
      <c r="O47" s="166"/>
      <c r="P47" s="166"/>
      <c r="Q47" s="166"/>
      <c r="R47" s="166"/>
      <c r="S47" s="166"/>
      <c r="T47" s="166"/>
      <c r="U47" s="166">
        <v>329.18377939153407</v>
      </c>
      <c r="V47" s="166"/>
      <c r="W47" s="257"/>
      <c r="X47" s="257"/>
      <c r="Y47" s="257"/>
      <c r="Z47" s="166"/>
      <c r="AA47" s="265"/>
      <c r="AB47" s="258">
        <f t="shared" si="30"/>
        <v>14.111813174984674</v>
      </c>
      <c r="AC47" s="259"/>
      <c r="AD47" s="166"/>
      <c r="AE47" s="166"/>
      <c r="AF47" s="166"/>
      <c r="AG47" s="166"/>
      <c r="AH47" s="166"/>
      <c r="AI47" s="166">
        <v>14.111813174984674</v>
      </c>
      <c r="AJ47" s="166">
        <v>0</v>
      </c>
      <c r="AK47" s="255"/>
      <c r="AL47" s="257"/>
      <c r="AM47" s="166"/>
      <c r="AN47" s="254"/>
      <c r="AO47" s="265"/>
      <c r="AP47" s="258"/>
      <c r="AQ47" s="165">
        <f t="shared" si="13"/>
        <v>343.29559256651874</v>
      </c>
    </row>
    <row r="48" spans="1:45" ht="12.75" customHeight="1">
      <c r="A48" s="260" t="s">
        <v>138</v>
      </c>
      <c r="B48" s="104"/>
      <c r="C48" s="105">
        <f t="shared" si="27"/>
        <v>0</v>
      </c>
      <c r="D48" s="106"/>
      <c r="E48" s="117"/>
      <c r="F48" s="108"/>
      <c r="G48" s="108"/>
      <c r="H48" s="109">
        <f t="shared" si="28"/>
        <v>0</v>
      </c>
      <c r="I48" s="110"/>
      <c r="J48" s="111"/>
      <c r="K48" s="112"/>
      <c r="L48" s="109">
        <f t="shared" si="29"/>
        <v>1988.8117004276846</v>
      </c>
      <c r="M48" s="112"/>
      <c r="N48" s="112"/>
      <c r="O48" s="112"/>
      <c r="P48" s="112">
        <v>674.58043053629058</v>
      </c>
      <c r="Q48" s="112"/>
      <c r="R48" s="112"/>
      <c r="S48" s="112"/>
      <c r="T48" s="112">
        <v>1.8520724281984335</v>
      </c>
      <c r="U48" s="112">
        <v>1312.3791974631956</v>
      </c>
      <c r="V48" s="112"/>
      <c r="W48" s="108"/>
      <c r="X48" s="108"/>
      <c r="Y48" s="108"/>
      <c r="Z48" s="112"/>
      <c r="AA48" s="115"/>
      <c r="AB48" s="113">
        <f t="shared" si="30"/>
        <v>78.598025526444061</v>
      </c>
      <c r="AC48" s="114"/>
      <c r="AD48" s="112"/>
      <c r="AE48" s="112"/>
      <c r="AF48" s="112"/>
      <c r="AG48" s="112"/>
      <c r="AH48" s="112"/>
      <c r="AI48" s="112">
        <v>56.260518314631256</v>
      </c>
      <c r="AJ48" s="112">
        <v>22.33750721181281</v>
      </c>
      <c r="AK48" s="110"/>
      <c r="AL48" s="108"/>
      <c r="AM48" s="112"/>
      <c r="AN48" s="109"/>
      <c r="AO48" s="115">
        <v>1.0652907432262495</v>
      </c>
      <c r="AP48" s="113"/>
      <c r="AQ48" s="116">
        <f t="shared" si="13"/>
        <v>2068.4750166973549</v>
      </c>
    </row>
    <row r="49" spans="1:45" ht="12.75" customHeight="1">
      <c r="A49" s="260" t="s">
        <v>139</v>
      </c>
      <c r="B49" s="104"/>
      <c r="C49" s="105">
        <f t="shared" si="27"/>
        <v>0</v>
      </c>
      <c r="D49" s="106"/>
      <c r="E49" s="117"/>
      <c r="F49" s="108"/>
      <c r="G49" s="108"/>
      <c r="H49" s="109">
        <f t="shared" si="28"/>
        <v>0</v>
      </c>
      <c r="I49" s="110"/>
      <c r="J49" s="111"/>
      <c r="K49" s="112"/>
      <c r="L49" s="109">
        <f t="shared" si="29"/>
        <v>132.19128758585111</v>
      </c>
      <c r="M49" s="112"/>
      <c r="N49" s="112"/>
      <c r="O49" s="112"/>
      <c r="P49" s="112">
        <v>6.5053363986760129</v>
      </c>
      <c r="Q49" s="112"/>
      <c r="R49" s="112"/>
      <c r="S49" s="112"/>
      <c r="T49" s="112"/>
      <c r="U49" s="112">
        <v>125.68595118717511</v>
      </c>
      <c r="V49" s="112"/>
      <c r="W49" s="108"/>
      <c r="X49" s="108"/>
      <c r="Y49" s="108"/>
      <c r="Z49" s="112"/>
      <c r="AA49" s="115"/>
      <c r="AB49" s="113">
        <f t="shared" si="30"/>
        <v>5.6034563359273175</v>
      </c>
      <c r="AC49" s="114"/>
      <c r="AD49" s="112"/>
      <c r="AE49" s="112"/>
      <c r="AF49" s="112"/>
      <c r="AG49" s="112"/>
      <c r="AH49" s="112"/>
      <c r="AI49" s="112">
        <v>5.3880439223102039</v>
      </c>
      <c r="AJ49" s="112">
        <v>0.21541241361711327</v>
      </c>
      <c r="AK49" s="110"/>
      <c r="AL49" s="108"/>
      <c r="AM49" s="112"/>
      <c r="AN49" s="109"/>
      <c r="AO49" s="115"/>
      <c r="AP49" s="113"/>
      <c r="AQ49" s="116">
        <f t="shared" si="13"/>
        <v>137.79474392177843</v>
      </c>
    </row>
    <row r="50" spans="1:45" ht="12.75" customHeight="1">
      <c r="A50" s="260" t="s">
        <v>140</v>
      </c>
      <c r="B50" s="104"/>
      <c r="C50" s="105">
        <f t="shared" si="27"/>
        <v>0</v>
      </c>
      <c r="D50" s="106"/>
      <c r="E50" s="117"/>
      <c r="F50" s="108"/>
      <c r="G50" s="108"/>
      <c r="H50" s="109">
        <f t="shared" si="28"/>
        <v>0</v>
      </c>
      <c r="I50" s="110"/>
      <c r="J50" s="111"/>
      <c r="K50" s="112"/>
      <c r="L50" s="109">
        <f t="shared" si="29"/>
        <v>38.043221783939138</v>
      </c>
      <c r="M50" s="112"/>
      <c r="N50" s="112"/>
      <c r="O50" s="112"/>
      <c r="P50" s="112"/>
      <c r="Q50" s="112"/>
      <c r="R50" s="284"/>
      <c r="S50" s="112"/>
      <c r="T50" s="112"/>
      <c r="U50" s="112">
        <v>38.043221783939138</v>
      </c>
      <c r="V50" s="112"/>
      <c r="W50" s="108"/>
      <c r="X50" s="108"/>
      <c r="Y50" s="108"/>
      <c r="Z50" s="112"/>
      <c r="AA50" s="115"/>
      <c r="AB50" s="113">
        <f t="shared" si="30"/>
        <v>0</v>
      </c>
      <c r="AC50" s="114"/>
      <c r="AD50" s="112"/>
      <c r="AE50" s="112"/>
      <c r="AF50" s="112"/>
      <c r="AG50" s="112"/>
      <c r="AH50" s="112"/>
      <c r="AI50" s="112">
        <v>0</v>
      </c>
      <c r="AJ50" s="112"/>
      <c r="AK50" s="110"/>
      <c r="AL50" s="108"/>
      <c r="AM50" s="112"/>
      <c r="AN50" s="109"/>
      <c r="AO50" s="115">
        <v>4.30809088</v>
      </c>
      <c r="AP50" s="113"/>
      <c r="AQ50" s="116">
        <f t="shared" si="13"/>
        <v>42.35131266393914</v>
      </c>
    </row>
    <row r="51" spans="1:45" ht="12.75" customHeight="1">
      <c r="A51" s="260" t="s">
        <v>141</v>
      </c>
      <c r="B51" s="104"/>
      <c r="C51" s="105">
        <f t="shared" si="27"/>
        <v>0</v>
      </c>
      <c r="D51" s="106"/>
      <c r="E51" s="117"/>
      <c r="F51" s="108"/>
      <c r="G51" s="108"/>
      <c r="H51" s="109">
        <f t="shared" si="28"/>
        <v>0</v>
      </c>
      <c r="I51" s="110"/>
      <c r="J51" s="111"/>
      <c r="K51" s="112"/>
      <c r="L51" s="109">
        <f t="shared" si="29"/>
        <v>5.5768892778871395</v>
      </c>
      <c r="M51" s="112"/>
      <c r="N51" s="112"/>
      <c r="O51" s="112"/>
      <c r="P51" s="112">
        <v>0.66818888888888883</v>
      </c>
      <c r="Q51" s="112"/>
      <c r="R51" s="112">
        <v>4.908700388998251</v>
      </c>
      <c r="S51" s="112"/>
      <c r="T51" s="112"/>
      <c r="U51" s="112"/>
      <c r="V51" s="112"/>
      <c r="W51" s="108"/>
      <c r="X51" s="108"/>
      <c r="Y51" s="108"/>
      <c r="Z51" s="112"/>
      <c r="AA51" s="115"/>
      <c r="AB51" s="113">
        <f t="shared" si="30"/>
        <v>0</v>
      </c>
      <c r="AC51" s="114"/>
      <c r="AD51" s="112"/>
      <c r="AE51" s="112"/>
      <c r="AF51" s="112"/>
      <c r="AG51" s="112"/>
      <c r="AH51" s="112"/>
      <c r="AI51" s="112"/>
      <c r="AJ51" s="112"/>
      <c r="AK51" s="110"/>
      <c r="AL51" s="108"/>
      <c r="AM51" s="112"/>
      <c r="AN51" s="109"/>
      <c r="AO51" s="115"/>
      <c r="AP51" s="113"/>
      <c r="AQ51" s="116">
        <f t="shared" si="13"/>
        <v>5.5768892778871395</v>
      </c>
    </row>
    <row r="52" spans="1:45" ht="12.75" customHeight="1">
      <c r="A52" s="260" t="s">
        <v>142</v>
      </c>
      <c r="B52" s="264"/>
      <c r="C52" s="285">
        <f t="shared" si="27"/>
        <v>0</v>
      </c>
      <c r="D52" s="284"/>
      <c r="E52" s="284"/>
      <c r="F52" s="286"/>
      <c r="G52" s="286"/>
      <c r="H52" s="287">
        <f t="shared" si="28"/>
        <v>0</v>
      </c>
      <c r="I52" s="288"/>
      <c r="J52" s="289"/>
      <c r="K52" s="284"/>
      <c r="L52" s="287">
        <f t="shared" si="29"/>
        <v>1097.9355056907616</v>
      </c>
      <c r="M52" s="284"/>
      <c r="N52" s="284"/>
      <c r="O52" s="284"/>
      <c r="P52" s="166"/>
      <c r="Q52" s="284"/>
      <c r="R52" s="284">
        <v>1097.9355056907616</v>
      </c>
      <c r="S52" s="284"/>
      <c r="T52" s="284"/>
      <c r="U52" s="284"/>
      <c r="V52" s="284"/>
      <c r="W52" s="286"/>
      <c r="X52" s="286"/>
      <c r="Y52" s="286"/>
      <c r="Z52" s="284"/>
      <c r="AA52" s="265"/>
      <c r="AB52" s="290">
        <f t="shared" si="30"/>
        <v>0</v>
      </c>
      <c r="AC52" s="291"/>
      <c r="AD52" s="284"/>
      <c r="AE52" s="284"/>
      <c r="AF52" s="284"/>
      <c r="AG52" s="284"/>
      <c r="AH52" s="284"/>
      <c r="AI52" s="284"/>
      <c r="AJ52" s="284"/>
      <c r="AK52" s="255"/>
      <c r="AL52" s="257"/>
      <c r="AM52" s="284"/>
      <c r="AN52" s="265"/>
      <c r="AO52" s="265"/>
      <c r="AP52" s="290"/>
      <c r="AQ52" s="292">
        <f t="shared" si="13"/>
        <v>1097.9355056907616</v>
      </c>
    </row>
    <row r="53" spans="1:45" ht="12.75" customHeight="1">
      <c r="A53" s="260" t="s">
        <v>143</v>
      </c>
      <c r="B53" s="264"/>
      <c r="C53" s="285">
        <f t="shared" si="27"/>
        <v>0</v>
      </c>
      <c r="D53" s="288"/>
      <c r="E53" s="284"/>
      <c r="F53" s="286"/>
      <c r="G53" s="286"/>
      <c r="H53" s="287">
        <f t="shared" si="28"/>
        <v>0</v>
      </c>
      <c r="I53" s="288"/>
      <c r="J53" s="289"/>
      <c r="K53" s="284"/>
      <c r="L53" s="287">
        <f t="shared" si="29"/>
        <v>176.59351048332516</v>
      </c>
      <c r="M53" s="284"/>
      <c r="N53" s="284"/>
      <c r="O53" s="284"/>
      <c r="P53" s="284">
        <v>0</v>
      </c>
      <c r="Q53" s="284"/>
      <c r="R53" s="284"/>
      <c r="S53" s="284"/>
      <c r="T53" s="284"/>
      <c r="U53" s="284">
        <v>176.59351048332516</v>
      </c>
      <c r="V53" s="284"/>
      <c r="W53" s="286"/>
      <c r="X53" s="286"/>
      <c r="Y53" s="286"/>
      <c r="Z53" s="284"/>
      <c r="AA53" s="265"/>
      <c r="AB53" s="290">
        <f t="shared" si="30"/>
        <v>7.570405299014781</v>
      </c>
      <c r="AC53" s="291"/>
      <c r="AD53" s="284"/>
      <c r="AE53" s="284"/>
      <c r="AF53" s="284"/>
      <c r="AG53" s="284"/>
      <c r="AH53" s="284"/>
      <c r="AI53" s="112">
        <v>7.570405299014781</v>
      </c>
      <c r="AJ53" s="112">
        <v>0</v>
      </c>
      <c r="AK53" s="284"/>
      <c r="AL53" s="284"/>
      <c r="AM53" s="284"/>
      <c r="AN53" s="265"/>
      <c r="AO53" s="115"/>
      <c r="AP53" s="290"/>
      <c r="AQ53" s="292">
        <f t="shared" si="13"/>
        <v>184.16391578233996</v>
      </c>
    </row>
    <row r="54" spans="1:45" ht="12.75" customHeight="1">
      <c r="A54" s="103" t="s">
        <v>144</v>
      </c>
      <c r="B54" s="104"/>
      <c r="C54" s="285">
        <f t="shared" si="27"/>
        <v>0</v>
      </c>
      <c r="D54" s="288"/>
      <c r="E54" s="284"/>
      <c r="F54" s="286"/>
      <c r="G54" s="286"/>
      <c r="H54" s="287">
        <f t="shared" si="28"/>
        <v>0</v>
      </c>
      <c r="I54" s="288"/>
      <c r="J54" s="289"/>
      <c r="K54" s="284"/>
      <c r="L54" s="287">
        <f t="shared" si="29"/>
        <v>83.913724293678101</v>
      </c>
      <c r="M54" s="284"/>
      <c r="N54" s="284"/>
      <c r="O54" s="284"/>
      <c r="P54" s="284"/>
      <c r="Q54" s="284"/>
      <c r="R54" s="284"/>
      <c r="S54" s="284"/>
      <c r="T54" s="284"/>
      <c r="U54" s="284">
        <v>83.913724293678101</v>
      </c>
      <c r="V54" s="284"/>
      <c r="W54" s="286"/>
      <c r="X54" s="286"/>
      <c r="Y54" s="286"/>
      <c r="Z54" s="284"/>
      <c r="AA54" s="217"/>
      <c r="AB54" s="290">
        <f t="shared" si="30"/>
        <v>0</v>
      </c>
      <c r="AC54" s="291"/>
      <c r="AD54" s="284"/>
      <c r="AE54" s="284"/>
      <c r="AF54" s="284"/>
      <c r="AG54" s="284"/>
      <c r="AH54" s="284"/>
      <c r="AI54" s="284"/>
      <c r="AJ54" s="284"/>
      <c r="AK54" s="284"/>
      <c r="AL54" s="284"/>
      <c r="AM54" s="284"/>
      <c r="AN54" s="217"/>
      <c r="AO54" s="265"/>
      <c r="AP54" s="290"/>
      <c r="AQ54" s="292">
        <f t="shared" si="13"/>
        <v>83.913724293678101</v>
      </c>
    </row>
    <row r="55" spans="1:45" ht="12.75" customHeight="1">
      <c r="A55" s="167" t="s">
        <v>145</v>
      </c>
      <c r="B55" s="168"/>
      <c r="C55" s="169">
        <f t="shared" si="27"/>
        <v>0</v>
      </c>
      <c r="D55" s="293"/>
      <c r="E55" s="294"/>
      <c r="F55" s="172"/>
      <c r="G55" s="172"/>
      <c r="H55" s="173">
        <f t="shared" si="28"/>
        <v>0</v>
      </c>
      <c r="I55" s="170"/>
      <c r="J55" s="174"/>
      <c r="K55" s="171"/>
      <c r="L55" s="173">
        <f t="shared" si="29"/>
        <v>456.8260488931312</v>
      </c>
      <c r="M55" s="171"/>
      <c r="N55" s="171"/>
      <c r="O55" s="171"/>
      <c r="P55" s="171">
        <v>142.49106809811542</v>
      </c>
      <c r="Q55" s="171"/>
      <c r="R55" s="171"/>
      <c r="S55" s="171">
        <v>0</v>
      </c>
      <c r="T55" s="171"/>
      <c r="U55" s="171">
        <v>314.33498079501578</v>
      </c>
      <c r="V55" s="171"/>
      <c r="W55" s="172"/>
      <c r="X55" s="172"/>
      <c r="Y55" s="172"/>
      <c r="Z55" s="171"/>
      <c r="AA55" s="177">
        <v>22.531112229915806</v>
      </c>
      <c r="AB55" s="175">
        <f t="shared" si="30"/>
        <v>18.193591735516275</v>
      </c>
      <c r="AC55" s="176"/>
      <c r="AD55" s="171"/>
      <c r="AE55" s="171"/>
      <c r="AF55" s="171"/>
      <c r="AG55" s="171"/>
      <c r="AH55" s="171"/>
      <c r="AI55" s="171">
        <v>13.475258506178202</v>
      </c>
      <c r="AJ55" s="171">
        <v>4.7183332293380724</v>
      </c>
      <c r="AK55" s="170"/>
      <c r="AL55" s="172"/>
      <c r="AM55" s="171"/>
      <c r="AN55" s="173"/>
      <c r="AO55" s="177"/>
      <c r="AP55" s="175"/>
      <c r="AQ55" s="178">
        <f t="shared" si="13"/>
        <v>497.55075285856333</v>
      </c>
    </row>
    <row r="56" spans="1:45" s="11" customFormat="1" ht="12.75" customHeight="1">
      <c r="A56" s="295" t="s">
        <v>146</v>
      </c>
      <c r="B56" s="296"/>
      <c r="C56" s="297">
        <f t="shared" si="27"/>
        <v>216.79218330365393</v>
      </c>
      <c r="D56" s="298">
        <v>115.30751795563631</v>
      </c>
      <c r="E56" s="107">
        <v>89.647280058277374</v>
      </c>
      <c r="F56" s="299"/>
      <c r="G56" s="299">
        <v>11.837385289740231</v>
      </c>
      <c r="H56" s="300">
        <f t="shared" si="28"/>
        <v>196.53880633</v>
      </c>
      <c r="I56" s="298"/>
      <c r="J56" s="301">
        <v>127.70399999999999</v>
      </c>
      <c r="K56" s="189">
        <v>68.834806329999992</v>
      </c>
      <c r="L56" s="300">
        <f t="shared" si="29"/>
        <v>1254.8255059886615</v>
      </c>
      <c r="M56" s="189"/>
      <c r="N56" s="189"/>
      <c r="O56" s="189"/>
      <c r="P56" s="189">
        <v>0</v>
      </c>
      <c r="Q56" s="189">
        <v>865.67110107427072</v>
      </c>
      <c r="R56" s="189"/>
      <c r="S56" s="189">
        <v>0</v>
      </c>
      <c r="T56" s="189">
        <v>53.841522983216713</v>
      </c>
      <c r="U56" s="189">
        <v>329.909010207883</v>
      </c>
      <c r="V56" s="189">
        <v>5.4038717232911377</v>
      </c>
      <c r="W56" s="299"/>
      <c r="X56" s="299"/>
      <c r="Y56" s="299"/>
      <c r="Z56" s="189"/>
      <c r="AA56" s="300">
        <v>604.09375845912712</v>
      </c>
      <c r="AB56" s="302">
        <f t="shared" si="30"/>
        <v>71.026669556951646</v>
      </c>
      <c r="AC56" s="303"/>
      <c r="AD56" s="189"/>
      <c r="AE56" s="189">
        <v>29.776082158378955</v>
      </c>
      <c r="AF56" s="189"/>
      <c r="AG56" s="189"/>
      <c r="AH56" s="189"/>
      <c r="AI56" s="189"/>
      <c r="AJ56" s="189"/>
      <c r="AK56" s="298"/>
      <c r="AL56" s="299">
        <v>13.379590942008413</v>
      </c>
      <c r="AM56" s="189">
        <v>27.870996456564281</v>
      </c>
      <c r="AN56" s="300"/>
      <c r="AO56" s="300">
        <v>702.94473599999992</v>
      </c>
      <c r="AP56" s="302"/>
      <c r="AQ56" s="190">
        <f t="shared" si="13"/>
        <v>3046.2216596383942</v>
      </c>
      <c r="AR56" s="7"/>
      <c r="AS56" s="16"/>
    </row>
    <row r="57" spans="1:45" s="11" customFormat="1" ht="12.75" customHeight="1">
      <c r="A57" s="295" t="s">
        <v>286</v>
      </c>
      <c r="B57" s="296"/>
      <c r="C57" s="297">
        <f>C58+C65</f>
        <v>0.51992180451127823</v>
      </c>
      <c r="D57" s="189">
        <f t="shared" ref="D57:AP57" si="31">D58+D65</f>
        <v>0.51992180451127823</v>
      </c>
      <c r="E57" s="189">
        <f t="shared" si="31"/>
        <v>0</v>
      </c>
      <c r="F57" s="299">
        <f t="shared" si="31"/>
        <v>0</v>
      </c>
      <c r="G57" s="299">
        <f t="shared" si="31"/>
        <v>0</v>
      </c>
      <c r="H57" s="300">
        <f t="shared" si="31"/>
        <v>0</v>
      </c>
      <c r="I57" s="298">
        <f t="shared" si="31"/>
        <v>0</v>
      </c>
      <c r="J57" s="298">
        <f t="shared" si="31"/>
        <v>0</v>
      </c>
      <c r="K57" s="298">
        <f t="shared" si="31"/>
        <v>0</v>
      </c>
      <c r="L57" s="300">
        <f t="shared" si="31"/>
        <v>240.86725727408077</v>
      </c>
      <c r="M57" s="189">
        <f t="shared" si="31"/>
        <v>0</v>
      </c>
      <c r="N57" s="189">
        <f t="shared" si="31"/>
        <v>0</v>
      </c>
      <c r="O57" s="189">
        <f t="shared" si="31"/>
        <v>0</v>
      </c>
      <c r="P57" s="189">
        <f t="shared" si="31"/>
        <v>0</v>
      </c>
      <c r="Q57" s="189">
        <f t="shared" si="31"/>
        <v>62.827000000000005</v>
      </c>
      <c r="R57" s="189">
        <f t="shared" si="31"/>
        <v>0</v>
      </c>
      <c r="S57" s="189">
        <f t="shared" si="31"/>
        <v>0.64284746861564912</v>
      </c>
      <c r="T57" s="189">
        <f t="shared" si="31"/>
        <v>70.524409805465098</v>
      </c>
      <c r="U57" s="189">
        <f t="shared" si="31"/>
        <v>106.87300000000002</v>
      </c>
      <c r="V57" s="189">
        <f t="shared" si="31"/>
        <v>0</v>
      </c>
      <c r="W57" s="299">
        <f t="shared" si="31"/>
        <v>0</v>
      </c>
      <c r="X57" s="299">
        <f t="shared" si="31"/>
        <v>0</v>
      </c>
      <c r="Y57" s="299">
        <f t="shared" si="31"/>
        <v>0</v>
      </c>
      <c r="Z57" s="298">
        <f t="shared" si="31"/>
        <v>0</v>
      </c>
      <c r="AA57" s="300">
        <f t="shared" si="31"/>
        <v>328.6198962047896</v>
      </c>
      <c r="AB57" s="302">
        <f t="shared" si="31"/>
        <v>39.433814247868156</v>
      </c>
      <c r="AC57" s="303">
        <f t="shared" si="31"/>
        <v>0</v>
      </c>
      <c r="AD57" s="189">
        <f t="shared" si="31"/>
        <v>0</v>
      </c>
      <c r="AE57" s="189">
        <f t="shared" si="31"/>
        <v>17.99312324724</v>
      </c>
      <c r="AF57" s="189">
        <f t="shared" si="31"/>
        <v>0</v>
      </c>
      <c r="AG57" s="189">
        <f t="shared" si="31"/>
        <v>0</v>
      </c>
      <c r="AH57" s="189">
        <f t="shared" si="31"/>
        <v>5.621744734795584</v>
      </c>
      <c r="AI57" s="189">
        <f t="shared" si="31"/>
        <v>0</v>
      </c>
      <c r="AJ57" s="189">
        <f t="shared" si="31"/>
        <v>0</v>
      </c>
      <c r="AK57" s="189">
        <f t="shared" si="31"/>
        <v>0</v>
      </c>
      <c r="AL57" s="189">
        <f t="shared" si="31"/>
        <v>0.16649466165720572</v>
      </c>
      <c r="AM57" s="298">
        <f t="shared" si="31"/>
        <v>15.65245160417537</v>
      </c>
      <c r="AN57" s="300">
        <f t="shared" si="31"/>
        <v>0</v>
      </c>
      <c r="AO57" s="300">
        <f t="shared" si="31"/>
        <v>1078.743765043014</v>
      </c>
      <c r="AP57" s="302">
        <f t="shared" si="31"/>
        <v>0</v>
      </c>
      <c r="AQ57" s="304">
        <f t="shared" si="13"/>
        <v>1688.184654574264</v>
      </c>
      <c r="AR57" s="7"/>
      <c r="AS57" s="16"/>
    </row>
    <row r="58" spans="1:45" ht="12.75" customHeight="1">
      <c r="A58" s="295" t="s">
        <v>287</v>
      </c>
      <c r="B58" s="296"/>
      <c r="C58" s="297">
        <f t="shared" si="27"/>
        <v>0.5149225563909775</v>
      </c>
      <c r="D58" s="303">
        <v>0.5149225563909775</v>
      </c>
      <c r="E58" s="302">
        <v>0</v>
      </c>
      <c r="F58" s="302">
        <f>SUM(F59:F64)</f>
        <v>0</v>
      </c>
      <c r="G58" s="305">
        <v>0</v>
      </c>
      <c r="H58" s="300">
        <f t="shared" si="28"/>
        <v>0</v>
      </c>
      <c r="I58" s="298">
        <f>SUM(I59:I64)</f>
        <v>0</v>
      </c>
      <c r="J58" s="306">
        <f>SUM(J59:J64)</f>
        <v>0</v>
      </c>
      <c r="K58" s="298">
        <f>SUM(K59:K64)</f>
        <v>0</v>
      </c>
      <c r="L58" s="300">
        <f t="shared" si="29"/>
        <v>109.16310972047087</v>
      </c>
      <c r="M58" s="189">
        <f t="shared" ref="M58:AN58" si="32">SUM(M59:M64)</f>
        <v>0</v>
      </c>
      <c r="N58" s="299">
        <f t="shared" si="32"/>
        <v>0</v>
      </c>
      <c r="O58" s="299">
        <f t="shared" si="32"/>
        <v>0</v>
      </c>
      <c r="P58" s="302">
        <f t="shared" si="32"/>
        <v>0</v>
      </c>
      <c r="Q58" s="302">
        <v>15.841000000000001</v>
      </c>
      <c r="R58" s="302">
        <f t="shared" si="32"/>
        <v>0</v>
      </c>
      <c r="S58" s="302">
        <v>0</v>
      </c>
      <c r="T58" s="302">
        <v>41.074109720470858</v>
      </c>
      <c r="U58" s="302">
        <v>52.248000000000012</v>
      </c>
      <c r="V58" s="302">
        <f t="shared" si="32"/>
        <v>0</v>
      </c>
      <c r="W58" s="302">
        <f t="shared" si="32"/>
        <v>0</v>
      </c>
      <c r="X58" s="302">
        <f t="shared" si="32"/>
        <v>0</v>
      </c>
      <c r="Y58" s="299">
        <f t="shared" si="32"/>
        <v>0</v>
      </c>
      <c r="Z58" s="298">
        <f t="shared" si="32"/>
        <v>0</v>
      </c>
      <c r="AA58" s="300">
        <v>206.51565457653467</v>
      </c>
      <c r="AB58" s="302">
        <f t="shared" si="30"/>
        <v>20.523795887314584</v>
      </c>
      <c r="AC58" s="303">
        <f t="shared" si="32"/>
        <v>0</v>
      </c>
      <c r="AD58" s="189">
        <f t="shared" si="32"/>
        <v>0</v>
      </c>
      <c r="AE58" s="189">
        <f t="shared" si="32"/>
        <v>3.9004188670820072</v>
      </c>
      <c r="AF58" s="189"/>
      <c r="AG58" s="189">
        <f t="shared" si="32"/>
        <v>0</v>
      </c>
      <c r="AH58" s="189">
        <f t="shared" si="32"/>
        <v>0.80443075440000011</v>
      </c>
      <c r="AI58" s="189">
        <f t="shared" si="32"/>
        <v>0</v>
      </c>
      <c r="AJ58" s="189">
        <f t="shared" si="32"/>
        <v>0</v>
      </c>
      <c r="AK58" s="189"/>
      <c r="AL58" s="189">
        <v>0.16649466165720572</v>
      </c>
      <c r="AM58" s="299">
        <v>15.65245160417537</v>
      </c>
      <c r="AN58" s="300">
        <f t="shared" si="32"/>
        <v>0</v>
      </c>
      <c r="AO58" s="300">
        <v>828.90452168344279</v>
      </c>
      <c r="AP58" s="302">
        <f t="shared" ref="AP58" si="33">SUM(AP59:AP64)</f>
        <v>0</v>
      </c>
      <c r="AQ58" s="304">
        <f t="shared" si="13"/>
        <v>1165.6220044241538</v>
      </c>
      <c r="AS58" s="17"/>
    </row>
    <row r="59" spans="1:45" ht="12.75" customHeight="1">
      <c r="A59" s="103" t="s">
        <v>288</v>
      </c>
      <c r="B59" s="307" t="s">
        <v>289</v>
      </c>
      <c r="C59" s="156">
        <f t="shared" si="27"/>
        <v>3.9993984962406011E-3</v>
      </c>
      <c r="D59" s="114">
        <v>3.9993984962406011E-3</v>
      </c>
      <c r="E59" s="162"/>
      <c r="F59" s="162"/>
      <c r="G59" s="205"/>
      <c r="H59" s="160">
        <f t="shared" si="28"/>
        <v>0</v>
      </c>
      <c r="I59" s="280"/>
      <c r="J59" s="308"/>
      <c r="K59" s="280"/>
      <c r="L59" s="160">
        <f t="shared" si="29"/>
        <v>29.110393287676398</v>
      </c>
      <c r="M59" s="207"/>
      <c r="N59" s="309"/>
      <c r="O59" s="309"/>
      <c r="P59" s="162"/>
      <c r="Q59" s="262">
        <v>6.548</v>
      </c>
      <c r="R59" s="162"/>
      <c r="S59" s="262">
        <v>0</v>
      </c>
      <c r="T59" s="262">
        <v>11.487393287676401</v>
      </c>
      <c r="U59" s="262">
        <v>11.074999999999999</v>
      </c>
      <c r="V59" s="262">
        <v>0</v>
      </c>
      <c r="W59" s="162"/>
      <c r="X59" s="162"/>
      <c r="Y59" s="309"/>
      <c r="Z59" s="280"/>
      <c r="AA59" s="115">
        <v>52.670839129321678</v>
      </c>
      <c r="AB59" s="162">
        <f t="shared" si="30"/>
        <v>1.2953271877604666</v>
      </c>
      <c r="AC59" s="310"/>
      <c r="AD59" s="207"/>
      <c r="AE59" s="158">
        <v>1.2953271877604666</v>
      </c>
      <c r="AF59" s="158"/>
      <c r="AG59" s="158"/>
      <c r="AH59" s="158">
        <v>0</v>
      </c>
      <c r="AI59" s="158"/>
      <c r="AJ59" s="158"/>
      <c r="AK59" s="158"/>
      <c r="AL59" s="158">
        <v>0</v>
      </c>
      <c r="AM59" s="159">
        <v>0</v>
      </c>
      <c r="AN59" s="160"/>
      <c r="AO59" s="115">
        <v>225.7085564993871</v>
      </c>
      <c r="AP59" s="162"/>
      <c r="AQ59" s="191">
        <f t="shared" si="13"/>
        <v>308.78911550264189</v>
      </c>
      <c r="AS59" s="17"/>
    </row>
    <row r="60" spans="1:45" ht="12.75" customHeight="1">
      <c r="A60" s="103" t="s">
        <v>290</v>
      </c>
      <c r="B60" s="307" t="s">
        <v>291</v>
      </c>
      <c r="C60" s="105">
        <f t="shared" si="27"/>
        <v>8.9986466165413535E-3</v>
      </c>
      <c r="D60" s="114">
        <v>8.9986466165413535E-3</v>
      </c>
      <c r="E60" s="113"/>
      <c r="F60" s="113"/>
      <c r="G60" s="311"/>
      <c r="H60" s="109">
        <f t="shared" si="28"/>
        <v>0</v>
      </c>
      <c r="I60" s="106"/>
      <c r="J60" s="312"/>
      <c r="K60" s="106"/>
      <c r="L60" s="109">
        <f t="shared" si="29"/>
        <v>24.503931093823979</v>
      </c>
      <c r="M60" s="117"/>
      <c r="N60" s="107"/>
      <c r="O60" s="107"/>
      <c r="P60" s="113"/>
      <c r="Q60" s="262">
        <v>1.2709999999999999</v>
      </c>
      <c r="R60" s="113"/>
      <c r="S60" s="262">
        <v>0</v>
      </c>
      <c r="T60" s="262">
        <v>1.9979310938239756</v>
      </c>
      <c r="U60" s="262">
        <v>21.235000000000003</v>
      </c>
      <c r="V60" s="262">
        <v>0</v>
      </c>
      <c r="W60" s="113"/>
      <c r="X60" s="113"/>
      <c r="Y60" s="107"/>
      <c r="Z60" s="106"/>
      <c r="AA60" s="115">
        <v>23.743479725066276</v>
      </c>
      <c r="AB60" s="113">
        <f t="shared" si="30"/>
        <v>1.138556689715082E-2</v>
      </c>
      <c r="AC60" s="313"/>
      <c r="AD60" s="117"/>
      <c r="AE60" s="112">
        <v>1.138556689715082E-2</v>
      </c>
      <c r="AF60" s="112"/>
      <c r="AG60" s="112"/>
      <c r="AH60" s="112">
        <v>0</v>
      </c>
      <c r="AI60" s="112"/>
      <c r="AJ60" s="112"/>
      <c r="AK60" s="112"/>
      <c r="AL60" s="112">
        <v>0</v>
      </c>
      <c r="AM60" s="108">
        <v>0</v>
      </c>
      <c r="AN60" s="109"/>
      <c r="AO60" s="115">
        <v>81.932675558202874</v>
      </c>
      <c r="AP60" s="113"/>
      <c r="AQ60" s="116">
        <f t="shared" si="13"/>
        <v>130.20047059060681</v>
      </c>
      <c r="AS60" s="17"/>
    </row>
    <row r="61" spans="1:45" ht="12.75" customHeight="1">
      <c r="A61" s="103" t="s">
        <v>292</v>
      </c>
      <c r="B61" s="307" t="s">
        <v>293</v>
      </c>
      <c r="C61" s="105">
        <f t="shared" si="27"/>
        <v>0.42993533834586467</v>
      </c>
      <c r="D61" s="114">
        <v>0.42993533834586467</v>
      </c>
      <c r="E61" s="113"/>
      <c r="F61" s="113"/>
      <c r="G61" s="311"/>
      <c r="H61" s="109">
        <f t="shared" si="28"/>
        <v>0</v>
      </c>
      <c r="I61" s="106"/>
      <c r="J61" s="312"/>
      <c r="K61" s="106"/>
      <c r="L61" s="109">
        <f t="shared" si="29"/>
        <v>27.815960601382685</v>
      </c>
      <c r="M61" s="117"/>
      <c r="N61" s="107"/>
      <c r="O61" s="107"/>
      <c r="P61" s="113"/>
      <c r="Q61" s="262">
        <v>3.399</v>
      </c>
      <c r="R61" s="113"/>
      <c r="S61" s="262">
        <v>0</v>
      </c>
      <c r="T61" s="262">
        <v>19.454960601382684</v>
      </c>
      <c r="U61" s="262">
        <v>4.9619999999999997</v>
      </c>
      <c r="V61" s="262">
        <v>0</v>
      </c>
      <c r="W61" s="113"/>
      <c r="X61" s="113"/>
      <c r="Y61" s="107"/>
      <c r="Z61" s="106"/>
      <c r="AA61" s="115">
        <v>30.235657033103141</v>
      </c>
      <c r="AB61" s="113">
        <f t="shared" si="30"/>
        <v>0.86179983283049288</v>
      </c>
      <c r="AC61" s="313"/>
      <c r="AD61" s="117"/>
      <c r="AE61" s="112">
        <v>0.86179983283049288</v>
      </c>
      <c r="AF61" s="112"/>
      <c r="AG61" s="112"/>
      <c r="AH61" s="112">
        <v>0</v>
      </c>
      <c r="AI61" s="112"/>
      <c r="AJ61" s="112"/>
      <c r="AK61" s="112"/>
      <c r="AL61" s="112">
        <v>0</v>
      </c>
      <c r="AM61" s="108">
        <v>0</v>
      </c>
      <c r="AN61" s="109"/>
      <c r="AO61" s="115">
        <v>126.36748353090987</v>
      </c>
      <c r="AP61" s="113"/>
      <c r="AQ61" s="116">
        <f t="shared" si="13"/>
        <v>185.71083633657204</v>
      </c>
      <c r="AS61" s="17"/>
    </row>
    <row r="62" spans="1:45" ht="12.75" customHeight="1">
      <c r="A62" s="103" t="s">
        <v>294</v>
      </c>
      <c r="B62" s="307" t="s">
        <v>295</v>
      </c>
      <c r="C62" s="105">
        <f t="shared" si="27"/>
        <v>6.9989473684210534E-3</v>
      </c>
      <c r="D62" s="114">
        <v>6.9989473684210534E-3</v>
      </c>
      <c r="E62" s="113"/>
      <c r="F62" s="113"/>
      <c r="G62" s="311"/>
      <c r="H62" s="109">
        <f t="shared" si="28"/>
        <v>0</v>
      </c>
      <c r="I62" s="106"/>
      <c r="J62" s="312"/>
      <c r="K62" s="106"/>
      <c r="L62" s="109">
        <f t="shared" si="29"/>
        <v>2.6967648223282072</v>
      </c>
      <c r="M62" s="117"/>
      <c r="N62" s="107"/>
      <c r="O62" s="107"/>
      <c r="P62" s="113"/>
      <c r="Q62" s="262">
        <v>0.36299999999999999</v>
      </c>
      <c r="R62" s="113"/>
      <c r="S62" s="262">
        <v>0</v>
      </c>
      <c r="T62" s="262">
        <v>0.71476482232820748</v>
      </c>
      <c r="U62" s="262">
        <v>1.619</v>
      </c>
      <c r="V62" s="262">
        <v>0</v>
      </c>
      <c r="W62" s="113"/>
      <c r="X62" s="113"/>
      <c r="Y62" s="107"/>
      <c r="Z62" s="106"/>
      <c r="AA62" s="115">
        <v>12.942534033472208</v>
      </c>
      <c r="AB62" s="113">
        <f t="shared" si="30"/>
        <v>4.6418080426845656E-2</v>
      </c>
      <c r="AC62" s="313"/>
      <c r="AD62" s="117"/>
      <c r="AE62" s="112">
        <v>4.6418080426845656E-2</v>
      </c>
      <c r="AF62" s="112"/>
      <c r="AG62" s="112"/>
      <c r="AH62" s="112">
        <v>0</v>
      </c>
      <c r="AI62" s="112"/>
      <c r="AJ62" s="112"/>
      <c r="AK62" s="112"/>
      <c r="AL62" s="112">
        <v>0</v>
      </c>
      <c r="AM62" s="108">
        <v>0</v>
      </c>
      <c r="AN62" s="109"/>
      <c r="AO62" s="115">
        <v>234.42875082725587</v>
      </c>
      <c r="AP62" s="113"/>
      <c r="AQ62" s="116">
        <f t="shared" si="13"/>
        <v>250.12146671085156</v>
      </c>
      <c r="AS62" s="17"/>
    </row>
    <row r="63" spans="1:45" ht="12.75" customHeight="1">
      <c r="A63" s="103" t="s">
        <v>296</v>
      </c>
      <c r="B63" s="307" t="s">
        <v>297</v>
      </c>
      <c r="C63" s="105">
        <f t="shared" si="27"/>
        <v>5.799127819548873E-2</v>
      </c>
      <c r="D63" s="291">
        <v>5.799127819548873E-2</v>
      </c>
      <c r="E63" s="113"/>
      <c r="F63" s="113"/>
      <c r="G63" s="311"/>
      <c r="H63" s="109">
        <f t="shared" si="28"/>
        <v>0</v>
      </c>
      <c r="I63" s="106"/>
      <c r="J63" s="312"/>
      <c r="K63" s="106"/>
      <c r="L63" s="109">
        <f t="shared" si="29"/>
        <v>3.8680994311273493</v>
      </c>
      <c r="M63" s="117"/>
      <c r="N63" s="107"/>
      <c r="O63" s="107"/>
      <c r="P63" s="113"/>
      <c r="Q63" s="314">
        <v>0.68400000000000005</v>
      </c>
      <c r="R63" s="113"/>
      <c r="S63" s="314">
        <v>0</v>
      </c>
      <c r="T63" s="314">
        <v>0.16909943112734929</v>
      </c>
      <c r="U63" s="314">
        <v>3.0150000000000001</v>
      </c>
      <c r="V63" s="314">
        <v>0</v>
      </c>
      <c r="W63" s="113"/>
      <c r="X63" s="113"/>
      <c r="Y63" s="107"/>
      <c r="Z63" s="106"/>
      <c r="AA63" s="315">
        <v>11.636733155824563</v>
      </c>
      <c r="AB63" s="113">
        <f t="shared" si="30"/>
        <v>0.34769769678222129</v>
      </c>
      <c r="AC63" s="313"/>
      <c r="AD63" s="117"/>
      <c r="AE63" s="112">
        <v>0.34769769678222129</v>
      </c>
      <c r="AF63" s="112"/>
      <c r="AG63" s="112"/>
      <c r="AH63" s="112">
        <v>0</v>
      </c>
      <c r="AI63" s="112"/>
      <c r="AJ63" s="112"/>
      <c r="AK63" s="112"/>
      <c r="AL63" s="112">
        <v>0</v>
      </c>
      <c r="AM63" s="108">
        <v>0</v>
      </c>
      <c r="AN63" s="109"/>
      <c r="AO63" s="315">
        <v>42.659809837330151</v>
      </c>
      <c r="AP63" s="113"/>
      <c r="AQ63" s="116">
        <f t="shared" si="13"/>
        <v>58.570331399259771</v>
      </c>
      <c r="AS63" s="17"/>
    </row>
    <row r="64" spans="1:45" ht="12.75" customHeight="1">
      <c r="A64" s="167" t="s">
        <v>298</v>
      </c>
      <c r="B64" s="316"/>
      <c r="C64" s="169">
        <f t="shared" si="27"/>
        <v>6.9989473684210534E-3</v>
      </c>
      <c r="D64" s="291">
        <v>6.9989473684210534E-3</v>
      </c>
      <c r="E64" s="175"/>
      <c r="F64" s="175"/>
      <c r="G64" s="317"/>
      <c r="H64" s="173">
        <f t="shared" si="28"/>
        <v>0</v>
      </c>
      <c r="I64" s="293"/>
      <c r="J64" s="318"/>
      <c r="K64" s="293"/>
      <c r="L64" s="173">
        <f t="shared" si="29"/>
        <v>21.167960484132237</v>
      </c>
      <c r="M64" s="294"/>
      <c r="N64" s="319"/>
      <c r="O64" s="319"/>
      <c r="P64" s="175"/>
      <c r="Q64" s="314">
        <v>3.5760000000000001</v>
      </c>
      <c r="R64" s="175"/>
      <c r="S64" s="314">
        <v>0</v>
      </c>
      <c r="T64" s="314">
        <v>7.2499604841322363</v>
      </c>
      <c r="U64" s="314">
        <v>10.342000000000001</v>
      </c>
      <c r="V64" s="314">
        <v>0</v>
      </c>
      <c r="W64" s="175"/>
      <c r="X64" s="175"/>
      <c r="Y64" s="319"/>
      <c r="Z64" s="293"/>
      <c r="AA64" s="315">
        <v>75.286411499746805</v>
      </c>
      <c r="AB64" s="175">
        <f t="shared" si="30"/>
        <v>17.961167522617405</v>
      </c>
      <c r="AC64" s="320"/>
      <c r="AD64" s="294"/>
      <c r="AE64" s="171">
        <v>1.3377905023848295</v>
      </c>
      <c r="AF64" s="171"/>
      <c r="AG64" s="171"/>
      <c r="AH64" s="171">
        <v>0.80443075440000011</v>
      </c>
      <c r="AI64" s="171"/>
      <c r="AJ64" s="171"/>
      <c r="AK64" s="171"/>
      <c r="AL64" s="171">
        <v>0.16649466165720572</v>
      </c>
      <c r="AM64" s="172">
        <v>15.65245160417537</v>
      </c>
      <c r="AN64" s="173"/>
      <c r="AO64" s="315">
        <v>117.80724543035701</v>
      </c>
      <c r="AP64" s="175"/>
      <c r="AQ64" s="178">
        <f t="shared" si="13"/>
        <v>232.22978388422189</v>
      </c>
      <c r="AS64" s="17"/>
    </row>
    <row r="65" spans="1:45" ht="12.75" customHeight="1">
      <c r="A65" s="295" t="s">
        <v>299</v>
      </c>
      <c r="B65" s="296"/>
      <c r="C65" s="169">
        <f>SUM(D65:G65)</f>
        <v>4.9992481203007515E-3</v>
      </c>
      <c r="D65" s="303">
        <f>SUM(D66:D69)</f>
        <v>4.9992481203007515E-3</v>
      </c>
      <c r="E65" s="268"/>
      <c r="F65" s="268"/>
      <c r="G65" s="269"/>
      <c r="H65" s="173">
        <f>SUM(I65:K65)</f>
        <v>0</v>
      </c>
      <c r="I65" s="170"/>
      <c r="J65" s="174">
        <v>0</v>
      </c>
      <c r="K65" s="171">
        <v>0</v>
      </c>
      <c r="L65" s="173">
        <f>SUM(M65:Z65)</f>
        <v>131.70414755360989</v>
      </c>
      <c r="M65" s="171"/>
      <c r="N65" s="172"/>
      <c r="O65" s="172"/>
      <c r="P65" s="268"/>
      <c r="Q65" s="302">
        <v>46.986000000000004</v>
      </c>
      <c r="R65" s="268"/>
      <c r="S65" s="302">
        <v>0.64284746861564912</v>
      </c>
      <c r="T65" s="302">
        <v>29.45030008499424</v>
      </c>
      <c r="U65" s="302">
        <v>54.625</v>
      </c>
      <c r="V65" s="302">
        <f>SUM(V66:V69)</f>
        <v>0</v>
      </c>
      <c r="W65" s="268"/>
      <c r="X65" s="268"/>
      <c r="Y65" s="172"/>
      <c r="Z65" s="171"/>
      <c r="AA65" s="300">
        <v>122.10424162825494</v>
      </c>
      <c r="AB65" s="175">
        <f>SUM(AC65:AM65)</f>
        <v>18.910018360553575</v>
      </c>
      <c r="AC65" s="176"/>
      <c r="AD65" s="171"/>
      <c r="AE65" s="171">
        <f>SUM(AE66:AE69)</f>
        <v>14.092704380157992</v>
      </c>
      <c r="AF65" s="171"/>
      <c r="AG65" s="171"/>
      <c r="AH65" s="171">
        <v>4.8173139803955838</v>
      </c>
      <c r="AI65" s="171"/>
      <c r="AJ65" s="171"/>
      <c r="AK65" s="171"/>
      <c r="AL65" s="171"/>
      <c r="AM65" s="172"/>
      <c r="AN65" s="173"/>
      <c r="AO65" s="300">
        <v>249.83924335957121</v>
      </c>
      <c r="AP65" s="175"/>
      <c r="AQ65" s="321">
        <f t="shared" si="13"/>
        <v>522.5626501501099</v>
      </c>
      <c r="AS65" s="17"/>
    </row>
    <row r="66" spans="1:45" ht="12.75" customHeight="1">
      <c r="A66" s="154" t="s">
        <v>300</v>
      </c>
      <c r="B66" s="322" t="s">
        <v>301</v>
      </c>
      <c r="C66" s="156">
        <f t="shared" ref="C66:C69" si="34">SUM(D66:G66)</f>
        <v>2.9995488721804514E-3</v>
      </c>
      <c r="D66" s="163">
        <v>2.9995488721804514E-3</v>
      </c>
      <c r="E66" s="208"/>
      <c r="F66" s="208"/>
      <c r="G66" s="323"/>
      <c r="H66" s="160">
        <f t="shared" ref="H66:H69" si="35">SUM(I66:K66)</f>
        <v>0</v>
      </c>
      <c r="I66" s="206"/>
      <c r="J66" s="161"/>
      <c r="K66" s="324"/>
      <c r="L66" s="160">
        <f t="shared" ref="L66:L69" si="36">SUM(M66:Z66)</f>
        <v>4.8361472478110468</v>
      </c>
      <c r="M66" s="206"/>
      <c r="N66" s="208"/>
      <c r="O66" s="159"/>
      <c r="P66" s="208"/>
      <c r="Q66" s="208">
        <v>0.13</v>
      </c>
      <c r="R66" s="208"/>
      <c r="S66" s="208">
        <v>3.1863567217628209E-3</v>
      </c>
      <c r="T66" s="208">
        <v>1.1339608910892836</v>
      </c>
      <c r="U66" s="208">
        <v>3.569</v>
      </c>
      <c r="V66" s="208">
        <v>0</v>
      </c>
      <c r="W66" s="208"/>
      <c r="X66" s="208"/>
      <c r="Y66" s="159"/>
      <c r="Z66" s="158"/>
      <c r="AA66" s="164">
        <v>6.2855711462293291</v>
      </c>
      <c r="AB66" s="162">
        <f t="shared" ref="AB66:AB69" si="37">SUM(AC66:AM66)</f>
        <v>4.8181897932338265</v>
      </c>
      <c r="AC66" s="163"/>
      <c r="AD66" s="158"/>
      <c r="AE66" s="158">
        <v>8.7581283824237082E-4</v>
      </c>
      <c r="AF66" s="158"/>
      <c r="AG66" s="158"/>
      <c r="AH66" s="158">
        <v>4.8173139803955838</v>
      </c>
      <c r="AI66" s="158"/>
      <c r="AJ66" s="158"/>
      <c r="AK66" s="158"/>
      <c r="AL66" s="158"/>
      <c r="AM66" s="159"/>
      <c r="AN66" s="160"/>
      <c r="AO66" s="164">
        <v>62.066112125563578</v>
      </c>
      <c r="AP66" s="162"/>
      <c r="AQ66" s="191">
        <f t="shared" si="13"/>
        <v>78.009019861709959</v>
      </c>
      <c r="AS66" s="17"/>
    </row>
    <row r="67" spans="1:45" ht="12.75" customHeight="1">
      <c r="A67" s="325" t="s">
        <v>302</v>
      </c>
      <c r="B67" s="326">
        <v>84</v>
      </c>
      <c r="C67" s="105">
        <f t="shared" si="34"/>
        <v>1.9996992481203005E-3</v>
      </c>
      <c r="D67" s="259">
        <v>1.9996992481203005E-3</v>
      </c>
      <c r="E67" s="262"/>
      <c r="F67" s="262"/>
      <c r="G67" s="263"/>
      <c r="H67" s="109">
        <f t="shared" si="35"/>
        <v>0</v>
      </c>
      <c r="I67" s="327"/>
      <c r="J67" s="111"/>
      <c r="K67" s="328"/>
      <c r="L67" s="109">
        <f t="shared" si="36"/>
        <v>37.49597693290648</v>
      </c>
      <c r="M67" s="327"/>
      <c r="N67" s="262"/>
      <c r="O67" s="108"/>
      <c r="P67" s="262"/>
      <c r="Q67" s="252">
        <v>6.9249999999999998</v>
      </c>
      <c r="R67" s="262"/>
      <c r="S67" s="252">
        <v>0.36191701764689377</v>
      </c>
      <c r="T67" s="252">
        <v>7.4190599152595853</v>
      </c>
      <c r="U67" s="252">
        <v>22.79</v>
      </c>
      <c r="V67" s="252">
        <v>0</v>
      </c>
      <c r="W67" s="262"/>
      <c r="X67" s="262"/>
      <c r="Y67" s="108"/>
      <c r="Z67" s="112"/>
      <c r="AA67" s="265">
        <v>43.318633321580478</v>
      </c>
      <c r="AB67" s="113">
        <f t="shared" si="37"/>
        <v>3.0136719763919984</v>
      </c>
      <c r="AC67" s="114"/>
      <c r="AD67" s="112"/>
      <c r="AE67" s="112">
        <v>3.0136719763919984</v>
      </c>
      <c r="AF67" s="112"/>
      <c r="AG67" s="112"/>
      <c r="AH67" s="112">
        <v>0</v>
      </c>
      <c r="AI67" s="112"/>
      <c r="AJ67" s="112"/>
      <c r="AK67" s="112"/>
      <c r="AL67" s="112"/>
      <c r="AM67" s="108"/>
      <c r="AN67" s="109"/>
      <c r="AO67" s="265">
        <v>90.275166794474018</v>
      </c>
      <c r="AP67" s="113"/>
      <c r="AQ67" s="116">
        <f t="shared" si="13"/>
        <v>174.1054487246011</v>
      </c>
      <c r="AS67" s="17"/>
    </row>
    <row r="68" spans="1:45" ht="12.75" customHeight="1">
      <c r="A68" s="103" t="s">
        <v>303</v>
      </c>
      <c r="B68" s="307">
        <v>85</v>
      </c>
      <c r="C68" s="105">
        <f t="shared" si="34"/>
        <v>0</v>
      </c>
      <c r="D68" s="259">
        <v>0</v>
      </c>
      <c r="E68" s="262"/>
      <c r="F68" s="262"/>
      <c r="G68" s="263"/>
      <c r="H68" s="109">
        <f t="shared" si="35"/>
        <v>0</v>
      </c>
      <c r="I68" s="327"/>
      <c r="J68" s="111"/>
      <c r="K68" s="328"/>
      <c r="L68" s="109">
        <f t="shared" si="36"/>
        <v>63.764873205839493</v>
      </c>
      <c r="M68" s="327"/>
      <c r="N68" s="262"/>
      <c r="O68" s="108"/>
      <c r="P68" s="262"/>
      <c r="Q68" s="252">
        <v>27.067</v>
      </c>
      <c r="R68" s="262"/>
      <c r="S68" s="252">
        <v>5.416806426996796E-2</v>
      </c>
      <c r="T68" s="252">
        <v>17.705705141569517</v>
      </c>
      <c r="U68" s="252">
        <v>18.937999999999999</v>
      </c>
      <c r="V68" s="252">
        <v>0</v>
      </c>
      <c r="W68" s="262"/>
      <c r="X68" s="262"/>
      <c r="Y68" s="108"/>
      <c r="Z68" s="112"/>
      <c r="AA68" s="265">
        <v>27.252039348994288</v>
      </c>
      <c r="AB68" s="113">
        <f t="shared" si="37"/>
        <v>9.8108554139910407</v>
      </c>
      <c r="AC68" s="114"/>
      <c r="AD68" s="112"/>
      <c r="AE68" s="112">
        <v>9.8108554139910407</v>
      </c>
      <c r="AF68" s="112"/>
      <c r="AG68" s="112"/>
      <c r="AH68" s="112">
        <v>0</v>
      </c>
      <c r="AI68" s="112"/>
      <c r="AJ68" s="112"/>
      <c r="AK68" s="112"/>
      <c r="AL68" s="112"/>
      <c r="AM68" s="108"/>
      <c r="AN68" s="109"/>
      <c r="AO68" s="265">
        <v>58.093005834167748</v>
      </c>
      <c r="AP68" s="113"/>
      <c r="AQ68" s="116">
        <f t="shared" si="13"/>
        <v>158.92077380299256</v>
      </c>
      <c r="AS68" s="17"/>
    </row>
    <row r="69" spans="1:45" ht="12.75" customHeight="1">
      <c r="A69" s="167" t="s">
        <v>304</v>
      </c>
      <c r="B69" s="316" t="s">
        <v>305</v>
      </c>
      <c r="C69" s="285">
        <f t="shared" si="34"/>
        <v>0</v>
      </c>
      <c r="D69" s="176">
        <v>0</v>
      </c>
      <c r="E69" s="268"/>
      <c r="F69" s="268"/>
      <c r="G69" s="269"/>
      <c r="H69" s="287">
        <f t="shared" si="35"/>
        <v>0</v>
      </c>
      <c r="I69" s="329"/>
      <c r="J69" s="174"/>
      <c r="K69" s="330"/>
      <c r="L69" s="287">
        <f t="shared" si="36"/>
        <v>25.607150167052879</v>
      </c>
      <c r="M69" s="329"/>
      <c r="N69" s="268"/>
      <c r="O69" s="172"/>
      <c r="P69" s="268"/>
      <c r="Q69" s="268">
        <v>12.864000000000001</v>
      </c>
      <c r="R69" s="268"/>
      <c r="S69" s="268">
        <v>0.22357602997702461</v>
      </c>
      <c r="T69" s="268">
        <v>3.191574137075853</v>
      </c>
      <c r="U69" s="268">
        <v>9.3279999999999994</v>
      </c>
      <c r="V69" s="268">
        <v>0</v>
      </c>
      <c r="W69" s="268"/>
      <c r="X69" s="268"/>
      <c r="Y69" s="172"/>
      <c r="Z69" s="171"/>
      <c r="AA69" s="177">
        <v>45.247997811450865</v>
      </c>
      <c r="AB69" s="290">
        <f t="shared" si="37"/>
        <v>1.2673011769367108</v>
      </c>
      <c r="AC69" s="291"/>
      <c r="AD69" s="284"/>
      <c r="AE69" s="284">
        <v>1.2673011769367108</v>
      </c>
      <c r="AF69" s="284"/>
      <c r="AG69" s="284"/>
      <c r="AH69" s="284">
        <v>0</v>
      </c>
      <c r="AI69" s="284"/>
      <c r="AJ69" s="284"/>
      <c r="AK69" s="284"/>
      <c r="AL69" s="284"/>
      <c r="AM69" s="286"/>
      <c r="AN69" s="287"/>
      <c r="AO69" s="177">
        <v>39.40495860536587</v>
      </c>
      <c r="AP69" s="290"/>
      <c r="AQ69" s="292">
        <f t="shared" si="13"/>
        <v>111.52740776080631</v>
      </c>
      <c r="AS69" s="17"/>
    </row>
    <row r="70" spans="1:45" s="11" customFormat="1" ht="12.75" customHeight="1">
      <c r="A70" s="193" t="s">
        <v>147</v>
      </c>
      <c r="B70" s="194"/>
      <c r="C70" s="195">
        <f>SUM(D70:G70)</f>
        <v>0</v>
      </c>
      <c r="D70" s="331">
        <v>0</v>
      </c>
      <c r="E70" s="332"/>
      <c r="F70" s="333"/>
      <c r="G70" s="333"/>
      <c r="H70" s="199">
        <f>SUM(I70:K70)</f>
        <v>0</v>
      </c>
      <c r="I70" s="331"/>
      <c r="J70" s="334"/>
      <c r="K70" s="332"/>
      <c r="L70" s="199">
        <f>SUM(M70:Z70)</f>
        <v>175.46549158593075</v>
      </c>
      <c r="M70" s="332"/>
      <c r="N70" s="332"/>
      <c r="O70" s="332"/>
      <c r="P70" s="332">
        <v>0</v>
      </c>
      <c r="Q70" s="332">
        <v>0</v>
      </c>
      <c r="R70" s="332"/>
      <c r="S70" s="332"/>
      <c r="T70" s="47">
        <v>0</v>
      </c>
      <c r="U70" s="332">
        <v>175.46549158593075</v>
      </c>
      <c r="V70" s="158"/>
      <c r="W70" s="333"/>
      <c r="X70" s="333"/>
      <c r="Y70" s="333"/>
      <c r="Z70" s="332"/>
      <c r="AA70" s="199">
        <v>0</v>
      </c>
      <c r="AB70" s="200">
        <f>SUM(AC70:AM70)</f>
        <v>0</v>
      </c>
      <c r="AC70" s="335"/>
      <c r="AD70" s="332"/>
      <c r="AE70" s="332"/>
      <c r="AF70" s="332"/>
      <c r="AG70" s="332"/>
      <c r="AH70" s="332"/>
      <c r="AI70" s="332"/>
      <c r="AJ70" s="332"/>
      <c r="AK70" s="331"/>
      <c r="AL70" s="333"/>
      <c r="AM70" s="332"/>
      <c r="AN70" s="199"/>
      <c r="AO70" s="199">
        <v>47.988</v>
      </c>
      <c r="AP70" s="200"/>
      <c r="AQ70" s="190">
        <f t="shared" si="13"/>
        <v>223.45349158593075</v>
      </c>
      <c r="AR70" s="7"/>
      <c r="AS70" s="10"/>
    </row>
    <row r="71" spans="1:45" s="11" customFormat="1" ht="12.75" customHeight="1" thickBot="1">
      <c r="A71" s="336" t="s">
        <v>148</v>
      </c>
      <c r="B71" s="168"/>
      <c r="C71" s="169">
        <f>SUM(D71:G71)</f>
        <v>0</v>
      </c>
      <c r="D71" s="170"/>
      <c r="E71" s="171"/>
      <c r="F71" s="172"/>
      <c r="G71" s="172"/>
      <c r="H71" s="173">
        <f>SUM(I71:K71)</f>
        <v>0</v>
      </c>
      <c r="I71" s="170"/>
      <c r="J71" s="174"/>
      <c r="K71" s="171"/>
      <c r="L71" s="173">
        <f>SUM(M71:Z71)</f>
        <v>27.249865733664667</v>
      </c>
      <c r="M71" s="171"/>
      <c r="N71" s="171"/>
      <c r="O71" s="171"/>
      <c r="P71" s="171"/>
      <c r="Q71" s="171"/>
      <c r="R71" s="171"/>
      <c r="S71" s="171"/>
      <c r="T71" s="171"/>
      <c r="U71" s="294">
        <v>27.249865733664667</v>
      </c>
      <c r="V71" s="171"/>
      <c r="W71" s="172"/>
      <c r="X71" s="172"/>
      <c r="Y71" s="172"/>
      <c r="Z71" s="171"/>
      <c r="AA71" s="173"/>
      <c r="AB71" s="175">
        <f>SUM(AC71:AM71)</f>
        <v>0</v>
      </c>
      <c r="AC71" s="176"/>
      <c r="AD71" s="171"/>
      <c r="AE71" s="171"/>
      <c r="AF71" s="171"/>
      <c r="AG71" s="171"/>
      <c r="AH71" s="171"/>
      <c r="AI71" s="171"/>
      <c r="AJ71" s="171"/>
      <c r="AK71" s="170"/>
      <c r="AL71" s="172"/>
      <c r="AM71" s="171"/>
      <c r="AN71" s="173"/>
      <c r="AO71" s="177"/>
      <c r="AP71" s="175"/>
      <c r="AQ71" s="321">
        <f t="shared" si="13"/>
        <v>27.249865733664667</v>
      </c>
      <c r="AR71" s="7"/>
      <c r="AS71" s="10"/>
    </row>
    <row r="72" spans="1:45" s="11" customFormat="1" ht="12.75" customHeight="1" thickBot="1">
      <c r="A72" s="223" t="s">
        <v>149</v>
      </c>
      <c r="B72" s="224"/>
      <c r="C72" s="225">
        <f t="shared" ref="C72:AP72" si="38">C26-C27-C29</f>
        <v>-2.5795347028326319</v>
      </c>
      <c r="D72" s="226">
        <f t="shared" si="38"/>
        <v>0.17716668219679832</v>
      </c>
      <c r="E72" s="227">
        <f t="shared" si="38"/>
        <v>-3.4486883993195221</v>
      </c>
      <c r="F72" s="231">
        <f t="shared" si="38"/>
        <v>0</v>
      </c>
      <c r="G72" s="231">
        <f t="shared" si="38"/>
        <v>0.69246574229020652</v>
      </c>
      <c r="H72" s="228">
        <f t="shared" si="38"/>
        <v>1.9457250152908045</v>
      </c>
      <c r="I72" s="226">
        <f t="shared" si="38"/>
        <v>-0.45741265470912973</v>
      </c>
      <c r="J72" s="229">
        <f t="shared" si="38"/>
        <v>0</v>
      </c>
      <c r="K72" s="227">
        <f t="shared" si="38"/>
        <v>2.4031376700000067</v>
      </c>
      <c r="L72" s="228">
        <f t="shared" si="38"/>
        <v>2.3431242304332045</v>
      </c>
      <c r="M72" s="227">
        <f t="shared" si="38"/>
        <v>0</v>
      </c>
      <c r="N72" s="227">
        <f t="shared" si="38"/>
        <v>-0.14794174855289199</v>
      </c>
      <c r="O72" s="227">
        <f t="shared" si="38"/>
        <v>-5.2567080980734033</v>
      </c>
      <c r="P72" s="227">
        <f t="shared" si="38"/>
        <v>-25.023756688637718</v>
      </c>
      <c r="Q72" s="227">
        <f t="shared" si="38"/>
        <v>14.717063728640028</v>
      </c>
      <c r="R72" s="227">
        <f t="shared" si="38"/>
        <v>4.1043924247198902</v>
      </c>
      <c r="S72" s="227">
        <f t="shared" si="38"/>
        <v>8.0001198650984477</v>
      </c>
      <c r="T72" s="227">
        <f t="shared" si="38"/>
        <v>6.5570336698137908</v>
      </c>
      <c r="U72" s="227">
        <f t="shared" si="38"/>
        <v>-8.9389207362023626</v>
      </c>
      <c r="V72" s="227">
        <f t="shared" si="38"/>
        <v>0.82532907951215861</v>
      </c>
      <c r="W72" s="231">
        <f t="shared" si="38"/>
        <v>7.506512734116022</v>
      </c>
      <c r="X72" s="231">
        <f t="shared" si="38"/>
        <v>0</v>
      </c>
      <c r="Y72" s="231">
        <f t="shared" si="38"/>
        <v>0</v>
      </c>
      <c r="Z72" s="227">
        <f t="shared" si="38"/>
        <v>0</v>
      </c>
      <c r="AA72" s="228">
        <f t="shared" si="38"/>
        <v>-40.274710307198575</v>
      </c>
      <c r="AB72" s="230">
        <f t="shared" si="38"/>
        <v>-2.4161461805547901</v>
      </c>
      <c r="AC72" s="337">
        <f t="shared" si="38"/>
        <v>0</v>
      </c>
      <c r="AD72" s="227">
        <f t="shared" si="38"/>
        <v>0</v>
      </c>
      <c r="AE72" s="227">
        <f t="shared" si="38"/>
        <v>-4.7196692573067764</v>
      </c>
      <c r="AF72" s="227">
        <f t="shared" si="38"/>
        <v>0</v>
      </c>
      <c r="AG72" s="227">
        <f t="shared" si="38"/>
        <v>0</v>
      </c>
      <c r="AH72" s="227">
        <f t="shared" si="38"/>
        <v>0</v>
      </c>
      <c r="AI72" s="227">
        <f t="shared" si="38"/>
        <v>1.6583711868479725</v>
      </c>
      <c r="AJ72" s="227">
        <f t="shared" si="38"/>
        <v>0.64515188990400674</v>
      </c>
      <c r="AK72" s="226">
        <f t="shared" si="38"/>
        <v>0</v>
      </c>
      <c r="AL72" s="231">
        <f t="shared" si="38"/>
        <v>0</v>
      </c>
      <c r="AM72" s="227">
        <f t="shared" si="38"/>
        <v>0</v>
      </c>
      <c r="AN72" s="228">
        <f t="shared" si="38"/>
        <v>0</v>
      </c>
      <c r="AO72" s="228">
        <f t="shared" si="38"/>
        <v>-35.693844343489218</v>
      </c>
      <c r="AP72" s="230">
        <f t="shared" si="38"/>
        <v>0</v>
      </c>
      <c r="AQ72" s="232">
        <f t="shared" si="13"/>
        <v>-76.675386288351206</v>
      </c>
      <c r="AR72" s="7"/>
      <c r="AS72" s="10"/>
    </row>
    <row r="73" spans="1:45" ht="12.75" customHeight="1">
      <c r="A73" s="48"/>
      <c r="B73" s="48"/>
      <c r="C73" s="48"/>
      <c r="D73" s="48"/>
      <c r="E73" s="48"/>
      <c r="F73" s="48"/>
      <c r="G73" s="48"/>
      <c r="H73" s="48"/>
      <c r="I73" s="48"/>
      <c r="J73" s="48"/>
      <c r="K73" s="48"/>
      <c r="L73" s="48"/>
      <c r="M73" s="48"/>
      <c r="N73" s="48"/>
      <c r="O73" s="48"/>
      <c r="P73" s="48"/>
      <c r="Q73" s="48"/>
      <c r="R73" s="48"/>
      <c r="S73" s="48"/>
      <c r="T73" s="48"/>
      <c r="U73" s="48"/>
      <c r="V73" s="48"/>
      <c r="W73" s="48"/>
      <c r="X73" s="48"/>
      <c r="Y73" s="48"/>
      <c r="Z73" s="48"/>
      <c r="AA73" s="48"/>
      <c r="AB73" s="48"/>
      <c r="AC73" s="48"/>
      <c r="AD73" s="48"/>
      <c r="AE73" s="48"/>
      <c r="AF73" s="48"/>
      <c r="AG73" s="48"/>
      <c r="AH73" s="48"/>
      <c r="AI73" s="48"/>
      <c r="AJ73" s="48"/>
      <c r="AK73" s="48"/>
      <c r="AL73" s="48"/>
      <c r="AM73" s="48"/>
      <c r="AN73" s="48"/>
      <c r="AO73" s="48"/>
      <c r="AP73" s="48"/>
      <c r="AQ73" s="48"/>
    </row>
    <row r="74" spans="1:45" s="11" customFormat="1" ht="15" customHeight="1">
      <c r="A74" s="209" t="s">
        <v>356</v>
      </c>
      <c r="B74" s="187"/>
      <c r="C74" s="187"/>
      <c r="D74" s="187"/>
      <c r="E74" s="187"/>
      <c r="F74" s="187"/>
      <c r="G74" s="187"/>
      <c r="H74" s="187"/>
      <c r="I74" s="187"/>
      <c r="J74" s="187"/>
      <c r="K74" s="187"/>
      <c r="L74" s="338"/>
      <c r="M74" s="187"/>
      <c r="N74" s="187"/>
      <c r="Q74" s="187"/>
      <c r="R74" s="187"/>
      <c r="S74" s="187"/>
      <c r="T74" s="187"/>
      <c r="U74" s="187"/>
      <c r="V74" s="187"/>
      <c r="W74" s="179"/>
      <c r="Y74" s="187"/>
      <c r="Z74" s="187"/>
      <c r="AA74" s="187"/>
      <c r="AB74" s="187"/>
      <c r="AC74" s="187"/>
      <c r="AD74" s="187"/>
      <c r="AE74" s="187"/>
      <c r="AF74" s="187"/>
      <c r="AG74" s="187"/>
      <c r="AH74" s="187"/>
      <c r="AI74" s="187"/>
      <c r="AJ74" s="187"/>
      <c r="AK74" s="187"/>
      <c r="AL74" s="187"/>
      <c r="AM74" s="187"/>
      <c r="AN74" s="187"/>
      <c r="AO74" s="187"/>
      <c r="AP74" s="187"/>
      <c r="AQ74" s="187"/>
      <c r="AS74" s="10"/>
    </row>
    <row r="75" spans="1:45" ht="12.75" customHeight="1">
      <c r="A75" s="339" t="s">
        <v>357</v>
      </c>
      <c r="B75" s="48"/>
      <c r="C75" s="48"/>
      <c r="D75" s="48"/>
      <c r="E75" s="48"/>
      <c r="F75" s="48"/>
      <c r="G75" s="48"/>
      <c r="H75" s="48"/>
      <c r="I75" s="48"/>
      <c r="J75" s="48"/>
      <c r="K75" s="48"/>
      <c r="L75" s="48"/>
      <c r="M75" s="48"/>
      <c r="N75" s="48"/>
      <c r="O75" s="48"/>
      <c r="P75" s="48"/>
      <c r="Q75" s="48"/>
      <c r="R75" s="48"/>
      <c r="S75" s="48"/>
      <c r="T75" s="48"/>
      <c r="U75" s="48"/>
      <c r="V75" s="48"/>
      <c r="W75" s="48"/>
      <c r="X75" s="48"/>
      <c r="Y75" s="48"/>
      <c r="Z75" s="48"/>
      <c r="AA75" s="48"/>
      <c r="AB75" s="48"/>
      <c r="AC75" s="48"/>
      <c r="AD75" s="48"/>
      <c r="AE75" s="48"/>
      <c r="AF75" s="48"/>
      <c r="AG75" s="48"/>
      <c r="AH75" s="48"/>
      <c r="AI75" s="48"/>
      <c r="AJ75" s="48"/>
      <c r="AK75" s="48"/>
      <c r="AL75" s="48"/>
      <c r="AM75" s="48"/>
      <c r="AN75" s="48"/>
      <c r="AO75" s="48"/>
      <c r="AP75" s="48"/>
      <c r="AQ75" s="48"/>
    </row>
    <row r="76" spans="1:45" ht="12.75" customHeight="1">
      <c r="A76" s="340" t="s">
        <v>150</v>
      </c>
      <c r="B76" s="341"/>
      <c r="C76" s="48"/>
      <c r="D76" s="48"/>
      <c r="E76" s="48"/>
      <c r="F76" s="48"/>
      <c r="G76" s="48"/>
      <c r="H76" s="48"/>
      <c r="I76" s="48"/>
      <c r="J76" s="48"/>
      <c r="K76" s="48"/>
      <c r="L76" s="48"/>
      <c r="M76" s="48"/>
      <c r="N76" s="48"/>
      <c r="O76" s="48"/>
      <c r="P76" s="48"/>
      <c r="Q76" s="48"/>
      <c r="R76" s="48"/>
      <c r="S76" s="48"/>
      <c r="T76" s="48"/>
      <c r="U76" s="48"/>
      <c r="V76" s="48"/>
      <c r="W76" s="48"/>
      <c r="X76" s="48"/>
      <c r="Y76" s="48"/>
      <c r="Z76" s="48"/>
      <c r="AA76" s="48"/>
      <c r="AB76" s="48"/>
      <c r="AC76" s="48"/>
      <c r="AD76" s="48"/>
      <c r="AE76" s="48"/>
      <c r="AF76" s="48"/>
      <c r="AG76" s="48"/>
      <c r="AH76" s="48"/>
      <c r="AI76" s="48"/>
      <c r="AJ76" s="48"/>
      <c r="AK76" s="48"/>
      <c r="AL76" s="48"/>
      <c r="AM76" s="48"/>
      <c r="AN76" s="48"/>
      <c r="AO76" s="48"/>
      <c r="AP76" s="48"/>
      <c r="AQ76" s="48"/>
    </row>
    <row r="77" spans="1:45" ht="12.75" customHeight="1">
      <c r="A77" s="342" t="s">
        <v>151</v>
      </c>
      <c r="B77" s="339"/>
      <c r="C77" s="48"/>
      <c r="D77" s="48"/>
      <c r="E77" s="48"/>
      <c r="F77" s="48"/>
      <c r="G77" s="48"/>
      <c r="H77" s="48"/>
      <c r="I77" s="48"/>
      <c r="J77" s="48"/>
      <c r="K77" s="48"/>
      <c r="L77" s="48"/>
      <c r="M77" s="48"/>
      <c r="N77" s="48"/>
      <c r="O77" s="48"/>
      <c r="P77" s="48"/>
      <c r="Q77" s="48"/>
      <c r="R77" s="48"/>
      <c r="S77" s="48"/>
      <c r="T77" s="48"/>
      <c r="U77" s="48"/>
      <c r="V77" s="48"/>
      <c r="W77" s="48"/>
      <c r="X77" s="48"/>
      <c r="Y77" s="48"/>
      <c r="Z77" s="48"/>
      <c r="AA77" s="48"/>
      <c r="AB77" s="48"/>
      <c r="AC77" s="48"/>
      <c r="AD77" s="48"/>
      <c r="AE77" s="48"/>
      <c r="AF77" s="48"/>
      <c r="AG77" s="48"/>
      <c r="AH77" s="48"/>
      <c r="AI77" s="48"/>
      <c r="AJ77" s="48"/>
      <c r="AK77" s="48"/>
      <c r="AL77" s="48"/>
      <c r="AM77" s="48"/>
      <c r="AN77" s="48"/>
      <c r="AO77" s="48"/>
      <c r="AP77" s="48"/>
      <c r="AQ77" s="48"/>
    </row>
    <row r="78" spans="1:45" ht="12.75" customHeight="1">
      <c r="A78" s="49" t="s">
        <v>152</v>
      </c>
      <c r="B78" s="339"/>
      <c r="C78" s="48"/>
      <c r="D78" s="48"/>
      <c r="E78" s="48"/>
      <c r="F78" s="48"/>
      <c r="G78" s="48"/>
      <c r="H78" s="48"/>
      <c r="I78" s="48"/>
      <c r="J78" s="48"/>
      <c r="K78" s="48"/>
      <c r="L78" s="48"/>
      <c r="M78" s="48"/>
      <c r="N78" s="48"/>
      <c r="O78" s="48"/>
      <c r="P78" s="48"/>
      <c r="Q78" s="48"/>
      <c r="R78" s="48"/>
      <c r="S78" s="48"/>
      <c r="T78" s="48"/>
      <c r="U78" s="48"/>
      <c r="V78" s="48"/>
      <c r="W78" s="48"/>
      <c r="X78" s="48"/>
      <c r="Y78" s="48"/>
      <c r="Z78" s="48"/>
      <c r="AA78" s="48"/>
      <c r="AB78" s="48"/>
      <c r="AC78" s="48"/>
      <c r="AD78" s="48"/>
      <c r="AE78" s="48"/>
      <c r="AF78" s="48"/>
      <c r="AG78" s="48"/>
      <c r="AH78" s="48"/>
      <c r="AI78" s="48"/>
      <c r="AJ78" s="48"/>
      <c r="AK78" s="48"/>
      <c r="AL78" s="48"/>
      <c r="AM78" s="48"/>
      <c r="AN78" s="48"/>
      <c r="AO78" s="48"/>
      <c r="AP78" s="48"/>
      <c r="AQ78" s="48"/>
    </row>
    <row r="79" spans="1:45" ht="12.75" customHeight="1">
      <c r="A79" s="343" t="s">
        <v>153</v>
      </c>
      <c r="B79" s="50"/>
      <c r="C79" s="50"/>
      <c r="D79" s="50"/>
      <c r="E79" s="344"/>
      <c r="F79" s="345"/>
      <c r="G79" s="345"/>
      <c r="H79" s="346"/>
      <c r="I79" s="345"/>
      <c r="J79" s="345"/>
      <c r="K79" s="345"/>
      <c r="L79" s="346"/>
      <c r="M79" s="345"/>
      <c r="N79" s="345"/>
      <c r="O79" s="345"/>
      <c r="P79" s="345"/>
      <c r="Q79" s="345"/>
      <c r="R79" s="345"/>
      <c r="S79" s="347"/>
      <c r="T79"/>
      <c r="U79" s="347"/>
      <c r="V79" s="347"/>
      <c r="W79" s="345"/>
      <c r="X79" s="345"/>
      <c r="Y79" s="345"/>
      <c r="Z79" s="345"/>
      <c r="AA79" s="346"/>
      <c r="AB79" s="348"/>
      <c r="AC79" s="345"/>
      <c r="AD79" s="345"/>
      <c r="AE79" s="345"/>
      <c r="AF79" s="345"/>
      <c r="AG79" s="345"/>
      <c r="AH79" s="345"/>
      <c r="AI79" s="345"/>
      <c r="AJ79" s="345"/>
      <c r="AK79" s="345"/>
      <c r="AL79" s="345"/>
      <c r="AM79" s="345"/>
      <c r="AN79" s="345"/>
      <c r="AO79" s="346"/>
      <c r="AP79" s="348"/>
      <c r="AQ79" s="345"/>
    </row>
    <row r="80" spans="1:45" ht="12.75" customHeight="1">
      <c r="A80" s="343" t="s">
        <v>154</v>
      </c>
      <c r="B80" s="50"/>
      <c r="C80" s="50"/>
      <c r="D80" s="50"/>
      <c r="E80" s="344"/>
      <c r="F80" s="345"/>
      <c r="G80" s="345"/>
      <c r="H80" s="346"/>
      <c r="I80" s="345"/>
      <c r="J80" s="345"/>
      <c r="K80" s="345"/>
      <c r="L80" s="346"/>
      <c r="M80" s="345"/>
      <c r="N80" s="345"/>
      <c r="O80" s="345"/>
      <c r="P80" s="345"/>
      <c r="Q80" s="345"/>
      <c r="R80" s="345"/>
      <c r="S80" s="347"/>
      <c r="T80"/>
      <c r="U80" s="347"/>
      <c r="V80" s="347"/>
      <c r="W80" s="345"/>
      <c r="X80" s="345"/>
      <c r="Y80" s="345"/>
      <c r="Z80" s="345"/>
      <c r="AA80" s="346"/>
      <c r="AB80" s="348"/>
      <c r="AC80" s="345"/>
      <c r="AD80" s="345"/>
      <c r="AE80" s="345"/>
      <c r="AF80" s="345"/>
      <c r="AG80" s="345"/>
      <c r="AH80" s="345"/>
      <c r="AI80" s="345"/>
      <c r="AJ80" s="345"/>
      <c r="AK80" s="345"/>
      <c r="AL80" s="345"/>
      <c r="AM80" s="345"/>
      <c r="AN80" s="345"/>
      <c r="AO80" s="346"/>
      <c r="AP80" s="348"/>
      <c r="AQ80" s="345"/>
    </row>
  </sheetData>
  <pageMargins left="0.19685039370078741" right="0.19685039370078741" top="0.59055118110236227" bottom="0.78740157480314965" header="0.31496062992125984" footer="0.19685039370078741"/>
  <pageSetup paperSize="9" scale="41" fitToHeight="0" orientation="landscape" cellComments="asDisplayed" r:id="rId1"/>
  <headerFooter alignWithMargins="0">
    <oddHeader>&amp;C&amp;"Myriad Pro,Regular"&amp;14Ireland's Energy Balance &amp;A</oddHeader>
    <oddFooter>&amp;L&amp;G&amp;RPage &amp;P of &amp;N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C8D34-EFD7-45C2-8418-665049CA220F}">
  <sheetPr codeName="Sheet4"/>
  <dimension ref="B2:L47"/>
  <sheetViews>
    <sheetView zoomScaleNormal="100" workbookViewId="0">
      <selection activeCell="L25" sqref="L25"/>
    </sheetView>
  </sheetViews>
  <sheetFormatPr defaultRowHeight="15"/>
  <cols>
    <col min="3" max="3" width="10.7109375" bestFit="1" customWidth="1"/>
    <col min="4" max="4" width="12" bestFit="1" customWidth="1"/>
    <col min="5" max="5" width="50.140625" bestFit="1" customWidth="1"/>
  </cols>
  <sheetData>
    <row r="2" spans="2:12">
      <c r="B2" s="18" t="s">
        <v>155</v>
      </c>
      <c r="C2" s="18"/>
      <c r="D2" s="19"/>
      <c r="E2" s="19"/>
      <c r="F2" s="19"/>
      <c r="G2" s="19"/>
      <c r="H2" s="19"/>
      <c r="I2" s="19"/>
      <c r="J2" s="19"/>
    </row>
    <row r="3" spans="2:12" ht="15.75" thickBot="1">
      <c r="B3" s="20" t="s">
        <v>156</v>
      </c>
      <c r="C3" s="20" t="s">
        <v>203</v>
      </c>
      <c r="D3" s="20" t="s">
        <v>157</v>
      </c>
      <c r="E3" s="20" t="s">
        <v>158</v>
      </c>
      <c r="F3" s="20" t="s">
        <v>159</v>
      </c>
      <c r="G3" s="20" t="s">
        <v>160</v>
      </c>
      <c r="H3" s="20" t="s">
        <v>161</v>
      </c>
      <c r="I3" s="20" t="s">
        <v>162</v>
      </c>
      <c r="J3" s="20" t="s">
        <v>163</v>
      </c>
    </row>
    <row r="4" spans="2:12">
      <c r="B4" s="22" t="s">
        <v>209</v>
      </c>
      <c r="C4" s="22"/>
      <c r="D4" s="21"/>
      <c r="E4" s="22"/>
      <c r="F4" s="22"/>
      <c r="G4" s="22"/>
      <c r="H4" s="22"/>
      <c r="I4" s="22"/>
      <c r="J4" s="22"/>
    </row>
    <row r="5" spans="2:12">
      <c r="B5" s="23" t="s">
        <v>164</v>
      </c>
      <c r="C5" s="24" t="str">
        <f>_xlfn.TEXTJOIN(",",TRUE,IF(LEFT(Regions!$C$3,1)&lt;&gt;"*",Regions!$C$3,""),IF(LEFT(Regions!$D$3,1)&lt;&gt;"*",Regions!$D$3,""))</f>
        <v>IE,National</v>
      </c>
      <c r="D5" s="24" t="s">
        <v>199</v>
      </c>
      <c r="E5" s="24" t="s">
        <v>200</v>
      </c>
      <c r="F5" s="23" t="s">
        <v>166</v>
      </c>
      <c r="G5" s="23"/>
      <c r="H5" s="23"/>
      <c r="I5" s="23"/>
      <c r="J5" s="23"/>
    </row>
    <row r="6" spans="2:12">
      <c r="B6" s="23" t="s">
        <v>164</v>
      </c>
      <c r="C6" s="24" t="str">
        <f>_xlfn.TEXTJOIN(",",TRUE,IF(LEFT(Regions!$C$3,1)&lt;&gt;"*",Regions!$C$3,""),IF(LEFT(Regions!$D$3,1)&lt;&gt;"*",Regions!$D$3,""))</f>
        <v>IE,National</v>
      </c>
      <c r="D6" s="24" t="s">
        <v>197</v>
      </c>
      <c r="E6" s="24" t="s">
        <v>198</v>
      </c>
      <c r="F6" s="23" t="s">
        <v>166</v>
      </c>
      <c r="G6" s="23"/>
      <c r="H6" s="23"/>
      <c r="I6" s="23"/>
      <c r="J6" s="23"/>
      <c r="L6" s="39"/>
    </row>
    <row r="7" spans="2:12">
      <c r="B7" s="23" t="s">
        <v>164</v>
      </c>
      <c r="C7" s="24" t="str">
        <f>_xlfn.TEXTJOIN(",",TRUE,IF(LEFT(Regions!$C$3,1)&lt;&gt;"*",Regions!$C$3,""),IF(LEFT(Regions!$D$3,1)&lt;&gt;"*",Regions!$D$3,""))</f>
        <v>IE,National</v>
      </c>
      <c r="D7" s="24" t="s">
        <v>260</v>
      </c>
      <c r="E7" s="24" t="s">
        <v>269</v>
      </c>
      <c r="F7" s="23" t="s">
        <v>166</v>
      </c>
      <c r="G7" s="23"/>
      <c r="H7" s="23"/>
      <c r="I7" s="23"/>
      <c r="J7" s="23"/>
    </row>
    <row r="8" spans="2:12">
      <c r="B8" s="51" t="s">
        <v>164</v>
      </c>
      <c r="C8" s="51" t="str">
        <f>_xlfn.TEXTJOIN(",",TRUE,IF(LEFT(Regions!$C$3,1)&lt;&gt;"*",Regions!$C$3,""),IF(LEFT(Regions!$D$3,1)&lt;&gt;"*",Regions!$D$3,""))</f>
        <v>IE,National</v>
      </c>
      <c r="D8" s="51" t="s">
        <v>319</v>
      </c>
      <c r="E8" s="51" t="s">
        <v>318</v>
      </c>
      <c r="F8" s="51" t="s">
        <v>166</v>
      </c>
      <c r="G8" s="51"/>
      <c r="H8" s="51"/>
      <c r="I8" s="51"/>
      <c r="J8" s="51"/>
    </row>
    <row r="9" spans="2:12">
      <c r="B9" s="23" t="s">
        <v>164</v>
      </c>
      <c r="C9" s="24" t="str">
        <f>_xlfn.TEXTJOIN(",",TRUE,IF(LEFT(Regions!$C$3,1)&lt;&gt;"*",Regions!$C$3,""),IF(LEFT(Regions!$D$3,1)&lt;&gt;"*",Regions!$D$3,""))</f>
        <v>IE,National</v>
      </c>
      <c r="D9" s="24" t="s">
        <v>261</v>
      </c>
      <c r="E9" s="24" t="s">
        <v>268</v>
      </c>
      <c r="F9" s="23" t="s">
        <v>166</v>
      </c>
      <c r="G9" s="23"/>
      <c r="H9" s="23"/>
      <c r="I9" s="23"/>
      <c r="J9" s="23"/>
    </row>
    <row r="10" spans="2:12">
      <c r="B10" s="23" t="s">
        <v>164</v>
      </c>
      <c r="C10" s="24" t="str">
        <f>_xlfn.TEXTJOIN(",",TRUE,IF(LEFT(Regions!$C$3,1)&lt;&gt;"*",Regions!$C$3,""),IF(LEFT(Regions!$D$3,1)&lt;&gt;"*",Regions!$D$3,""))</f>
        <v>IE,National</v>
      </c>
      <c r="D10" s="24" t="s">
        <v>262</v>
      </c>
      <c r="E10" s="24" t="s">
        <v>267</v>
      </c>
      <c r="F10" s="23" t="s">
        <v>166</v>
      </c>
      <c r="G10" s="23"/>
      <c r="H10" s="23"/>
      <c r="I10" s="23"/>
      <c r="J10" s="23"/>
    </row>
    <row r="11" spans="2:12">
      <c r="B11" s="23" t="s">
        <v>164</v>
      </c>
      <c r="C11" s="24" t="str">
        <f>_xlfn.TEXTJOIN(",",TRUE,IF(LEFT(Regions!$C$3,1)&lt;&gt;"*",Regions!$C$3,""),IF(LEFT(Regions!$D$3,1)&lt;&gt;"*",Regions!$D$3,""))</f>
        <v>IE,National</v>
      </c>
      <c r="D11" s="24" t="s">
        <v>265</v>
      </c>
      <c r="E11" s="24" t="s">
        <v>266</v>
      </c>
      <c r="F11" s="23" t="s">
        <v>166</v>
      </c>
      <c r="G11" s="23"/>
      <c r="H11" s="23"/>
      <c r="I11" s="23"/>
      <c r="J11" s="23"/>
    </row>
    <row r="12" spans="2:12">
      <c r="B12" s="51" t="s">
        <v>164</v>
      </c>
      <c r="C12" s="51" t="str">
        <f>_xlfn.TEXTJOIN(",",TRUE,IF(LEFT(Regions!$C$3,1)&lt;&gt;"*",Regions!$C$3,""),IF(LEFT(Regions!$D$3,1)&lt;&gt;"*",Regions!$D$3,""))</f>
        <v>IE,National</v>
      </c>
      <c r="D12" s="51" t="s">
        <v>316</v>
      </c>
      <c r="E12" s="51" t="s">
        <v>315</v>
      </c>
      <c r="F12" s="51" t="s">
        <v>166</v>
      </c>
      <c r="G12" s="51"/>
      <c r="H12" s="51"/>
      <c r="I12" s="51"/>
      <c r="J12" s="51"/>
    </row>
    <row r="13" spans="2:12">
      <c r="B13" s="23" t="s">
        <v>164</v>
      </c>
      <c r="C13" s="24" t="str">
        <f>_xlfn.TEXTJOIN(",",TRUE,IF(LEFT(Regions!$C$3,1)&lt;&gt;"*",Regions!$C$3,""),IF(LEFT(Regions!$D$3,1)&lt;&gt;"*",Regions!$D$3,""))</f>
        <v>IE,National</v>
      </c>
      <c r="D13" s="24" t="s">
        <v>263</v>
      </c>
      <c r="E13" s="24" t="s">
        <v>264</v>
      </c>
      <c r="F13" s="23" t="s">
        <v>166</v>
      </c>
      <c r="G13" s="23"/>
      <c r="H13" s="23"/>
      <c r="I13" s="23"/>
      <c r="J13" s="23"/>
    </row>
    <row r="14" spans="2:12">
      <c r="B14" s="23" t="s">
        <v>164</v>
      </c>
      <c r="C14" s="24" t="str">
        <f>_xlfn.TEXTJOIN(",",TRUE,IF(LEFT(Regions!$C$3,1)&lt;&gt;"*",Regions!$C$3,""),IF(LEFT(Regions!$D$3,1)&lt;&gt;"*",Regions!$D$3,""))</f>
        <v>IE,National</v>
      </c>
      <c r="D14" s="24" t="s">
        <v>202</v>
      </c>
      <c r="E14" s="24" t="s">
        <v>201</v>
      </c>
      <c r="F14" s="23" t="s">
        <v>166</v>
      </c>
      <c r="G14" s="23"/>
      <c r="H14" s="23"/>
      <c r="I14" s="23"/>
      <c r="J14" s="23"/>
    </row>
    <row r="15" spans="2:12">
      <c r="B15" s="23" t="s">
        <v>164</v>
      </c>
      <c r="C15" s="24" t="str">
        <f>_xlfn.TEXTJOIN(",",TRUE,IF(LEFT(Regions!$C$3,1)&lt;&gt;"*",Regions!$C$3,""),IF(LEFT(Regions!$D$3,1)&lt;&gt;"*",Regions!$D$3,""))</f>
        <v>IE,National</v>
      </c>
      <c r="D15" s="24" t="s">
        <v>205</v>
      </c>
      <c r="E15" s="24" t="s">
        <v>204</v>
      </c>
      <c r="F15" s="23" t="s">
        <v>166</v>
      </c>
      <c r="G15" s="23"/>
      <c r="H15" s="23" t="s">
        <v>234</v>
      </c>
      <c r="I15" s="23"/>
      <c r="J15" s="23"/>
    </row>
    <row r="16" spans="2:12">
      <c r="B16" s="23" t="s">
        <v>164</v>
      </c>
      <c r="C16" s="24" t="str">
        <f>_xlfn.TEXTJOIN(",",TRUE,IF(LEFT(Regions!$C$3,1)&lt;&gt;"*",Regions!$C$3,""),IF(LEFT(Regions!$D$3,1)&lt;&gt;"*",Regions!$D$3,""))</f>
        <v>IE,National</v>
      </c>
      <c r="D16" s="24" t="s">
        <v>207</v>
      </c>
      <c r="E16" s="24" t="s">
        <v>208</v>
      </c>
      <c r="F16" s="23" t="s">
        <v>166</v>
      </c>
      <c r="G16" s="23"/>
      <c r="H16" s="23"/>
      <c r="I16" s="23"/>
      <c r="J16" s="23"/>
    </row>
    <row r="17" spans="2:10">
      <c r="B17" s="23" t="s">
        <v>164</v>
      </c>
      <c r="C17" s="24" t="str">
        <f>_xlfn.TEXTJOIN(",",TRUE,IF(LEFT(Regions!$C$3,1)&lt;&gt;"*",Regions!$C$3,""),IF(LEFT(Regions!$D$3,1)&lt;&gt;"*",Regions!$D$3,""))</f>
        <v>IE,National</v>
      </c>
      <c r="D17" s="24" t="s">
        <v>309</v>
      </c>
      <c r="E17" s="24" t="s">
        <v>307</v>
      </c>
      <c r="F17" s="23" t="s">
        <v>166</v>
      </c>
      <c r="G17" s="23"/>
      <c r="H17" s="23"/>
      <c r="I17" s="23"/>
      <c r="J17" s="23"/>
    </row>
    <row r="18" spans="2:10">
      <c r="B18" s="23" t="s">
        <v>164</v>
      </c>
      <c r="C18" s="24" t="str">
        <f>_xlfn.TEXTJOIN(",",TRUE,IF(LEFT(Regions!$C$3,1)&lt;&gt;"*",Regions!$C$3,""),IF(LEFT(Regions!$D$3,1)&lt;&gt;"*",Regions!$D$3,""))</f>
        <v>IE,National</v>
      </c>
      <c r="D18" s="24" t="s">
        <v>310</v>
      </c>
      <c r="E18" s="24" t="s">
        <v>308</v>
      </c>
      <c r="F18" s="23" t="s">
        <v>166</v>
      </c>
      <c r="G18" s="23"/>
      <c r="H18" s="23"/>
      <c r="I18" s="23"/>
      <c r="J18" s="23"/>
    </row>
    <row r="19" spans="2:10">
      <c r="B19" s="23" t="s">
        <v>164</v>
      </c>
      <c r="C19" s="24" t="str">
        <f>_xlfn.TEXTJOIN(",",TRUE,IF(LEFT(Regions!$C$3,1)&lt;&gt;"*",Regions!$C$3,""),IF(LEFT(Regions!$D$3,1)&lt;&gt;"*",Regions!$D$3,""))</f>
        <v>IE,National</v>
      </c>
      <c r="D19" s="24" t="s">
        <v>311</v>
      </c>
      <c r="E19" s="24" t="s">
        <v>206</v>
      </c>
      <c r="F19" s="23" t="s">
        <v>166</v>
      </c>
      <c r="G19" s="23"/>
      <c r="H19" s="23"/>
      <c r="I19" s="23"/>
      <c r="J19" s="23"/>
    </row>
    <row r="20" spans="2:10">
      <c r="B20" s="23" t="s">
        <v>164</v>
      </c>
      <c r="C20" s="24" t="str">
        <f>_xlfn.TEXTJOIN(",",TRUE,IF(LEFT(Regions!$C$3,1)&lt;&gt;"*",Regions!$C$3,""),IF(LEFT(Regions!$D$3,1)&lt;&gt;"*",Regions!$D$3,""))</f>
        <v>IE,National</v>
      </c>
      <c r="D20" s="24" t="s">
        <v>323</v>
      </c>
      <c r="E20" s="24" t="s">
        <v>322</v>
      </c>
      <c r="F20" s="23" t="s">
        <v>166</v>
      </c>
      <c r="G20" s="23"/>
      <c r="H20" s="23"/>
      <c r="I20" s="23"/>
      <c r="J20" s="23"/>
    </row>
    <row r="21" spans="2:10">
      <c r="B21" s="23" t="s">
        <v>164</v>
      </c>
      <c r="C21" s="24" t="str">
        <f>_xlfn.TEXTJOIN(",",TRUE,IF(LEFT(Regions!$C$3,1)&lt;&gt;"*",Regions!$C$3,""),IF(LEFT(Regions!$D$3,1)&lt;&gt;"*",Regions!$D$3,""))</f>
        <v>IE,National</v>
      </c>
      <c r="D21" s="24" t="s">
        <v>321</v>
      </c>
      <c r="E21" s="24" t="s">
        <v>324</v>
      </c>
      <c r="F21" s="23" t="s">
        <v>166</v>
      </c>
      <c r="G21" s="23"/>
      <c r="H21" s="23"/>
      <c r="I21" s="23"/>
      <c r="J21" s="23"/>
    </row>
    <row r="22" spans="2:10">
      <c r="B22" s="22" t="s">
        <v>210</v>
      </c>
      <c r="C22" s="22"/>
      <c r="D22" s="21"/>
      <c r="E22" s="22"/>
      <c r="F22" s="22"/>
      <c r="G22" s="22"/>
      <c r="H22" s="22"/>
      <c r="I22" s="22"/>
      <c r="J22" s="22"/>
    </row>
    <row r="23" spans="2:10">
      <c r="B23" s="23" t="s">
        <v>211</v>
      </c>
      <c r="C23" s="24" t="str">
        <f>_xlfn.TEXTJOIN(",",TRUE,IF(LEFT(Regions!$C$3,1)&lt;&gt;"*",Regions!$C$3,""),IF(LEFT(Regions!$D$3,1)&lt;&gt;"*",Regions!$D$3,""))</f>
        <v>IE,National</v>
      </c>
      <c r="D23" s="24" t="s">
        <v>212</v>
      </c>
      <c r="E23" s="26" t="str">
        <f>IF(ISNUMBER(SEARCH("&amp;",'EB2018'!A31)),SUBSTITUTE('EB2018'!A31,"&amp;","and"), 'EB2018'!A31) &amp; " demand"</f>
        <v>Non-Energy Mining demand</v>
      </c>
      <c r="F23" s="23" t="s">
        <v>166</v>
      </c>
      <c r="G23" s="23"/>
      <c r="H23" s="23"/>
      <c r="I23" s="23"/>
      <c r="J23" s="23"/>
    </row>
    <row r="24" spans="2:10">
      <c r="B24" s="23" t="s">
        <v>211</v>
      </c>
      <c r="C24" s="24" t="str">
        <f>_xlfn.TEXTJOIN(",",TRUE,IF(LEFT(Regions!$C$3,1)&lt;&gt;"*",Regions!$C$3,""),IF(LEFT(Regions!$D$3,1)&lt;&gt;"*",Regions!$D$3,""))</f>
        <v>IE,National</v>
      </c>
      <c r="D24" s="24" t="s">
        <v>213</v>
      </c>
      <c r="E24" s="26" t="str">
        <f>IF(ISNUMBER(SEARCH("&amp;",'EB2018'!A32)),SUBSTITUTE('EB2018'!A32,"&amp;","and"), 'EB2018'!A32) &amp; " demand"</f>
        <v>Food and beverages demand</v>
      </c>
      <c r="F24" s="23" t="s">
        <v>166</v>
      </c>
      <c r="G24" s="23"/>
      <c r="H24" s="23"/>
      <c r="I24" s="23"/>
      <c r="J24" s="23"/>
    </row>
    <row r="25" spans="2:10">
      <c r="B25" s="23" t="s">
        <v>211</v>
      </c>
      <c r="C25" s="24" t="str">
        <f>_xlfn.TEXTJOIN(",",TRUE,IF(LEFT(Regions!$C$3,1)&lt;&gt;"*",Regions!$C$3,""),IF(LEFT(Regions!$D$3,1)&lt;&gt;"*",Regions!$D$3,""))</f>
        <v>IE,National</v>
      </c>
      <c r="D25" s="24" t="s">
        <v>214</v>
      </c>
      <c r="E25" s="26" t="str">
        <f>IF(ISNUMBER(SEARCH("&amp;",'EB2018'!A33)),SUBSTITUTE('EB2018'!A33,"&amp;","and"), 'EB2018'!A33) &amp; " demand"</f>
        <v>Textiles and textile products demand</v>
      </c>
      <c r="F25" s="23" t="s">
        <v>166</v>
      </c>
      <c r="G25" s="23"/>
      <c r="H25" s="23"/>
      <c r="I25" s="23"/>
      <c r="J25" s="23"/>
    </row>
    <row r="26" spans="2:10">
      <c r="B26" s="23" t="s">
        <v>211</v>
      </c>
      <c r="C26" s="24" t="str">
        <f>_xlfn.TEXTJOIN(",",TRUE,IF(LEFT(Regions!$C$3,1)&lt;&gt;"*",Regions!$C$3,""),IF(LEFT(Regions!$D$3,1)&lt;&gt;"*",Regions!$D$3,""))</f>
        <v>IE,National</v>
      </c>
      <c r="D26" s="24" t="s">
        <v>215</v>
      </c>
      <c r="E26" s="26" t="str">
        <f>IF(ISNUMBER(SEARCH("&amp;",'EB2018'!A34)),SUBSTITUTE('EB2018'!A34,"&amp;","and"), 'EB2018'!A34) &amp; " demand"</f>
        <v>Wood and wood products demand</v>
      </c>
      <c r="F26" s="23" t="s">
        <v>166</v>
      </c>
      <c r="G26" s="23"/>
      <c r="H26" s="23"/>
      <c r="I26" s="23"/>
      <c r="J26" s="23"/>
    </row>
    <row r="27" spans="2:10">
      <c r="B27" s="23" t="s">
        <v>211</v>
      </c>
      <c r="C27" s="24" t="str">
        <f>_xlfn.TEXTJOIN(",",TRUE,IF(LEFT(Regions!$C$3,1)&lt;&gt;"*",Regions!$C$3,""),IF(LEFT(Regions!$D$3,1)&lt;&gt;"*",Regions!$D$3,""))</f>
        <v>IE,National</v>
      </c>
      <c r="D27" s="24" t="s">
        <v>216</v>
      </c>
      <c r="E27" s="26" t="str">
        <f>IF(ISNUMBER(SEARCH("&amp;",'EB2018'!A35)),SUBSTITUTE('EB2018'!A35,"&amp;","and"), 'EB2018'!A35) &amp; " demand"</f>
        <v>Pulp, paper, publishing and printing demand</v>
      </c>
      <c r="F27" s="23" t="s">
        <v>166</v>
      </c>
      <c r="G27" s="23"/>
      <c r="H27" s="23"/>
      <c r="I27" s="23"/>
      <c r="J27" s="23"/>
    </row>
    <row r="28" spans="2:10">
      <c r="B28" s="23" t="s">
        <v>211</v>
      </c>
      <c r="C28" s="24" t="str">
        <f>_xlfn.TEXTJOIN(",",TRUE,IF(LEFT(Regions!$C$3,1)&lt;&gt;"*",Regions!$C$3,""),IF(LEFT(Regions!$D$3,1)&lt;&gt;"*",Regions!$D$3,""))</f>
        <v>IE,National</v>
      </c>
      <c r="D28" s="24" t="s">
        <v>217</v>
      </c>
      <c r="E28" s="26" t="str">
        <f>IF(ISNUMBER(SEARCH("&amp;",'EB2018'!A36)),SUBSTITUTE('EB2018'!A36,"&amp;","and"), 'EB2018'!A36) &amp; " demand"</f>
        <v>Chemicals and man-made fibres demand</v>
      </c>
      <c r="F28" s="23" t="s">
        <v>166</v>
      </c>
      <c r="G28" s="23"/>
      <c r="H28" s="23"/>
      <c r="I28" s="23"/>
      <c r="J28" s="23"/>
    </row>
    <row r="29" spans="2:10">
      <c r="B29" s="23" t="s">
        <v>211</v>
      </c>
      <c r="C29" s="24" t="str">
        <f>_xlfn.TEXTJOIN(",",TRUE,IF(LEFT(Regions!$C$3,1)&lt;&gt;"*",Regions!$C$3,""),IF(LEFT(Regions!$D$3,1)&lt;&gt;"*",Regions!$D$3,""))</f>
        <v>IE,National</v>
      </c>
      <c r="D29" s="24" t="s">
        <v>218</v>
      </c>
      <c r="E29" s="26" t="str">
        <f>IF(ISNUMBER(SEARCH("&amp;",'EB2018'!A37)),SUBSTITUTE('EB2018'!A37,"&amp;","and"), 'EB2018'!A37) &amp; " demand"</f>
        <v>Rubber and plastic products demand</v>
      </c>
      <c r="F29" s="23" t="s">
        <v>166</v>
      </c>
      <c r="G29" s="23"/>
      <c r="H29" s="23"/>
      <c r="I29" s="23"/>
      <c r="J29" s="23"/>
    </row>
    <row r="30" spans="2:10">
      <c r="B30" s="23" t="s">
        <v>211</v>
      </c>
      <c r="C30" s="24" t="str">
        <f>_xlfn.TEXTJOIN(",",TRUE,IF(LEFT(Regions!$C$3,1)&lt;&gt;"*",Regions!$C$3,""),IF(LEFT(Regions!$D$3,1)&lt;&gt;"*",Regions!$D$3,""))</f>
        <v>IE,National</v>
      </c>
      <c r="D30" s="24" t="s">
        <v>219</v>
      </c>
      <c r="E30" s="26" t="str">
        <f>IF(ISNUMBER(SEARCH("&amp;",'EB2018'!A38)),SUBSTITUTE('EB2018'!A38,"&amp;","and"), 'EB2018'!A38) &amp; " demand"</f>
        <v>Other non-metallic mineral products demand</v>
      </c>
      <c r="F30" s="23" t="s">
        <v>166</v>
      </c>
      <c r="G30" s="23"/>
      <c r="H30" s="23"/>
      <c r="I30" s="23"/>
      <c r="J30" s="23"/>
    </row>
    <row r="31" spans="2:10">
      <c r="B31" s="23" t="s">
        <v>211</v>
      </c>
      <c r="C31" s="24" t="str">
        <f>_xlfn.TEXTJOIN(",",TRUE,IF(LEFT(Regions!$C$3,1)&lt;&gt;"*",Regions!$C$3,""),IF(LEFT(Regions!$D$3,1)&lt;&gt;"*",Regions!$D$3,""))</f>
        <v>IE,National</v>
      </c>
      <c r="D31" s="24" t="s">
        <v>220</v>
      </c>
      <c r="E31" s="26" t="str">
        <f>IF(ISNUMBER(SEARCH("&amp;",'EB2018'!A39)),SUBSTITUTE('EB2018'!A39,"&amp;","and"), 'EB2018'!A39) &amp; " demand"</f>
        <v>Basic metals and fabricated metal products demand</v>
      </c>
      <c r="F31" s="23" t="s">
        <v>166</v>
      </c>
      <c r="G31" s="23"/>
      <c r="H31" s="23"/>
      <c r="I31" s="23"/>
      <c r="J31" s="23"/>
    </row>
    <row r="32" spans="2:10">
      <c r="B32" s="23" t="s">
        <v>211</v>
      </c>
      <c r="C32" s="24" t="str">
        <f>_xlfn.TEXTJOIN(",",TRUE,IF(LEFT(Regions!$C$3,1)&lt;&gt;"*",Regions!$C$3,""),IF(LEFT(Regions!$D$3,1)&lt;&gt;"*",Regions!$D$3,""))</f>
        <v>IE,National</v>
      </c>
      <c r="D32" s="24" t="s">
        <v>221</v>
      </c>
      <c r="E32" s="26" t="str">
        <f>IF(ISNUMBER(SEARCH("&amp;",'EB2018'!A40)),SUBSTITUTE('EB2018'!A40,"&amp;","and"), 'EB2018'!A40) &amp; " demand"</f>
        <v>Machinery and equipment n.e.c. demand</v>
      </c>
      <c r="F32" s="23" t="s">
        <v>166</v>
      </c>
      <c r="G32" s="23"/>
      <c r="H32" s="23"/>
      <c r="I32" s="23"/>
      <c r="J32" s="23"/>
    </row>
    <row r="33" spans="2:10">
      <c r="B33" s="23" t="s">
        <v>211</v>
      </c>
      <c r="C33" s="24" t="str">
        <f>_xlfn.TEXTJOIN(",",TRUE,IF(LEFT(Regions!$C$3,1)&lt;&gt;"*",Regions!$C$3,""),IF(LEFT(Regions!$D$3,1)&lt;&gt;"*",Regions!$D$3,""))</f>
        <v>IE,National</v>
      </c>
      <c r="D33" s="24" t="s">
        <v>222</v>
      </c>
      <c r="E33" s="26" t="str">
        <f>IF(ISNUMBER(SEARCH("&amp;",'EB2018'!A41)),SUBSTITUTE('EB2018'!A41,"&amp;","and"), 'EB2018'!A41) &amp; " demand"</f>
        <v>Electrical and optical equipment demand</v>
      </c>
      <c r="F33" s="23" t="s">
        <v>166</v>
      </c>
      <c r="G33" s="23"/>
      <c r="H33" s="23"/>
      <c r="I33" s="23"/>
      <c r="J33" s="23"/>
    </row>
    <row r="34" spans="2:10">
      <c r="B34" s="23" t="s">
        <v>211</v>
      </c>
      <c r="C34" s="24" t="str">
        <f>_xlfn.TEXTJOIN(",",TRUE,IF(LEFT(Regions!$C$3,1)&lt;&gt;"*",Regions!$C$3,""),IF(LEFT(Regions!$D$3,1)&lt;&gt;"*",Regions!$D$3,""))</f>
        <v>IE,National</v>
      </c>
      <c r="D34" s="24" t="s">
        <v>223</v>
      </c>
      <c r="E34" s="26" t="str">
        <f>IF(ISNUMBER(SEARCH("&amp;",'EB2018'!A42)),SUBSTITUTE('EB2018'!A42,"&amp;","and"), 'EB2018'!A42) &amp; " demand"</f>
        <v>Transport equipment manufacture demand</v>
      </c>
      <c r="F34" s="23" t="s">
        <v>166</v>
      </c>
      <c r="G34" s="23"/>
      <c r="H34" s="23"/>
      <c r="I34" s="23"/>
      <c r="J34" s="23"/>
    </row>
    <row r="35" spans="2:10">
      <c r="B35" s="23" t="s">
        <v>211</v>
      </c>
      <c r="C35" s="24" t="str">
        <f>_xlfn.TEXTJOIN(",",TRUE,IF(LEFT(Regions!$C$3,1)&lt;&gt;"*",Regions!$C$3,""),IF(LEFT(Regions!$D$3,1)&lt;&gt;"*",Regions!$D$3,""))</f>
        <v>IE,National</v>
      </c>
      <c r="D35" s="24" t="s">
        <v>224</v>
      </c>
      <c r="E35" s="26" t="str">
        <f>IF(ISNUMBER(SEARCH("&amp;",'EB2018'!A43)),SUBSTITUTE('EB2018'!A43,"&amp;","and"), 'EB2018'!A43) &amp; " demand"</f>
        <v>Other manufacturing demand</v>
      </c>
      <c r="F35" s="23" t="s">
        <v>166</v>
      </c>
      <c r="G35" s="23"/>
      <c r="H35" s="23"/>
      <c r="I35" s="23"/>
      <c r="J35" s="23"/>
    </row>
    <row r="36" spans="2:10">
      <c r="B36" s="23" t="s">
        <v>211</v>
      </c>
      <c r="C36" s="24" t="str">
        <f>_xlfn.TEXTJOIN(",",TRUE,IF(LEFT(Regions!$C$3,1)&lt;&gt;"*",Regions!$C$3,""),IF(LEFT(Regions!$D$3,1)&lt;&gt;"*",Regions!$D$3,""))</f>
        <v>IE,National</v>
      </c>
      <c r="D36" s="24" t="s">
        <v>306</v>
      </c>
      <c r="E36" s="26" t="str">
        <f>IF(ISNUMBER(SEARCH("&amp;",'EB2018'!A44)),SUBSTITUTE('EB2018'!A44,"&amp;","and"), 'EB2018'!A44) &amp; " demand"</f>
        <v>Construction demand</v>
      </c>
      <c r="F36" s="23" t="s">
        <v>166</v>
      </c>
      <c r="G36" s="23"/>
      <c r="H36" s="23"/>
      <c r="I36" s="23"/>
      <c r="J36" s="23"/>
    </row>
    <row r="37" spans="2:10">
      <c r="B37" s="25" t="s">
        <v>174</v>
      </c>
      <c r="C37" s="25"/>
      <c r="D37" s="25"/>
      <c r="E37" s="25"/>
      <c r="F37" s="25"/>
      <c r="G37" s="25"/>
      <c r="H37" s="25"/>
      <c r="I37" s="25"/>
      <c r="J37" s="25"/>
    </row>
    <row r="38" spans="2:10">
      <c r="B38" s="23" t="s">
        <v>175</v>
      </c>
      <c r="C38" s="24" t="str">
        <f>_xlfn.TEXTJOIN(",",TRUE,IF(LEFT(Regions!$C$3,1)&lt;&gt;"*",Regions!$C$3,""),IF(LEFT(Regions!$D$3,1)&lt;&gt;"*",Regions!$D$3,""))</f>
        <v>IE,National</v>
      </c>
      <c r="D38" s="24" t="s">
        <v>177</v>
      </c>
      <c r="E38" s="24" t="s">
        <v>178</v>
      </c>
      <c r="F38" s="23" t="s">
        <v>176</v>
      </c>
      <c r="G38" s="23"/>
      <c r="H38" s="23"/>
      <c r="I38" s="23"/>
      <c r="J38" s="23"/>
    </row>
    <row r="39" spans="2:10">
      <c r="B39" s="23" t="s">
        <v>175</v>
      </c>
      <c r="C39" s="24" t="str">
        <f>_xlfn.TEXTJOIN(",",TRUE,IF(LEFT(Regions!$C$3,1)&lt;&gt;"*",Regions!$C$3,""),IF(LEFT(Regions!$D$3,1)&lt;&gt;"*",Regions!$D$3,""))</f>
        <v>IE,National</v>
      </c>
      <c r="D39" s="24" t="s">
        <v>179</v>
      </c>
      <c r="E39" s="24" t="s">
        <v>180</v>
      </c>
      <c r="F39" s="23" t="s">
        <v>176</v>
      </c>
      <c r="G39" s="23"/>
      <c r="H39" s="23"/>
      <c r="I39" s="23"/>
      <c r="J39" s="23"/>
    </row>
    <row r="40" spans="2:10">
      <c r="B40" s="23" t="s">
        <v>175</v>
      </c>
      <c r="C40" s="24" t="str">
        <f>_xlfn.TEXTJOIN(",",TRUE,IF(LEFT(Regions!$C$3,1)&lt;&gt;"*",Regions!$C$3,""),IF(LEFT(Regions!$D$3,1)&lt;&gt;"*",Regions!$D$3,""))</f>
        <v>IE,National</v>
      </c>
      <c r="D40" s="24" t="s">
        <v>181</v>
      </c>
      <c r="E40" s="24" t="s">
        <v>182</v>
      </c>
      <c r="F40" s="23" t="s">
        <v>176</v>
      </c>
      <c r="G40" s="23"/>
      <c r="H40" s="23"/>
      <c r="I40" s="23"/>
      <c r="J40" s="23"/>
    </row>
    <row r="41" spans="2:10">
      <c r="B41" s="23" t="s">
        <v>175</v>
      </c>
      <c r="C41" s="24" t="str">
        <f>_xlfn.TEXTJOIN(",",TRUE,IF(LEFT(Regions!$C$3,1)&lt;&gt;"*",Regions!$C$3,""),IF(LEFT(Regions!$D$3,1)&lt;&gt;"*",Regions!$D$3,""))</f>
        <v>IE,National</v>
      </c>
      <c r="D41" s="24" t="s">
        <v>183</v>
      </c>
      <c r="E41" s="24" t="s">
        <v>184</v>
      </c>
      <c r="F41" s="23" t="s">
        <v>176</v>
      </c>
      <c r="G41" s="23"/>
      <c r="H41" s="23"/>
      <c r="I41" s="23"/>
      <c r="J41" s="23"/>
    </row>
    <row r="42" spans="2:10">
      <c r="B42" s="23" t="s">
        <v>175</v>
      </c>
      <c r="C42" s="24" t="str">
        <f>_xlfn.TEXTJOIN(",",TRUE,IF(LEFT(Regions!$C$3,1)&lt;&gt;"*",Regions!$C$3,""),IF(LEFT(Regions!$D$3,1)&lt;&gt;"*",Regions!$D$3,""))</f>
        <v>IE,National</v>
      </c>
      <c r="D42" s="24" t="s">
        <v>185</v>
      </c>
      <c r="E42" s="24" t="s">
        <v>186</v>
      </c>
      <c r="F42" s="23" t="s">
        <v>176</v>
      </c>
      <c r="G42" s="23"/>
      <c r="H42" s="23"/>
      <c r="I42" s="23"/>
      <c r="J42" s="23"/>
    </row>
    <row r="43" spans="2:10">
      <c r="B43" s="23" t="s">
        <v>175</v>
      </c>
      <c r="C43" s="24" t="str">
        <f>_xlfn.TEXTJOIN(",",TRUE,IF(LEFT(Regions!$C$3,1)&lt;&gt;"*",Regions!$C$3,""),IF(LEFT(Regions!$D$3,1)&lt;&gt;"*",Regions!$D$3,""))</f>
        <v>IE,National</v>
      </c>
      <c r="D43" s="24" t="s">
        <v>187</v>
      </c>
      <c r="E43" s="24" t="s">
        <v>188</v>
      </c>
      <c r="F43" s="23" t="s">
        <v>176</v>
      </c>
      <c r="G43" s="23"/>
      <c r="H43" s="23"/>
      <c r="I43" s="23"/>
      <c r="J43" s="23"/>
    </row>
    <row r="44" spans="2:10">
      <c r="B44" s="23" t="s">
        <v>175</v>
      </c>
      <c r="C44" s="24" t="str">
        <f>_xlfn.TEXTJOIN(",",TRUE,IF(LEFT(Regions!$C$3,1)&lt;&gt;"*",Regions!$C$3,""),IF(LEFT(Regions!$D$3,1)&lt;&gt;"*",Regions!$D$3,""))</f>
        <v>IE,National</v>
      </c>
      <c r="D44" s="24" t="s">
        <v>189</v>
      </c>
      <c r="E44" s="24" t="s">
        <v>190</v>
      </c>
      <c r="F44" s="23" t="s">
        <v>176</v>
      </c>
      <c r="G44" s="23"/>
      <c r="H44" s="23"/>
      <c r="I44" s="23"/>
      <c r="J44" s="23"/>
    </row>
    <row r="45" spans="2:10">
      <c r="B45" s="23" t="s">
        <v>175</v>
      </c>
      <c r="C45" s="24" t="str">
        <f>_xlfn.TEXTJOIN(",",TRUE,IF(LEFT(Regions!$C$3,1)&lt;&gt;"*",Regions!$C$3,""),IF(LEFT(Regions!$D$3,1)&lt;&gt;"*",Regions!$D$3,""))</f>
        <v>IE,National</v>
      </c>
      <c r="D45" s="24" t="s">
        <v>191</v>
      </c>
      <c r="E45" s="24" t="s">
        <v>192</v>
      </c>
      <c r="F45" s="23" t="s">
        <v>176</v>
      </c>
      <c r="G45" s="23"/>
      <c r="H45" s="23"/>
      <c r="I45" s="23"/>
      <c r="J45" s="23"/>
    </row>
    <row r="46" spans="2:10">
      <c r="B46" s="23" t="s">
        <v>175</v>
      </c>
      <c r="C46" s="24" t="str">
        <f>_xlfn.TEXTJOIN(",",TRUE,IF(LEFT(Regions!$C$3,1)&lt;&gt;"*",Regions!$C$3,""),IF(LEFT(Regions!$D$3,1)&lt;&gt;"*",Regions!$D$3,""))</f>
        <v>IE,National</v>
      </c>
      <c r="D46" s="24" t="s">
        <v>193</v>
      </c>
      <c r="E46" s="24" t="s">
        <v>194</v>
      </c>
      <c r="F46" s="23" t="s">
        <v>176</v>
      </c>
      <c r="G46" s="23"/>
      <c r="H46" s="23"/>
      <c r="I46" s="23"/>
      <c r="J46" s="23"/>
    </row>
    <row r="47" spans="2:10">
      <c r="B47" s="23" t="s">
        <v>175</v>
      </c>
      <c r="C47" s="24" t="str">
        <f>_xlfn.TEXTJOIN(",",TRUE,IF(LEFT(Regions!$C$3,1)&lt;&gt;"*",Regions!$C$3,""),IF(LEFT(Regions!$D$3,1)&lt;&gt;"*",Regions!$D$3,""))</f>
        <v>IE,National</v>
      </c>
      <c r="D47" s="24" t="s">
        <v>195</v>
      </c>
      <c r="E47" s="24" t="s">
        <v>196</v>
      </c>
      <c r="F47" s="23" t="s">
        <v>176</v>
      </c>
      <c r="G47" s="23"/>
      <c r="H47" s="23"/>
      <c r="I47" s="23"/>
      <c r="J47" s="2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09B35-A292-4896-84EE-9157D4436BDA}">
  <sheetPr codeName="Sheet5"/>
  <dimension ref="B2:J36"/>
  <sheetViews>
    <sheetView topLeftCell="A4" zoomScaleNormal="100" workbookViewId="0">
      <selection activeCell="B36" sqref="B36"/>
    </sheetView>
  </sheetViews>
  <sheetFormatPr defaultRowHeight="15"/>
  <cols>
    <col min="2" max="2" width="11.28515625" bestFit="1" customWidth="1"/>
    <col min="3" max="3" width="11.28515625" customWidth="1"/>
    <col min="4" max="4" width="15.28515625" bestFit="1" customWidth="1"/>
    <col min="5" max="5" width="55.140625" bestFit="1" customWidth="1"/>
    <col min="9" max="9" width="10.42578125" bestFit="1" customWidth="1"/>
    <col min="10" max="10" width="7.85546875" bestFit="1" customWidth="1"/>
  </cols>
  <sheetData>
    <row r="2" spans="2:10">
      <c r="B2" s="18" t="s">
        <v>225</v>
      </c>
      <c r="C2" s="18"/>
      <c r="D2" s="19"/>
      <c r="E2" s="19"/>
      <c r="F2" s="19"/>
      <c r="G2" s="19"/>
      <c r="H2" s="19"/>
      <c r="I2" s="19"/>
      <c r="J2" s="19"/>
    </row>
    <row r="3" spans="2:10" ht="15.75" thickBot="1">
      <c r="B3" s="20" t="s">
        <v>226</v>
      </c>
      <c r="C3" s="20" t="s">
        <v>203</v>
      </c>
      <c r="D3" s="20" t="s">
        <v>227</v>
      </c>
      <c r="E3" s="20" t="s">
        <v>228</v>
      </c>
      <c r="F3" s="20" t="s">
        <v>229</v>
      </c>
      <c r="G3" s="20" t="s">
        <v>230</v>
      </c>
      <c r="H3" s="20" t="s">
        <v>231</v>
      </c>
      <c r="I3" s="20" t="s">
        <v>232</v>
      </c>
      <c r="J3" s="20" t="s">
        <v>233</v>
      </c>
    </row>
    <row r="4" spans="2:10">
      <c r="B4" s="22" t="s">
        <v>238</v>
      </c>
      <c r="C4" s="22"/>
      <c r="D4" s="21"/>
      <c r="E4" s="22"/>
      <c r="F4" s="22"/>
      <c r="G4" s="22"/>
      <c r="H4" s="22"/>
      <c r="I4" s="22"/>
      <c r="J4" s="22"/>
    </row>
    <row r="5" spans="2:10">
      <c r="B5" s="24" t="s">
        <v>239</v>
      </c>
      <c r="C5" s="24" t="str">
        <f>_xlfn.TEXTJOIN(",",TRUE,IF(LEFT(Regions!$C$3,1)&lt;&gt;"*",Regions!$C$3,""),IF(LEFT(Regions!$D$3,1)&lt;&gt;"*",Regions!$D$3,""))</f>
        <v>IE,National</v>
      </c>
      <c r="D5" s="24" t="str">
        <f>_xlfn.TEXTJOIN("-",TRUE,"I",B5,MID(Commodities!D23,2,3),"E0")</f>
        <v>I-DMD-NEM-E0</v>
      </c>
      <c r="E5" s="24" t="str">
        <f>_xlfn.CONCAT(Commodities!E23," process")</f>
        <v>Non-Energy Mining demand process</v>
      </c>
      <c r="F5" s="27" t="s">
        <v>166</v>
      </c>
      <c r="G5" s="28" t="s">
        <v>237</v>
      </c>
      <c r="H5" s="28"/>
      <c r="I5" s="29"/>
      <c r="J5" s="28"/>
    </row>
    <row r="6" spans="2:10">
      <c r="B6" s="24" t="s">
        <v>239</v>
      </c>
      <c r="C6" s="24" t="str">
        <f>_xlfn.TEXTJOIN(",",TRUE,IF(LEFT(Regions!$C$3,1)&lt;&gt;"*",Regions!$C$3,""),IF(LEFT(Regions!$D$3,1)&lt;&gt;"*",Regions!$D$3,""))</f>
        <v>IE,National</v>
      </c>
      <c r="D6" s="24" t="str">
        <f>_xlfn.TEXTJOIN("-",TRUE,"I",B6,MID(Commodities!D24,2,3),"E0")</f>
        <v>I-DMD-FAB-E0</v>
      </c>
      <c r="E6" s="24" t="str">
        <f>_xlfn.CONCAT(Commodities!E24," process")</f>
        <v>Food and beverages demand process</v>
      </c>
      <c r="F6" s="27" t="s">
        <v>166</v>
      </c>
      <c r="G6" s="28" t="s">
        <v>237</v>
      </c>
      <c r="H6" s="29"/>
      <c r="I6" s="29"/>
      <c r="J6" s="28"/>
    </row>
    <row r="7" spans="2:10">
      <c r="B7" s="24" t="s">
        <v>239</v>
      </c>
      <c r="C7" s="24" t="str">
        <f>_xlfn.TEXTJOIN(",",TRUE,IF(LEFT(Regions!$C$3,1)&lt;&gt;"*",Regions!$C$3,""),IF(LEFT(Regions!$D$3,1)&lt;&gt;"*",Regions!$D$3,""))</f>
        <v>IE,National</v>
      </c>
      <c r="D7" s="24" t="str">
        <f>_xlfn.TEXTJOIN("-",TRUE,"I",B7,MID(Commodities!D25,2,3),"E0")</f>
        <v>I-DMD-TAP-E0</v>
      </c>
      <c r="E7" s="24" t="str">
        <f>_xlfn.CONCAT(Commodities!E25," process")</f>
        <v>Textiles and textile products demand process</v>
      </c>
      <c r="F7" s="27" t="s">
        <v>166</v>
      </c>
      <c r="G7" s="28" t="s">
        <v>237</v>
      </c>
      <c r="H7" s="29"/>
      <c r="I7" s="29"/>
      <c r="J7" s="28"/>
    </row>
    <row r="8" spans="2:10">
      <c r="B8" s="24" t="s">
        <v>239</v>
      </c>
      <c r="C8" s="24" t="str">
        <f>_xlfn.TEXTJOIN(",",TRUE,IF(LEFT(Regions!$C$3,1)&lt;&gt;"*",Regions!$C$3,""),IF(LEFT(Regions!$D$3,1)&lt;&gt;"*",Regions!$D$3,""))</f>
        <v>IE,National</v>
      </c>
      <c r="D8" s="24" t="str">
        <f>_xlfn.TEXTJOIN("-",TRUE,"I",B8,MID(Commodities!D26,2,3),"E0")</f>
        <v>I-DMD-WAP-E0</v>
      </c>
      <c r="E8" s="24" t="str">
        <f>_xlfn.CONCAT(Commodities!E26," process")</f>
        <v>Wood and wood products demand process</v>
      </c>
      <c r="F8" s="27" t="s">
        <v>166</v>
      </c>
      <c r="G8" s="28" t="s">
        <v>237</v>
      </c>
      <c r="H8" s="29"/>
      <c r="I8" s="29"/>
      <c r="J8" s="28"/>
    </row>
    <row r="9" spans="2:10">
      <c r="B9" s="24" t="s">
        <v>239</v>
      </c>
      <c r="C9" s="24" t="str">
        <f>_xlfn.TEXTJOIN(",",TRUE,IF(LEFT(Regions!$C$3,1)&lt;&gt;"*",Regions!$C$3,""),IF(LEFT(Regions!$D$3,1)&lt;&gt;"*",Regions!$D$3,""))</f>
        <v>IE,National</v>
      </c>
      <c r="D9" s="24" t="str">
        <f>_xlfn.TEXTJOIN("-",TRUE,"I",B9,MID(Commodities!D27,2,3),"E0")</f>
        <v>I-DMD-PX4-E0</v>
      </c>
      <c r="E9" s="24" t="str">
        <f>_xlfn.CONCAT(Commodities!E27," process")</f>
        <v>Pulp, paper, publishing and printing demand process</v>
      </c>
      <c r="F9" s="27" t="s">
        <v>166</v>
      </c>
      <c r="G9" s="28" t="s">
        <v>237</v>
      </c>
      <c r="H9" s="29"/>
      <c r="I9" s="29"/>
      <c r="J9" s="28"/>
    </row>
    <row r="10" spans="2:10">
      <c r="B10" s="24" t="s">
        <v>239</v>
      </c>
      <c r="C10" s="24" t="str">
        <f>_xlfn.TEXTJOIN(",",TRUE,IF(LEFT(Regions!$C$3,1)&lt;&gt;"*",Regions!$C$3,""),IF(LEFT(Regions!$D$3,1)&lt;&gt;"*",Regions!$D$3,""))</f>
        <v>IE,National</v>
      </c>
      <c r="D10" s="24" t="str">
        <f>_xlfn.TEXTJOIN("-",TRUE,"I",B10,MID(Commodities!D28,2,3),"E0")</f>
        <v>I-DMD-CAF-E0</v>
      </c>
      <c r="E10" s="24" t="str">
        <f>_xlfn.CONCAT(Commodities!E28," process")</f>
        <v>Chemicals and man-made fibres demand process</v>
      </c>
      <c r="F10" s="27" t="s">
        <v>166</v>
      </c>
      <c r="G10" s="28" t="s">
        <v>237</v>
      </c>
      <c r="H10" s="29"/>
      <c r="I10" s="29"/>
      <c r="J10" s="28"/>
    </row>
    <row r="11" spans="2:10">
      <c r="B11" s="24" t="s">
        <v>239</v>
      </c>
      <c r="C11" s="24" t="str">
        <f>_xlfn.TEXTJOIN(",",TRUE,IF(LEFT(Regions!$C$3,1)&lt;&gt;"*",Regions!$C$3,""),IF(LEFT(Regions!$D$3,1)&lt;&gt;"*",Regions!$D$3,""))</f>
        <v>IE,National</v>
      </c>
      <c r="D11" s="24" t="str">
        <f>_xlfn.TEXTJOIN("-",TRUE,"I",B11,MID(Commodities!D29,2,3),"E0")</f>
        <v>I-DMD-RAP-E0</v>
      </c>
      <c r="E11" s="24" t="str">
        <f>_xlfn.CONCAT(Commodities!E29," process")</f>
        <v>Rubber and plastic products demand process</v>
      </c>
      <c r="F11" s="27" t="s">
        <v>166</v>
      </c>
      <c r="G11" s="28" t="s">
        <v>237</v>
      </c>
      <c r="H11" s="29"/>
      <c r="I11" s="29"/>
      <c r="J11" s="28"/>
    </row>
    <row r="12" spans="2:10">
      <c r="B12" s="24" t="s">
        <v>239</v>
      </c>
      <c r="C12" s="24" t="str">
        <f>_xlfn.TEXTJOIN(",",TRUE,IF(LEFT(Regions!$C$3,1)&lt;&gt;"*",Regions!$C$3,""),IF(LEFT(Regions!$D$3,1)&lt;&gt;"*",Regions!$D$3,""))</f>
        <v>IE,National</v>
      </c>
      <c r="D12" s="24" t="str">
        <f>_xlfn.TEXTJOIN("-",TRUE,"I",B12,MID(Commodities!D30,2,3),"E0")</f>
        <v>I-DMD-ONM-E0</v>
      </c>
      <c r="E12" s="24" t="str">
        <f>_xlfn.CONCAT(Commodities!E30," process")</f>
        <v>Other non-metallic mineral products demand process</v>
      </c>
      <c r="F12" s="27" t="s">
        <v>166</v>
      </c>
      <c r="G12" s="28" t="s">
        <v>237</v>
      </c>
      <c r="H12" s="29"/>
      <c r="I12" s="29"/>
      <c r="J12" s="28"/>
    </row>
    <row r="13" spans="2:10">
      <c r="B13" s="24" t="s">
        <v>239</v>
      </c>
      <c r="C13" s="24" t="str">
        <f>_xlfn.TEXTJOIN(",",TRUE,IF(LEFT(Regions!$C$3,1)&lt;&gt;"*",Regions!$C$3,""),IF(LEFT(Regions!$D$3,1)&lt;&gt;"*",Regions!$D$3,""))</f>
        <v>IE,National</v>
      </c>
      <c r="D13" s="24" t="str">
        <f>_xlfn.TEXTJOIN("-",TRUE,"I",B13,MID(Commodities!D31,2,3),"E0")</f>
        <v>I-DMD-MAP-E0</v>
      </c>
      <c r="E13" s="24" t="str">
        <f>_xlfn.CONCAT(Commodities!E31," process")</f>
        <v>Basic metals and fabricated metal products demand process</v>
      </c>
      <c r="F13" s="27" t="s">
        <v>166</v>
      </c>
      <c r="G13" s="28" t="s">
        <v>237</v>
      </c>
      <c r="H13" s="29"/>
      <c r="I13" s="29"/>
      <c r="J13" s="28"/>
    </row>
    <row r="14" spans="2:10">
      <c r="B14" s="24" t="s">
        <v>239</v>
      </c>
      <c r="C14" s="24" t="str">
        <f>_xlfn.TEXTJOIN(",",TRUE,IF(LEFT(Regions!$C$3,1)&lt;&gt;"*",Regions!$C$3,""),IF(LEFT(Regions!$D$3,1)&lt;&gt;"*",Regions!$D$3,""))</f>
        <v>IE,National</v>
      </c>
      <c r="D14" s="24" t="str">
        <f>_xlfn.TEXTJOIN("-",TRUE,"I",B14,MID(Commodities!D32,2,3),"E0")</f>
        <v>I-DMD-MAE-E0</v>
      </c>
      <c r="E14" s="24" t="str">
        <f>_xlfn.CONCAT(Commodities!E32," process")</f>
        <v>Machinery and equipment n.e.c. demand process</v>
      </c>
      <c r="F14" s="27" t="s">
        <v>166</v>
      </c>
      <c r="G14" s="28" t="s">
        <v>237</v>
      </c>
      <c r="H14" s="29"/>
      <c r="I14" s="29"/>
      <c r="J14" s="28"/>
    </row>
    <row r="15" spans="2:10">
      <c r="B15" s="24" t="s">
        <v>239</v>
      </c>
      <c r="C15" s="24" t="str">
        <f>_xlfn.TEXTJOIN(",",TRUE,IF(LEFT(Regions!$C$3,1)&lt;&gt;"*",Regions!$C$3,""),IF(LEFT(Regions!$D$3,1)&lt;&gt;"*",Regions!$D$3,""))</f>
        <v>IE,National</v>
      </c>
      <c r="D15" s="24" t="str">
        <f>_xlfn.TEXTJOIN("-",TRUE,"I",B15,MID(Commodities!D33,2,3),"E0")</f>
        <v>I-DMD-EOE-E0</v>
      </c>
      <c r="E15" s="24" t="str">
        <f>_xlfn.CONCAT(Commodities!E33," process")</f>
        <v>Electrical and optical equipment demand process</v>
      </c>
      <c r="F15" s="27" t="s">
        <v>166</v>
      </c>
      <c r="G15" s="28" t="s">
        <v>237</v>
      </c>
      <c r="H15" s="28"/>
      <c r="I15" s="28"/>
      <c r="J15" s="28"/>
    </row>
    <row r="16" spans="2:10">
      <c r="B16" s="24" t="s">
        <v>239</v>
      </c>
      <c r="C16" s="24" t="str">
        <f>_xlfn.TEXTJOIN(",",TRUE,IF(LEFT(Regions!$C$3,1)&lt;&gt;"*",Regions!$C$3,""),IF(LEFT(Regions!$D$3,1)&lt;&gt;"*",Regions!$D$3,""))</f>
        <v>IE,National</v>
      </c>
      <c r="D16" s="24" t="str">
        <f>_xlfn.TEXTJOIN("-",TRUE,"I",B16,MID(Commodities!D34,2,3),"E0")</f>
        <v>I-DMD-TEM-E0</v>
      </c>
      <c r="E16" s="24" t="str">
        <f>_xlfn.CONCAT(Commodities!E34," process")</f>
        <v>Transport equipment manufacture demand process</v>
      </c>
      <c r="F16" s="30" t="s">
        <v>166</v>
      </c>
      <c r="G16" s="28" t="s">
        <v>237</v>
      </c>
      <c r="H16" s="29"/>
      <c r="I16" s="29"/>
      <c r="J16" s="30"/>
    </row>
    <row r="17" spans="2:10">
      <c r="B17" s="24" t="s">
        <v>239</v>
      </c>
      <c r="C17" s="24" t="str">
        <f>_xlfn.TEXTJOIN(",",TRUE,IF(LEFT(Regions!$C$3,1)&lt;&gt;"*",Regions!$C$3,""),IF(LEFT(Regions!$D$3,1)&lt;&gt;"*",Regions!$D$3,""))</f>
        <v>IE,National</v>
      </c>
      <c r="D17" s="24" t="str">
        <f>_xlfn.TEXTJOIN("-",TRUE,"I",B17,MID(Commodities!D35,2,3),"E0")</f>
        <v>I-DMD-OMA-E0</v>
      </c>
      <c r="E17" s="24" t="str">
        <f>_xlfn.CONCAT(Commodities!E35," process")</f>
        <v>Other manufacturing demand process</v>
      </c>
      <c r="F17" s="27" t="s">
        <v>166</v>
      </c>
      <c r="G17" s="28" t="s">
        <v>237</v>
      </c>
      <c r="H17" s="29"/>
      <c r="I17" s="29"/>
      <c r="J17" s="30"/>
    </row>
    <row r="18" spans="2:10">
      <c r="B18" s="24" t="s">
        <v>239</v>
      </c>
      <c r="C18" s="24" t="str">
        <f>_xlfn.TEXTJOIN(",",TRUE,IF(LEFT(Regions!$C$3,1)&lt;&gt;"*",Regions!$C$3,""),IF(LEFT(Regions!$D$3,1)&lt;&gt;"*",Regions!$D$3,""))</f>
        <v>IE,National</v>
      </c>
      <c r="D18" s="24" t="str">
        <f>_xlfn.TEXTJOIN("-",TRUE,"I",B18,MID(Commodities!D36,2,3),"E0")</f>
        <v>I-DMD-CON-E0</v>
      </c>
      <c r="E18" s="24" t="str">
        <f>_xlfn.CONCAT(Commodities!E36," process")</f>
        <v>Construction demand process</v>
      </c>
      <c r="F18" s="27" t="s">
        <v>166</v>
      </c>
      <c r="G18" s="28" t="s">
        <v>237</v>
      </c>
      <c r="H18" s="29"/>
      <c r="I18" s="29"/>
      <c r="J18" s="30"/>
    </row>
    <row r="19" spans="2:10">
      <c r="B19" s="22" t="s">
        <v>236</v>
      </c>
      <c r="C19" s="22"/>
      <c r="D19" s="21"/>
      <c r="E19" s="22"/>
      <c r="F19" s="22"/>
      <c r="G19" s="22"/>
      <c r="H19" s="22"/>
      <c r="I19" s="22"/>
      <c r="J19" s="22"/>
    </row>
    <row r="20" spans="2:10">
      <c r="B20" s="24" t="s">
        <v>235</v>
      </c>
      <c r="C20" s="24" t="str">
        <f>_xlfn.TEXTJOIN(",",TRUE,IF(LEFT(Regions!$C$3,1)&lt;&gt;"*",Regions!$C$3,""),IF(LEFT(Regions!$D$3,1)&lt;&gt;"*",Regions!$D$3,""))</f>
        <v>IE,National</v>
      </c>
      <c r="D20" s="24" t="str">
        <f>_xlfn.TEXTJOIN("-",TRUE,"FT",Commodities!D5)</f>
        <v>FT-INDCOA</v>
      </c>
      <c r="E20" s="24" t="str">
        <f>_xlfn.TEXTJOIN(" - ",TRUE,"Fuel Tech",Commodities!E5)</f>
        <v>Fuel Tech - Coal (IND)</v>
      </c>
      <c r="F20" s="32" t="s">
        <v>166</v>
      </c>
      <c r="G20" s="28" t="s">
        <v>237</v>
      </c>
      <c r="H20" s="30"/>
      <c r="I20" s="31"/>
      <c r="J20" s="30"/>
    </row>
    <row r="21" spans="2:10">
      <c r="B21" s="24" t="s">
        <v>235</v>
      </c>
      <c r="C21" s="24" t="str">
        <f>_xlfn.TEXTJOIN(",",TRUE,IF(LEFT(Regions!$C$3,1)&lt;&gt;"*",Regions!$C$3,""),IF(LEFT(Regions!$D$3,1)&lt;&gt;"*",Regions!$D$3,""))</f>
        <v>IE,National</v>
      </c>
      <c r="D21" s="24" t="str">
        <f>_xlfn.TEXTJOIN("-",TRUE,"FT",Commodities!D6)</f>
        <v>FT-INDPEA</v>
      </c>
      <c r="E21" s="24" t="str">
        <f>_xlfn.TEXTJOIN(" - ",TRUE,"Fuel Tech",Commodities!E6)</f>
        <v xml:space="preserve">Fuel Tech - Peat (IND) </v>
      </c>
      <c r="F21" s="33" t="s">
        <v>166</v>
      </c>
      <c r="G21" s="28" t="s">
        <v>237</v>
      </c>
      <c r="H21" s="30"/>
      <c r="I21" s="34"/>
      <c r="J21" s="34"/>
    </row>
    <row r="22" spans="2:10">
      <c r="B22" s="24" t="s">
        <v>235</v>
      </c>
      <c r="C22" s="24" t="str">
        <f>_xlfn.TEXTJOIN(",",TRUE,IF(LEFT(Regions!$C$3,1)&lt;&gt;"*",Regions!$C$3,""),IF(LEFT(Regions!$D$3,1)&lt;&gt;"*",Regions!$D$3,""))</f>
        <v>IE,National</v>
      </c>
      <c r="D22" s="24" t="str">
        <f>_xlfn.TEXTJOIN("-",TRUE,"FT",Commodities!D7)</f>
        <v>FT-INDKER</v>
      </c>
      <c r="E22" s="24" t="str">
        <f>_xlfn.TEXTJOIN(" - ",TRUE,"Fuel Tech",Commodities!E7)</f>
        <v>Fuel Tech - Kerosene (IND)</v>
      </c>
      <c r="F22" s="33" t="s">
        <v>166</v>
      </c>
      <c r="G22" s="28" t="s">
        <v>237</v>
      </c>
      <c r="H22" s="30"/>
      <c r="I22" s="34"/>
      <c r="J22" s="34"/>
    </row>
    <row r="23" spans="2:10">
      <c r="B23" s="51" t="s">
        <v>235</v>
      </c>
      <c r="C23" s="51" t="str">
        <f>_xlfn.TEXTJOIN(",",TRUE,IF(LEFT(Regions!$C$3,1)&lt;&gt;"*",Regions!$C$3,""),IF(LEFT(Regions!$D$3,1)&lt;&gt;"*",Regions!$D$3,""))</f>
        <v>IE,National</v>
      </c>
      <c r="D23" s="51" t="str">
        <f>_xlfn.TEXTJOIN("-",TRUE,"FT",Commodities!D8)</f>
        <v>FT-INDBKE</v>
      </c>
      <c r="E23" s="51" t="str">
        <f>_xlfn.TEXTJOIN(" - ",TRUE,"Fuel Tech",Commodities!E8)</f>
        <v>Fuel Tech - BioKerosene (IND)</v>
      </c>
      <c r="F23" s="52" t="s">
        <v>166</v>
      </c>
      <c r="G23" s="51" t="s">
        <v>237</v>
      </c>
      <c r="H23" s="30"/>
      <c r="I23" s="34"/>
      <c r="J23" s="34"/>
    </row>
    <row r="24" spans="2:10">
      <c r="B24" s="24" t="s">
        <v>235</v>
      </c>
      <c r="C24" s="24" t="str">
        <f>_xlfn.TEXTJOIN(",",TRUE,IF(LEFT(Regions!$C$3,1)&lt;&gt;"*",Regions!$C$3,""),IF(LEFT(Regions!$D$3,1)&lt;&gt;"*",Regions!$D$3,""))</f>
        <v>IE,National</v>
      </c>
      <c r="D24" s="24" t="str">
        <f>_xlfn.TEXTJOIN("-",TRUE,"FT",Commodities!D9)</f>
        <v>FT-INDHFO</v>
      </c>
      <c r="E24" s="24" t="str">
        <f>_xlfn.TEXTJOIN(" - ",TRUE,"Fuel Tech",Commodities!E9)</f>
        <v>Fuel Tech - Heavy Fuel Oil (IND)</v>
      </c>
      <c r="F24" s="33" t="s">
        <v>166</v>
      </c>
      <c r="G24" s="28" t="s">
        <v>237</v>
      </c>
      <c r="H24" s="30"/>
      <c r="I24" s="34"/>
      <c r="J24" s="34"/>
    </row>
    <row r="25" spans="2:10">
      <c r="B25" s="24" t="s">
        <v>235</v>
      </c>
      <c r="C25" s="24" t="str">
        <f>_xlfn.TEXTJOIN(",",TRUE,IF(LEFT(Regions!$C$3,1)&lt;&gt;"*",Regions!$C$3,""),IF(LEFT(Regions!$D$3,1)&lt;&gt;"*",Regions!$D$3,""))</f>
        <v>IE,National</v>
      </c>
      <c r="D25" s="24" t="str">
        <f>_xlfn.TEXTJOIN("-",TRUE,"FT",Commodities!D10)</f>
        <v>FT-INDLPG</v>
      </c>
      <c r="E25" s="24" t="str">
        <f>_xlfn.TEXTJOIN(" - ",TRUE,"Fuel Tech",Commodities!E10)</f>
        <v>Fuel Tech - Liquified Petroleum Gas (IND)</v>
      </c>
      <c r="F25" s="33" t="s">
        <v>166</v>
      </c>
      <c r="G25" s="28" t="s">
        <v>237</v>
      </c>
      <c r="H25" s="30"/>
      <c r="I25" s="34"/>
      <c r="J25" s="34"/>
    </row>
    <row r="26" spans="2:10">
      <c r="B26" s="24" t="s">
        <v>235</v>
      </c>
      <c r="C26" s="24" t="str">
        <f>_xlfn.TEXTJOIN(",",TRUE,IF(LEFT(Regions!$C$3,1)&lt;&gt;"*",Regions!$C$3,""),IF(LEFT(Regions!$D$3,1)&lt;&gt;"*",Regions!$D$3,""))</f>
        <v>IE,National</v>
      </c>
      <c r="D26" s="24" t="str">
        <f>_xlfn.TEXTJOIN("-",TRUE,"FT",Commodities!D11)</f>
        <v>FT-INDDST</v>
      </c>
      <c r="E26" s="24" t="str">
        <f>_xlfn.TEXTJOIN(" - ",TRUE,"Fuel Tech",Commodities!E11)</f>
        <v>Fuel Tech - Diesel (IND)</v>
      </c>
      <c r="F26" s="33" t="s">
        <v>166</v>
      </c>
      <c r="G26" s="28" t="s">
        <v>237</v>
      </c>
      <c r="H26" s="30"/>
      <c r="I26" s="34"/>
      <c r="J26" s="34"/>
    </row>
    <row r="27" spans="2:10">
      <c r="B27" s="51" t="s">
        <v>235</v>
      </c>
      <c r="C27" s="51" t="str">
        <f>_xlfn.TEXTJOIN(",",TRUE,IF(LEFT(Regions!$C$3,1)&lt;&gt;"*",Regions!$C$3,""),IF(LEFT(Regions!$D$3,1)&lt;&gt;"*",Regions!$D$3,""))</f>
        <v>IE,National</v>
      </c>
      <c r="D27" s="51" t="str">
        <f>_xlfn.TEXTJOIN("-",TRUE,"FT",Commodities!D12)</f>
        <v>FT-INDBDL</v>
      </c>
      <c r="E27" s="51" t="str">
        <f>_xlfn.TEXTJOIN(" - ",TRUE,"Fuel Tech",Commodities!E12)</f>
        <v>Fuel Tech - BioDiesel (IND)</v>
      </c>
      <c r="F27" s="52" t="s">
        <v>166</v>
      </c>
      <c r="G27" s="51" t="s">
        <v>237</v>
      </c>
      <c r="H27" s="53"/>
      <c r="I27" s="54"/>
      <c r="J27" s="54"/>
    </row>
    <row r="28" spans="2:10">
      <c r="B28" s="24" t="s">
        <v>235</v>
      </c>
      <c r="C28" s="24" t="str">
        <f>_xlfn.TEXTJOIN(",",TRUE,IF(LEFT(Regions!$C$3,1)&lt;&gt;"*",Regions!$C$3,""),IF(LEFT(Regions!$D$3,1)&lt;&gt;"*",Regions!$D$3,""))</f>
        <v>IE,National</v>
      </c>
      <c r="D28" s="24" t="str">
        <f>_xlfn.TEXTJOIN("-",TRUE,"FT",Commodities!D13)</f>
        <v>FT-INDCOK</v>
      </c>
      <c r="E28" s="24" t="str">
        <f>_xlfn.TEXTJOIN(" - ",TRUE,"Fuel Tech",Commodities!E13)</f>
        <v>Fuel Tech - Petroleum Coke (IND)</v>
      </c>
      <c r="F28" s="33" t="s">
        <v>166</v>
      </c>
      <c r="G28" s="28" t="s">
        <v>237</v>
      </c>
      <c r="H28" s="30"/>
      <c r="I28" s="34"/>
      <c r="J28" s="34"/>
    </row>
    <row r="29" spans="2:10">
      <c r="B29" s="24" t="s">
        <v>235</v>
      </c>
      <c r="C29" s="24" t="str">
        <f>_xlfn.TEXTJOIN(",",TRUE,IF(LEFT(Regions!$C$3,1)&lt;&gt;"*",Regions!$C$3,""),IF(LEFT(Regions!$D$3,1)&lt;&gt;"*",Regions!$D$3,""))</f>
        <v>IE,National</v>
      </c>
      <c r="D29" s="24" t="str">
        <f>_xlfn.TEXTJOIN("-",TRUE,"FT",Commodities!D14)</f>
        <v>FT-INDGAS</v>
      </c>
      <c r="E29" s="24" t="str">
        <f>_xlfn.TEXTJOIN(" - ",TRUE,"Fuel Tech",Commodities!E14)</f>
        <v>Fuel Tech - Natural Gas (IND)</v>
      </c>
      <c r="F29" s="33" t="s">
        <v>166</v>
      </c>
      <c r="G29" s="28" t="s">
        <v>237</v>
      </c>
      <c r="H29" s="30"/>
      <c r="I29" s="34"/>
      <c r="J29" s="34"/>
    </row>
    <row r="30" spans="2:10">
      <c r="B30" s="24" t="s">
        <v>235</v>
      </c>
      <c r="C30" s="24" t="str">
        <f>_xlfn.TEXTJOIN(",",TRUE,IF(LEFT(Regions!$C$3,1)&lt;&gt;"*",Regions!$C$3,""),IF(LEFT(Regions!$D$3,1)&lt;&gt;"*",Regions!$D$3,""))</f>
        <v>IE,National</v>
      </c>
      <c r="D30" s="24" t="str">
        <f>_xlfn.TEXTJOIN("-",TRUE,"FT",Commodities!D15)</f>
        <v>FT-INDELC</v>
      </c>
      <c r="E30" s="24" t="str">
        <f>_xlfn.TEXTJOIN(" - ",TRUE,"Fuel Tech",Commodities!E15)</f>
        <v>Fuel Tech - Electricity (IND)</v>
      </c>
      <c r="F30" s="33" t="s">
        <v>166</v>
      </c>
      <c r="G30" s="28" t="s">
        <v>237</v>
      </c>
      <c r="H30" s="34" t="s">
        <v>234</v>
      </c>
      <c r="I30" s="34"/>
      <c r="J30" s="34"/>
    </row>
    <row r="31" spans="2:10">
      <c r="B31" s="24" t="s">
        <v>235</v>
      </c>
      <c r="C31" s="24" t="str">
        <f>_xlfn.TEXTJOIN(",",TRUE,IF(LEFT(Regions!$C$3,1)&lt;&gt;"*",Regions!$C$3,""),IF(LEFT(Regions!$D$3,1)&lt;&gt;"*",Regions!$D$3,""))</f>
        <v>IE,National</v>
      </c>
      <c r="D31" s="24" t="str">
        <f>_xlfn.TEXTJOIN("-",TRUE,"FT",Commodities!D16)</f>
        <v>FT-INDBGS</v>
      </c>
      <c r="E31" s="24" t="str">
        <f>_xlfn.TEXTJOIN(" - ",TRUE,"Fuel Tech",Commodities!E16)</f>
        <v>Fuel Tech - Biogas (IND)</v>
      </c>
      <c r="F31" s="33" t="s">
        <v>166</v>
      </c>
      <c r="G31" s="28" t="s">
        <v>237</v>
      </c>
      <c r="H31" s="34"/>
      <c r="I31" s="34"/>
      <c r="J31" s="34"/>
    </row>
    <row r="32" spans="2:10">
      <c r="B32" s="24" t="s">
        <v>235</v>
      </c>
      <c r="C32" s="24" t="str">
        <f>_xlfn.TEXTJOIN(",",TRUE,IF(LEFT(Regions!$C$3,1)&lt;&gt;"*",Regions!$C$3,""),IF(LEFT(Regions!$D$3,1)&lt;&gt;"*",Regions!$D$3,""))</f>
        <v>IE,National</v>
      </c>
      <c r="D32" s="24" t="str">
        <f>_xlfn.TEXTJOIN("-",TRUE,"FT",Commodities!D17)</f>
        <v>FT-INDBIO</v>
      </c>
      <c r="E32" s="24" t="str">
        <f>_xlfn.TEXTJOIN(" - ",TRUE,"Fuel Tech",Commodities!E17)</f>
        <v>Fuel Tech - Biomass (IND)</v>
      </c>
      <c r="F32" s="33" t="s">
        <v>166</v>
      </c>
      <c r="G32" s="28" t="s">
        <v>237</v>
      </c>
      <c r="H32" s="34"/>
      <c r="I32" s="34"/>
      <c r="J32" s="34"/>
    </row>
    <row r="33" spans="2:10">
      <c r="B33" s="24" t="s">
        <v>235</v>
      </c>
      <c r="C33" s="24" t="str">
        <f>_xlfn.TEXTJOIN(",",TRUE,IF(LEFT(Regions!$C$3,1)&lt;&gt;"*",Regions!$C$3,""),IF(LEFT(Regions!$D$3,1)&lt;&gt;"*",Regions!$D$3,""))</f>
        <v>IE,National</v>
      </c>
      <c r="D33" s="24" t="str">
        <f>_xlfn.TEXTJOIN("-",TRUE,"FT",Commodities!D18)</f>
        <v>FT-INDRWS</v>
      </c>
      <c r="E33" s="24" t="str">
        <f>_xlfn.TEXTJOIN(" - ",TRUE,"Fuel Tech",Commodities!E18)</f>
        <v>Fuel Tech - Renewable waste (IND)</v>
      </c>
      <c r="F33" s="33" t="s">
        <v>166</v>
      </c>
      <c r="G33" s="28" t="s">
        <v>237</v>
      </c>
      <c r="H33" s="34"/>
      <c r="I33" s="34"/>
      <c r="J33" s="34"/>
    </row>
    <row r="34" spans="2:10">
      <c r="B34" s="24" t="s">
        <v>235</v>
      </c>
      <c r="C34" s="24" t="str">
        <f>_xlfn.TEXTJOIN(",",TRUE,IF(LEFT(Regions!$C$3,1)&lt;&gt;"*",Regions!$C$3,""),IF(LEFT(Regions!$D$3,1)&lt;&gt;"*",Regions!$D$3,""))</f>
        <v>IE,National</v>
      </c>
      <c r="D34" s="24" t="str">
        <f>_xlfn.TEXTJOIN("-",TRUE,"FT",Commodities!D19)</f>
        <v>FT-INDNWS</v>
      </c>
      <c r="E34" s="24" t="str">
        <f>_xlfn.TEXTJOIN(" - ",TRUE,"Fuel Tech",Commodities!E19)</f>
        <v>Fuel Tech - Non-renewable waste (IND)</v>
      </c>
      <c r="F34" s="33" t="s">
        <v>166</v>
      </c>
      <c r="G34" s="28" t="s">
        <v>237</v>
      </c>
      <c r="H34" s="34"/>
      <c r="I34" s="34"/>
      <c r="J34" s="34"/>
    </row>
    <row r="35" spans="2:10">
      <c r="B35" s="24" t="s">
        <v>235</v>
      </c>
      <c r="C35" s="24" t="str">
        <f>_xlfn.TEXTJOIN(",",TRUE,IF(LEFT(Regions!$C$3,1)&lt;&gt;"*",Regions!$C$3,""),IF(LEFT(Regions!$D$3,1)&lt;&gt;"*",Regions!$D$3,""))</f>
        <v>IE,National</v>
      </c>
      <c r="D35" s="24" t="str">
        <f>_xlfn.TEXTJOIN("-",TRUE,"FT",Commodities!D20)</f>
        <v>FT-INDH2G</v>
      </c>
      <c r="E35" s="24" t="str">
        <f>_xlfn.TEXTJOIN(" - ",TRUE,"Fuel Tech",Commodities!E20)</f>
        <v>Fuel Tech - Hydrogen gaseous (IND)</v>
      </c>
      <c r="F35" s="33" t="s">
        <v>166</v>
      </c>
      <c r="G35" s="28" t="s">
        <v>237</v>
      </c>
      <c r="H35" s="34"/>
      <c r="I35" s="34"/>
      <c r="J35" s="34"/>
    </row>
    <row r="36" spans="2:10">
      <c r="B36" s="24" t="s">
        <v>235</v>
      </c>
      <c r="C36" s="24" t="str">
        <f>_xlfn.TEXTJOIN(",",TRUE,IF(LEFT(Regions!$C$3,1)&lt;&gt;"*",Regions!$C$3,""),IF(LEFT(Regions!$D$3,1)&lt;&gt;"*",Regions!$D$3,""))</f>
        <v>IE,National</v>
      </c>
      <c r="D36" s="24" t="str">
        <f>_xlfn.TEXTJOIN("-",TRUE,"FT",Commodities!D21)</f>
        <v>FT-INDH2L</v>
      </c>
      <c r="E36" s="24" t="str">
        <f>_xlfn.TEXTJOIN(" - ",TRUE,"Fuel Tech",Commodities!E21)</f>
        <v>Fuel Tech - Hydrogen liquid (IND)</v>
      </c>
      <c r="F36" s="33" t="s">
        <v>166</v>
      </c>
      <c r="G36" s="28" t="s">
        <v>237</v>
      </c>
      <c r="H36" s="34"/>
      <c r="I36" s="34"/>
      <c r="J36" s="3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D2FA8-D735-48AC-B928-6081B29FCD3B}">
  <sheetPr codeName="Sheet6"/>
  <dimension ref="B2:H22"/>
  <sheetViews>
    <sheetView workbookViewId="0">
      <selection activeCell="A31" sqref="A31"/>
    </sheetView>
  </sheetViews>
  <sheetFormatPr defaultRowHeight="15"/>
  <cols>
    <col min="2" max="2" width="12.28515625" bestFit="1" customWidth="1"/>
    <col min="3" max="3" width="14.85546875" bestFit="1" customWidth="1"/>
    <col min="4" max="4" width="43.28515625" bestFit="1" customWidth="1"/>
    <col min="5" max="5" width="39.28515625" bestFit="1" customWidth="1"/>
    <col min="6" max="6" width="16" bestFit="1" customWidth="1"/>
    <col min="7" max="7" width="8.5703125" bestFit="1" customWidth="1"/>
    <col min="8" max="8" width="13" bestFit="1" customWidth="1"/>
  </cols>
  <sheetData>
    <row r="2" spans="2:8">
      <c r="C2" s="42"/>
      <c r="D2" s="42"/>
      <c r="E2" s="42"/>
      <c r="F2" s="18" t="s">
        <v>243</v>
      </c>
      <c r="G2" s="42"/>
      <c r="H2" s="42"/>
    </row>
    <row r="3" spans="2:8" ht="15.75" thickBot="1">
      <c r="B3" s="20" t="s">
        <v>203</v>
      </c>
      <c r="C3" s="20" t="s">
        <v>227</v>
      </c>
      <c r="D3" s="20" t="s">
        <v>257</v>
      </c>
      <c r="E3" s="20" t="s">
        <v>244</v>
      </c>
      <c r="F3" s="20" t="s">
        <v>245</v>
      </c>
      <c r="G3" s="20" t="s">
        <v>246</v>
      </c>
      <c r="H3" s="20" t="s">
        <v>254</v>
      </c>
    </row>
    <row r="4" spans="2:8">
      <c r="B4" s="22" t="s">
        <v>255</v>
      </c>
      <c r="C4" s="22" t="s">
        <v>259</v>
      </c>
      <c r="D4" s="22" t="s">
        <v>258</v>
      </c>
      <c r="E4" s="22" t="s">
        <v>247</v>
      </c>
      <c r="F4" s="22" t="s">
        <v>248</v>
      </c>
      <c r="G4" s="22" t="s">
        <v>249</v>
      </c>
      <c r="H4" s="22" t="s">
        <v>250</v>
      </c>
    </row>
    <row r="5" spans="2:8">
      <c r="B5" s="22" t="s">
        <v>251</v>
      </c>
      <c r="C5" s="22"/>
      <c r="D5" s="22"/>
      <c r="E5" s="22"/>
      <c r="F5" s="22"/>
      <c r="G5" s="22"/>
      <c r="H5" s="22" t="s">
        <v>252</v>
      </c>
    </row>
    <row r="6" spans="2:8">
      <c r="B6" t="str">
        <f>_xlfn.TEXTJOIN(",",TRUE,IF(LEFT(Regions!$C$3,1)&lt;&gt;"*",Regions!$C$3,""),IF(LEFT(Regions!$D$3,1)&lt;&gt;"*",Regions!$D$3,""))</f>
        <v>IE,National</v>
      </c>
      <c r="C6" s="38" t="str">
        <f>Processes!D20</f>
        <v>FT-INDCOA</v>
      </c>
      <c r="D6" s="38" t="str">
        <f>Processes!E20</f>
        <v>Fuel Tech - Coal (IND)</v>
      </c>
      <c r="E6" s="39" t="s">
        <v>165</v>
      </c>
      <c r="F6" s="38" t="str">
        <f>Commodities!D5</f>
        <v>INDCOA</v>
      </c>
      <c r="G6" s="43">
        <v>1</v>
      </c>
      <c r="H6" s="43">
        <v>50</v>
      </c>
    </row>
    <row r="7" spans="2:8">
      <c r="B7" t="str">
        <f>_xlfn.TEXTJOIN(",",TRUE,IF(LEFT(Regions!$C$3,1)&lt;&gt;"*",Regions!$C$3,""),IF(LEFT(Regions!$D$3,1)&lt;&gt;"*",Regions!$D$3,""))</f>
        <v>IE,National</v>
      </c>
      <c r="C7" s="38" t="str">
        <f>Processes!D21</f>
        <v>FT-INDPEA</v>
      </c>
      <c r="D7" s="38" t="str">
        <f>Processes!E21</f>
        <v xml:space="preserve">Fuel Tech - Peat (IND) </v>
      </c>
      <c r="E7" s="39" t="s">
        <v>167</v>
      </c>
      <c r="F7" s="38" t="str">
        <f>Commodities!D6</f>
        <v>INDPEA</v>
      </c>
      <c r="G7" s="43">
        <v>1</v>
      </c>
      <c r="H7" s="43">
        <v>50</v>
      </c>
    </row>
    <row r="8" spans="2:8">
      <c r="B8" t="str">
        <f>_xlfn.TEXTJOIN(",",TRUE,IF(LEFT(Regions!$C$3,1)&lt;&gt;"*",Regions!$C$3,""),IF(LEFT(Regions!$D$3,1)&lt;&gt;"*",Regions!$D$3,""))</f>
        <v>IE,National</v>
      </c>
      <c r="C8" s="38" t="str">
        <f>Processes!D22</f>
        <v>FT-INDKER</v>
      </c>
      <c r="D8" s="38" t="str">
        <f>Processes!E22</f>
        <v>Fuel Tech - Kerosene (IND)</v>
      </c>
      <c r="E8" s="39" t="s">
        <v>168</v>
      </c>
      <c r="F8" s="38" t="str">
        <f>Commodities!D7</f>
        <v>INDKER</v>
      </c>
      <c r="G8" s="43">
        <v>1</v>
      </c>
      <c r="H8" s="43">
        <v>50</v>
      </c>
    </row>
    <row r="9" spans="2:8">
      <c r="B9" s="55" t="str">
        <f>_xlfn.TEXTJOIN(",",TRUE,IF(LEFT(Regions!$C$3,1)&lt;&gt;"*",Regions!$C$3,""),IF(LEFT(Regions!$D$3,1)&lt;&gt;"*",Regions!$D$3,""))</f>
        <v>IE,National</v>
      </c>
      <c r="C9" s="56" t="str">
        <f>Processes!D23</f>
        <v>FT-INDBKE</v>
      </c>
      <c r="D9" s="56" t="str">
        <f>Processes!E23</f>
        <v>Fuel Tech - BioKerosene (IND)</v>
      </c>
      <c r="E9" s="57" t="s">
        <v>320</v>
      </c>
      <c r="F9" s="56" t="str">
        <f>Commodities!D8</f>
        <v>INDBKE</v>
      </c>
      <c r="G9" s="57">
        <v>1</v>
      </c>
      <c r="H9" s="57">
        <v>50</v>
      </c>
    </row>
    <row r="10" spans="2:8">
      <c r="B10" t="str">
        <f>_xlfn.TEXTJOIN(",",TRUE,IF(LEFT(Regions!$C$3,1)&lt;&gt;"*",Regions!$C$3,""),IF(LEFT(Regions!$D$3,1)&lt;&gt;"*",Regions!$D$3,""))</f>
        <v>IE,National</v>
      </c>
      <c r="C10" s="38" t="str">
        <f>Processes!D24</f>
        <v>FT-INDHFO</v>
      </c>
      <c r="D10" s="38" t="str">
        <f>Processes!E24</f>
        <v>Fuel Tech - Heavy Fuel Oil (IND)</v>
      </c>
      <c r="E10" s="39" t="s">
        <v>169</v>
      </c>
      <c r="F10" s="38" t="str">
        <f>Commodities!D9</f>
        <v>INDHFO</v>
      </c>
      <c r="G10" s="43">
        <v>1</v>
      </c>
      <c r="H10" s="43">
        <v>50</v>
      </c>
    </row>
    <row r="11" spans="2:8">
      <c r="B11" t="str">
        <f>_xlfn.TEXTJOIN(",",TRUE,IF(LEFT(Regions!$C$3,1)&lt;&gt;"*",Regions!$C$3,""),IF(LEFT(Regions!$D$3,1)&lt;&gt;"*",Regions!$D$3,""))</f>
        <v>IE,National</v>
      </c>
      <c r="C11" s="38" t="str">
        <f>Processes!D25</f>
        <v>FT-INDLPG</v>
      </c>
      <c r="D11" s="38" t="str">
        <f>Processes!E25</f>
        <v>Fuel Tech - Liquified Petroleum Gas (IND)</v>
      </c>
      <c r="E11" s="39" t="s">
        <v>171</v>
      </c>
      <c r="F11" s="38" t="str">
        <f>Commodities!D10</f>
        <v>INDLPG</v>
      </c>
      <c r="G11" s="43">
        <v>1</v>
      </c>
      <c r="H11" s="43">
        <v>50</v>
      </c>
    </row>
    <row r="12" spans="2:8">
      <c r="B12" t="str">
        <f>_xlfn.TEXTJOIN(",",TRUE,IF(LEFT(Regions!$C$3,1)&lt;&gt;"*",Regions!$C$3,""),IF(LEFT(Regions!$D$3,1)&lt;&gt;"*",Regions!$D$3,""))</f>
        <v>IE,National</v>
      </c>
      <c r="C12" s="38" t="str">
        <f>Processes!D26</f>
        <v>FT-INDDST</v>
      </c>
      <c r="D12" s="38" t="str">
        <f>Processes!E26</f>
        <v>Fuel Tech - Diesel (IND)</v>
      </c>
      <c r="E12" s="39" t="s">
        <v>170</v>
      </c>
      <c r="F12" s="38" t="str">
        <f>Commodities!D11</f>
        <v>INDDST</v>
      </c>
      <c r="G12" s="43">
        <v>1</v>
      </c>
      <c r="H12" s="43">
        <v>50</v>
      </c>
    </row>
    <row r="13" spans="2:8">
      <c r="B13" s="55" t="str">
        <f>_xlfn.TEXTJOIN(",",TRUE,IF(LEFT(Regions!$C$3,1)&lt;&gt;"*",Regions!$C$3,""),IF(LEFT(Regions!$D$3,1)&lt;&gt;"*",Regions!$D$3,""))</f>
        <v>IE,National</v>
      </c>
      <c r="C13" s="56" t="str">
        <f>Processes!D27</f>
        <v>FT-INDBDL</v>
      </c>
      <c r="D13" s="56" t="str">
        <f>Processes!E27</f>
        <v>Fuel Tech - BioDiesel (IND)</v>
      </c>
      <c r="E13" s="57" t="s">
        <v>317</v>
      </c>
      <c r="F13" s="56" t="str">
        <f>Commodities!D12</f>
        <v>INDBDL</v>
      </c>
      <c r="G13" s="57">
        <v>1</v>
      </c>
      <c r="H13" s="57">
        <v>50</v>
      </c>
    </row>
    <row r="14" spans="2:8">
      <c r="B14" t="str">
        <f>_xlfn.TEXTJOIN(",",TRUE,IF(LEFT(Regions!$C$3,1)&lt;&gt;"*",Regions!$C$3,""),IF(LEFT(Regions!$D$3,1)&lt;&gt;"*",Regions!$D$3,""))</f>
        <v>IE,National</v>
      </c>
      <c r="C14" s="38" t="str">
        <f>Processes!D28</f>
        <v>FT-INDCOK</v>
      </c>
      <c r="D14" s="38" t="str">
        <f>Processes!E28</f>
        <v>Fuel Tech - Petroleum Coke (IND)</v>
      </c>
      <c r="E14" s="39" t="s">
        <v>172</v>
      </c>
      <c r="F14" s="38" t="str">
        <f>Commodities!D13</f>
        <v>INDCOK</v>
      </c>
      <c r="G14" s="43">
        <v>1</v>
      </c>
      <c r="H14" s="43">
        <v>50</v>
      </c>
    </row>
    <row r="15" spans="2:8">
      <c r="B15" t="str">
        <f>_xlfn.TEXTJOIN(",",TRUE,IF(LEFT(Regions!$C$3,1)&lt;&gt;"*",Regions!$C$3,""),IF(LEFT(Regions!$D$3,1)&lt;&gt;"*",Regions!$D$3,""))</f>
        <v>IE,National</v>
      </c>
      <c r="C15" s="38" t="str">
        <f>Processes!D29</f>
        <v>FT-INDGAS</v>
      </c>
      <c r="D15" s="38" t="str">
        <f>Processes!E29</f>
        <v>Fuel Tech - Natural Gas (IND)</v>
      </c>
      <c r="E15" s="39" t="s">
        <v>173</v>
      </c>
      <c r="F15" s="38" t="str">
        <f>Commodities!D14</f>
        <v>INDGAS</v>
      </c>
      <c r="G15" s="43">
        <v>1</v>
      </c>
      <c r="H15" s="43">
        <v>50</v>
      </c>
    </row>
    <row r="16" spans="2:8">
      <c r="B16" t="str">
        <f>_xlfn.TEXTJOIN(",",TRUE,IF(LEFT(Regions!$C$3,1)&lt;&gt;"*",Regions!$C$3,""),IF(LEFT(Regions!$D$3,1)&lt;&gt;"*",Regions!$D$3,""))</f>
        <v>IE,National</v>
      </c>
      <c r="C16" s="38" t="str">
        <f>Processes!D30</f>
        <v>FT-INDELC</v>
      </c>
      <c r="D16" s="38" t="str">
        <f>Processes!E30</f>
        <v>Fuel Tech - Electricity (IND)</v>
      </c>
      <c r="E16" s="39" t="s">
        <v>256</v>
      </c>
      <c r="F16" s="38" t="str">
        <f>Commodities!D15</f>
        <v>INDELC</v>
      </c>
      <c r="G16" s="43">
        <v>1</v>
      </c>
      <c r="H16" s="43">
        <v>50</v>
      </c>
    </row>
    <row r="17" spans="2:8">
      <c r="B17" t="str">
        <f>_xlfn.TEXTJOIN(",",TRUE,IF(LEFT(Regions!$C$3,1)&lt;&gt;"*",Regions!$C$3,""),IF(LEFT(Regions!$D$3,1)&lt;&gt;"*",Regions!$D$3,""))</f>
        <v>IE,National</v>
      </c>
      <c r="C17" s="38" t="str">
        <f>Processes!D31</f>
        <v>FT-INDBGS</v>
      </c>
      <c r="D17" s="38" t="str">
        <f>Processes!E31</f>
        <v>Fuel Tech - Biogas (IND)</v>
      </c>
      <c r="E17" s="39" t="s">
        <v>253</v>
      </c>
      <c r="F17" s="38" t="str">
        <f>Commodities!D16</f>
        <v>INDBGS</v>
      </c>
      <c r="G17" s="43">
        <v>1</v>
      </c>
      <c r="H17" s="43">
        <v>50</v>
      </c>
    </row>
    <row r="18" spans="2:8">
      <c r="B18" t="str">
        <f>_xlfn.TEXTJOIN(",",TRUE,IF(LEFT(Regions!$C$3,1)&lt;&gt;"*",Regions!$C$3,""),IF(LEFT(Regions!$D$3,1)&lt;&gt;"*",Regions!$D$3,""))</f>
        <v>IE,National</v>
      </c>
      <c r="C18" s="38" t="str">
        <f>Processes!D32</f>
        <v>FT-INDBIO</v>
      </c>
      <c r="D18" s="38" t="str">
        <f>Processes!E32</f>
        <v>Fuel Tech - Biomass (IND)</v>
      </c>
      <c r="E18" s="39" t="s">
        <v>312</v>
      </c>
      <c r="F18" s="38" t="str">
        <f>Commodities!D17</f>
        <v>INDBIO</v>
      </c>
      <c r="G18" s="43">
        <v>1</v>
      </c>
      <c r="H18" s="43">
        <v>50</v>
      </c>
    </row>
    <row r="19" spans="2:8">
      <c r="B19" t="str">
        <f>_xlfn.TEXTJOIN(",",TRUE,IF(LEFT(Regions!$C$3,1)&lt;&gt;"*",Regions!$C$3,""),IF(LEFT(Regions!$D$3,1)&lt;&gt;"*",Regions!$D$3,""))</f>
        <v>IE,National</v>
      </c>
      <c r="C19" s="38" t="str">
        <f>Processes!D33</f>
        <v>FT-INDRWS</v>
      </c>
      <c r="D19" s="38" t="str">
        <f>Processes!E33</f>
        <v>Fuel Tech - Renewable waste (IND)</v>
      </c>
      <c r="E19" s="39" t="s">
        <v>313</v>
      </c>
      <c r="F19" s="38" t="str">
        <f>Commodities!D18</f>
        <v>INDRWS</v>
      </c>
      <c r="G19" s="43">
        <v>1</v>
      </c>
      <c r="H19" s="43">
        <v>50</v>
      </c>
    </row>
    <row r="20" spans="2:8">
      <c r="B20" t="str">
        <f>_xlfn.TEXTJOIN(",",TRUE,IF(LEFT(Regions!$C$3,1)&lt;&gt;"*",Regions!$C$3,""),IF(LEFT(Regions!$D$3,1)&lt;&gt;"*",Regions!$D$3,""))</f>
        <v>IE,National</v>
      </c>
      <c r="C20" s="38" t="str">
        <f>Processes!D34</f>
        <v>FT-INDNWS</v>
      </c>
      <c r="D20" s="38" t="str">
        <f>Processes!E34</f>
        <v>Fuel Tech - Non-renewable waste (IND)</v>
      </c>
      <c r="E20" s="39" t="s">
        <v>314</v>
      </c>
      <c r="F20" s="38" t="str">
        <f>Commodities!D19</f>
        <v>INDNWS</v>
      </c>
      <c r="G20" s="43">
        <v>1</v>
      </c>
      <c r="H20" s="43">
        <v>50</v>
      </c>
    </row>
    <row r="21" spans="2:8">
      <c r="B21" t="str">
        <f>_xlfn.TEXTJOIN(",",TRUE,IF(LEFT(Regions!$C$3,1)&lt;&gt;"*",Regions!$C$3,""),IF(LEFT(Regions!$D$3,1)&lt;&gt;"*",Regions!$D$3,""))</f>
        <v>IE,National</v>
      </c>
      <c r="C21" s="38" t="str">
        <f>Processes!D35</f>
        <v>FT-INDH2G</v>
      </c>
      <c r="D21" s="38" t="str">
        <f>Processes!E35</f>
        <v>Fuel Tech - Hydrogen gaseous (IND)</v>
      </c>
      <c r="E21" s="39" t="s">
        <v>325</v>
      </c>
      <c r="F21" s="38" t="str">
        <f>Commodities!D20</f>
        <v>INDH2G</v>
      </c>
      <c r="G21" s="43">
        <v>1</v>
      </c>
      <c r="H21" s="43">
        <v>50</v>
      </c>
    </row>
    <row r="22" spans="2:8">
      <c r="B22" t="str">
        <f>_xlfn.TEXTJOIN(",",TRUE,IF(LEFT(Regions!$C$3,1)&lt;&gt;"*",Regions!$C$3,""),IF(LEFT(Regions!$D$3,1)&lt;&gt;"*",Regions!$D$3,""))</f>
        <v>IE,National</v>
      </c>
      <c r="C22" s="38" t="str">
        <f>Processes!D36</f>
        <v>FT-INDH2L</v>
      </c>
      <c r="D22" s="38" t="str">
        <f>Processes!E36</f>
        <v>Fuel Tech - Hydrogen liquid (IND)</v>
      </c>
      <c r="E22" s="39" t="s">
        <v>326</v>
      </c>
      <c r="F22" s="38" t="str">
        <f>Commodities!D21</f>
        <v>INDH2L</v>
      </c>
      <c r="G22" s="43">
        <v>1</v>
      </c>
      <c r="H22" s="43">
        <v>50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F8194-EAB2-4AAC-9B35-F09487A4BBC8}">
  <sheetPr codeName="Sheet7"/>
  <dimension ref="B2:Y103"/>
  <sheetViews>
    <sheetView zoomScaleNormal="100" workbookViewId="0">
      <selection activeCell="M17" sqref="M17"/>
    </sheetView>
  </sheetViews>
  <sheetFormatPr defaultRowHeight="15"/>
  <cols>
    <col min="2" max="2" width="12.28515625" bestFit="1" customWidth="1"/>
    <col min="3" max="3" width="14.85546875" bestFit="1" customWidth="1"/>
    <col min="4" max="4" width="53.85546875" bestFit="1" customWidth="1"/>
    <col min="5" max="5" width="14.5703125" bestFit="1" customWidth="1"/>
    <col min="6" max="6" width="16" bestFit="1" customWidth="1"/>
    <col min="7" max="7" width="8.5703125" bestFit="1" customWidth="1"/>
    <col min="8" max="8" width="11.42578125" bestFit="1" customWidth="1"/>
    <col min="9" max="9" width="17" bestFit="1" customWidth="1"/>
    <col min="10" max="10" width="14" bestFit="1" customWidth="1"/>
  </cols>
  <sheetData>
    <row r="2" spans="2:25">
      <c r="C2" s="42"/>
      <c r="D2" s="42"/>
      <c r="E2" s="42"/>
      <c r="F2" s="18" t="s">
        <v>243</v>
      </c>
      <c r="G2" s="42"/>
      <c r="H2" s="42"/>
    </row>
    <row r="3" spans="2:25" ht="15.75" thickBot="1">
      <c r="B3" s="20" t="s">
        <v>203</v>
      </c>
      <c r="C3" s="20" t="s">
        <v>227</v>
      </c>
      <c r="D3" s="20" t="s">
        <v>257</v>
      </c>
      <c r="E3" s="20" t="s">
        <v>244</v>
      </c>
      <c r="F3" s="20" t="s">
        <v>245</v>
      </c>
      <c r="G3" s="20" t="s">
        <v>246</v>
      </c>
      <c r="H3" s="20" t="s">
        <v>254</v>
      </c>
      <c r="I3" s="20" t="s">
        <v>272</v>
      </c>
      <c r="J3" s="20" t="s">
        <v>273</v>
      </c>
    </row>
    <row r="4" spans="2:25">
      <c r="B4" s="22" t="s">
        <v>255</v>
      </c>
      <c r="C4" s="22" t="s">
        <v>259</v>
      </c>
      <c r="D4" s="22" t="s">
        <v>258</v>
      </c>
      <c r="E4" s="22" t="s">
        <v>247</v>
      </c>
      <c r="F4" s="22" t="s">
        <v>248</v>
      </c>
      <c r="G4" s="22" t="s">
        <v>249</v>
      </c>
      <c r="H4" s="22" t="s">
        <v>250</v>
      </c>
      <c r="I4" s="22" t="s">
        <v>270</v>
      </c>
      <c r="J4" s="22" t="s">
        <v>270</v>
      </c>
    </row>
    <row r="5" spans="2:25">
      <c r="B5" s="22" t="s">
        <v>251</v>
      </c>
      <c r="C5" s="22"/>
      <c r="D5" s="22"/>
      <c r="E5" s="22"/>
      <c r="F5" s="22"/>
      <c r="G5" s="22"/>
      <c r="H5" s="22" t="s">
        <v>252</v>
      </c>
      <c r="I5" s="22"/>
      <c r="J5" s="22" t="s">
        <v>271</v>
      </c>
    </row>
    <row r="6" spans="2:25">
      <c r="B6" t="str">
        <f>_xlfn.TEXTJOIN(",",TRUE,IF(LEFT(Regions!$C$3,1)&lt;&gt;"*",Regions!$C$3,""),IF(LEFT(Regions!$D$3,1)&lt;&gt;"*",Regions!$D$3,""))</f>
        <v>IE,National</v>
      </c>
      <c r="C6" s="38" t="str">
        <f>Processes!D5</f>
        <v>I-DMD-NEM-E0</v>
      </c>
      <c r="D6" s="38" t="str">
        <f>Processes!E5</f>
        <v>Non-Energy Mining demand process</v>
      </c>
      <c r="E6" s="39"/>
      <c r="F6" s="38" t="str">
        <f>Commodities!D23</f>
        <v>INEM</v>
      </c>
      <c r="G6" s="43">
        <v>1</v>
      </c>
      <c r="H6" s="43">
        <v>50</v>
      </c>
      <c r="J6" s="43"/>
      <c r="M6" s="45"/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  <c r="Y6" s="45"/>
    </row>
    <row r="7" spans="2:25">
      <c r="B7" t="str">
        <f>_xlfn.TEXTJOIN(",",TRUE,IF(LEFT(Regions!$C$3,1)&lt;&gt;"*",Regions!$C$3,""),IF(LEFT(Regions!$D$3,1)&lt;&gt;"*",Regions!$D$3,""))</f>
        <v>IE,National</v>
      </c>
      <c r="C7" s="38"/>
      <c r="D7" s="38"/>
      <c r="E7" s="39" t="str">
        <f>Commodities!$D$7</f>
        <v>INDKER</v>
      </c>
      <c r="F7" s="38"/>
      <c r="G7" s="43"/>
      <c r="H7" s="43"/>
      <c r="I7">
        <f>ROUNDUP('EB2018'!$Q$31/'EB2018'!$AQ$31,5)</f>
        <v>5.5599999999999998E-3</v>
      </c>
      <c r="J7" s="43">
        <v>5</v>
      </c>
      <c r="M7" s="45"/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  <c r="Y7" s="45"/>
    </row>
    <row r="8" spans="2:25">
      <c r="B8" t="str">
        <f>_xlfn.TEXTJOIN(",",TRUE,IF(LEFT(Regions!$C$3,1)&lt;&gt;"*",Regions!$C$3,""),IF(LEFT(Regions!$D$3,1)&lt;&gt;"*",Regions!$D$3,""))</f>
        <v>IE,National</v>
      </c>
      <c r="C8" s="38"/>
      <c r="D8" s="38"/>
      <c r="E8" s="39" t="str">
        <f>Commodities!$D$10</f>
        <v>INDLPG</v>
      </c>
      <c r="F8" s="38"/>
      <c r="G8" s="43"/>
      <c r="H8" s="43"/>
      <c r="I8">
        <f>ROUNDUP('EB2018'!$T$31/'EB2018'!$AQ$31,5)</f>
        <v>2.0100000000000001E-3</v>
      </c>
      <c r="J8" s="43">
        <v>5</v>
      </c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</row>
    <row r="9" spans="2:25">
      <c r="B9" t="str">
        <f>_xlfn.TEXTJOIN(",",TRUE,IF(LEFT(Regions!$C$3,1)&lt;&gt;"*",Regions!$C$3,""),IF(LEFT(Regions!$D$3,1)&lt;&gt;"*",Regions!$D$3,""))</f>
        <v>IE,National</v>
      </c>
      <c r="C9" s="38"/>
      <c r="D9" s="38"/>
      <c r="E9" s="39" t="str">
        <f>Commodities!$D$11</f>
        <v>INDDST</v>
      </c>
      <c r="F9" s="38"/>
      <c r="G9" s="43"/>
      <c r="H9" s="43"/>
      <c r="I9">
        <f>ROUNDUP('EB2018'!$U$31/'EB2018'!$AQ$31,5)</f>
        <v>0.32496000000000003</v>
      </c>
      <c r="J9" s="43">
        <v>5</v>
      </c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</row>
    <row r="10" spans="2:25">
      <c r="B10" t="str">
        <f>_xlfn.TEXTJOIN(",",TRUE,IF(LEFT(Regions!$C$3,1)&lt;&gt;"*",Regions!$C$3,""),IF(LEFT(Regions!$D$3,1)&lt;&gt;"*",Regions!$D$3,""))</f>
        <v>IE,National</v>
      </c>
      <c r="C10" s="38"/>
      <c r="D10" s="38"/>
      <c r="E10" s="39" t="str">
        <f>Commodities!$D$14</f>
        <v>INDGAS</v>
      </c>
      <c r="F10" s="38"/>
      <c r="G10" s="43"/>
      <c r="H10" s="43"/>
      <c r="I10">
        <f>ROUNDUP('EB2018'!$AA$31/'EB2018'!$AQ$31,5)</f>
        <v>0.24970000000000001</v>
      </c>
      <c r="J10" s="43">
        <v>5</v>
      </c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</row>
    <row r="11" spans="2:25">
      <c r="B11" s="46" t="str">
        <f>_xlfn.TEXTJOIN(",",TRUE,IF(LEFT(Regions!$C$3,1)&lt;&gt;"*",Regions!$C$3,""),IF(LEFT(Regions!$D$3,1)&lt;&gt;"*",Regions!$D$3,""))</f>
        <v>IE,National</v>
      </c>
      <c r="C11" s="40"/>
      <c r="D11" s="40"/>
      <c r="E11" s="41" t="str">
        <f>Commodities!$D$15</f>
        <v>INDELC</v>
      </c>
      <c r="F11" s="40"/>
      <c r="G11" s="44"/>
      <c r="H11" s="44"/>
      <c r="I11" s="46">
        <f>ROUNDUP('EB2018'!$AO$31/'EB2018'!$AQ$31,5)</f>
        <v>0.41778999999999999</v>
      </c>
      <c r="J11" s="44">
        <v>5</v>
      </c>
      <c r="M11" s="45"/>
      <c r="N11" s="45"/>
      <c r="O11" s="45"/>
      <c r="P11" s="45"/>
      <c r="Q11" s="45"/>
      <c r="R11" s="45"/>
      <c r="S11" s="45"/>
      <c r="T11" s="45"/>
      <c r="U11" s="45"/>
      <c r="V11" s="45"/>
      <c r="W11" s="45"/>
      <c r="X11" s="45"/>
      <c r="Y11" s="45"/>
    </row>
    <row r="12" spans="2:25">
      <c r="B12" t="str">
        <f>_xlfn.TEXTJOIN(",",TRUE,IF(LEFT(Regions!$C$3,1)&lt;&gt;"*",Regions!$C$3,""),IF(LEFT(Regions!$D$3,1)&lt;&gt;"*",Regions!$D$3,""))</f>
        <v>IE,National</v>
      </c>
      <c r="C12" s="38" t="str">
        <f>Processes!D6</f>
        <v>I-DMD-FAB-E0</v>
      </c>
      <c r="D12" s="38" t="str">
        <f>Processes!E6</f>
        <v>Food and beverages demand process</v>
      </c>
      <c r="E12" s="39" t="str">
        <f>Commodities!$D$5</f>
        <v>INDCOA</v>
      </c>
      <c r="F12" s="38" t="str">
        <f>Commodities!D24</f>
        <v>IFAB</v>
      </c>
      <c r="G12" s="43">
        <v>1</v>
      </c>
      <c r="H12" s="43">
        <v>50</v>
      </c>
      <c r="I12">
        <f>ROUNDUP('EB2018'!$C$32/'EB2018'!$AQ$32,5)</f>
        <v>3.8530000000000002E-2</v>
      </c>
      <c r="J12" s="43">
        <v>5</v>
      </c>
    </row>
    <row r="13" spans="2:25">
      <c r="B13" t="str">
        <f>_xlfn.TEXTJOIN(",",TRUE,IF(LEFT(Regions!$C$3,1)&lt;&gt;"*",Regions!$C$3,""),IF(LEFT(Regions!$D$3,1)&lt;&gt;"*",Regions!$D$3,""))</f>
        <v>IE,National</v>
      </c>
      <c r="C13" s="38"/>
      <c r="D13" s="38"/>
      <c r="E13" s="39" t="str">
        <f>Commodities!$D$6</f>
        <v>INDPEA</v>
      </c>
      <c r="F13" s="38"/>
      <c r="G13" s="43"/>
      <c r="H13" s="43"/>
      <c r="I13">
        <f>ROUNDUP('EB2018'!$H$32/'EB2018'!$AQ$32,5)</f>
        <v>1.73E-3</v>
      </c>
      <c r="J13" s="43">
        <v>5</v>
      </c>
    </row>
    <row r="14" spans="2:25">
      <c r="B14" t="str">
        <f>_xlfn.TEXTJOIN(",",TRUE,IF(LEFT(Regions!$C$3,1)&lt;&gt;"*",Regions!$C$3,""),IF(LEFT(Regions!$D$3,1)&lt;&gt;"*",Regions!$D$3,""))</f>
        <v>IE,National</v>
      </c>
      <c r="C14" s="38"/>
      <c r="D14" s="38"/>
      <c r="E14" s="39" t="str">
        <f>Commodities!$D$7</f>
        <v>INDKER</v>
      </c>
      <c r="F14" s="38"/>
      <c r="G14" s="43"/>
      <c r="H14" s="43"/>
      <c r="I14">
        <f>ROUNDUP('EB2018'!$Q$32/'EB2018'!$AQ$32,5)</f>
        <v>3.16E-3</v>
      </c>
      <c r="J14" s="43">
        <v>5</v>
      </c>
      <c r="L14" s="45"/>
    </row>
    <row r="15" spans="2:25">
      <c r="B15" t="str">
        <f>_xlfn.TEXTJOIN(",",TRUE,IF(LEFT(Regions!$C$3,1)&lt;&gt;"*",Regions!$C$3,""),IF(LEFT(Regions!$D$3,1)&lt;&gt;"*",Regions!$D$3,""))</f>
        <v>IE,National</v>
      </c>
      <c r="C15" s="38"/>
      <c r="D15" s="38"/>
      <c r="E15" s="39" t="str">
        <f>Commodities!$D$9</f>
        <v>INDHFO</v>
      </c>
      <c r="F15" s="38"/>
      <c r="G15" s="43"/>
      <c r="H15" s="43"/>
      <c r="I15">
        <f>ROUNDUP('EB2018'!$S$32/'EB2018'!$AQ$32,5)</f>
        <v>4.7820000000000001E-2</v>
      </c>
      <c r="J15" s="43">
        <v>5</v>
      </c>
    </row>
    <row r="16" spans="2:25">
      <c r="B16" t="str">
        <f>_xlfn.TEXTJOIN(",",TRUE,IF(LEFT(Regions!$C$3,1)&lt;&gt;"*",Regions!$C$3,""),IF(LEFT(Regions!$D$3,1)&lt;&gt;"*",Regions!$D$3,""))</f>
        <v>IE,National</v>
      </c>
      <c r="C16" s="38"/>
      <c r="D16" s="38"/>
      <c r="E16" s="39" t="str">
        <f>Commodities!$D$10</f>
        <v>INDLPG</v>
      </c>
      <c r="F16" s="38"/>
      <c r="G16" s="43"/>
      <c r="H16" s="43"/>
      <c r="I16">
        <f>ROUNDUP('EB2018'!$T$32/'EB2018'!$AQ$32,5)</f>
        <v>6.1410000000000006E-2</v>
      </c>
      <c r="J16" s="43">
        <v>5</v>
      </c>
    </row>
    <row r="17" spans="2:10">
      <c r="B17" t="str">
        <f>_xlfn.TEXTJOIN(",",TRUE,IF(LEFT(Regions!$C$3,1)&lt;&gt;"*",Regions!$C$3,""),IF(LEFT(Regions!$D$3,1)&lt;&gt;"*",Regions!$D$3,""))</f>
        <v>IE,National</v>
      </c>
      <c r="C17" s="38"/>
      <c r="D17" s="38"/>
      <c r="E17" s="39" t="str">
        <f>Commodities!$D$11</f>
        <v>INDDST</v>
      </c>
      <c r="F17" s="38"/>
      <c r="G17" s="43"/>
      <c r="H17" s="43"/>
      <c r="I17">
        <f>ROUNDUP('EB2018'!$U$32/'EB2018'!$AQ$32,5)</f>
        <v>2.3119999999999998E-2</v>
      </c>
      <c r="J17" s="43">
        <v>5</v>
      </c>
    </row>
    <row r="18" spans="2:10">
      <c r="B18" t="str">
        <f>_xlfn.TEXTJOIN(",",TRUE,IF(LEFT(Regions!$C$3,1)&lt;&gt;"*",Regions!$C$3,""),IF(LEFT(Regions!$D$3,1)&lt;&gt;"*",Regions!$D$3,""))</f>
        <v>IE,National</v>
      </c>
      <c r="C18" s="38"/>
      <c r="D18" s="38"/>
      <c r="E18" s="39" t="str">
        <f>Commodities!$D$14</f>
        <v>INDGAS</v>
      </c>
      <c r="F18" s="38"/>
      <c r="G18" s="43"/>
      <c r="H18" s="43"/>
      <c r="I18">
        <f>ROUNDUP('EB2018'!$AA$32/'EB2018'!$AQ$32,5)</f>
        <v>0.56769999999999998</v>
      </c>
      <c r="J18" s="43">
        <v>5</v>
      </c>
    </row>
    <row r="19" spans="2:10">
      <c r="B19" t="str">
        <f>_xlfn.TEXTJOIN(",",TRUE,IF(LEFT(Regions!$C$3,1)&lt;&gt;"*",Regions!$C$3,""),IF(LEFT(Regions!$D$3,1)&lt;&gt;"*",Regions!$D$3,""))</f>
        <v>IE,National</v>
      </c>
      <c r="C19" s="38"/>
      <c r="D19" s="38"/>
      <c r="E19" s="39" t="str">
        <f>Commodities!$D$15</f>
        <v>INDELC</v>
      </c>
      <c r="F19" s="38"/>
      <c r="G19" s="43"/>
      <c r="H19" s="43"/>
      <c r="I19">
        <f>ROUNDUP('EB2018'!$AO$32/'EB2018'!$AQ$32,5)</f>
        <v>0.19834000000000002</v>
      </c>
      <c r="J19" s="43">
        <v>5</v>
      </c>
    </row>
    <row r="20" spans="2:10">
      <c r="B20" t="str">
        <f>_xlfn.TEXTJOIN(",",TRUE,IF(LEFT(Regions!$C$3,1)&lt;&gt;"*",Regions!$C$3,""),IF(LEFT(Regions!$D$3,1)&lt;&gt;"*",Regions!$D$3,""))</f>
        <v>IE,National</v>
      </c>
      <c r="C20" s="38"/>
      <c r="D20" s="38"/>
      <c r="E20" s="39" t="str">
        <f>Commodities!$D$16</f>
        <v>INDBGS</v>
      </c>
      <c r="F20" s="38"/>
      <c r="G20" s="43"/>
      <c r="H20" s="43"/>
      <c r="I20">
        <f>ROUNDUP('EB2018'!$AH$32/'EB2018'!$AQ$32,5)</f>
        <v>8.6499999999999997E-3</v>
      </c>
      <c r="J20" s="43">
        <v>5</v>
      </c>
    </row>
    <row r="21" spans="2:10">
      <c r="B21" s="46" t="str">
        <f>_xlfn.TEXTJOIN(",",TRUE,IF(LEFT(Regions!$C$3,1)&lt;&gt;"*",Regions!$C$3,""),IF(LEFT(Regions!$D$3,1)&lt;&gt;"*",Regions!$D$3,""))</f>
        <v>IE,National</v>
      </c>
      <c r="C21" s="40"/>
      <c r="D21" s="40"/>
      <c r="E21" s="41" t="str">
        <f>Commodities!$D$17</f>
        <v>INDBIO</v>
      </c>
      <c r="F21" s="40"/>
      <c r="G21" s="44"/>
      <c r="H21" s="44"/>
      <c r="I21" s="46">
        <f>ROUNDUP('EB2018'!$AE$32/'EB2018'!$AQ$32,5)</f>
        <v>4.9610000000000001E-2</v>
      </c>
      <c r="J21" s="44">
        <v>5</v>
      </c>
    </row>
    <row r="22" spans="2:10">
      <c r="B22" t="str">
        <f>_xlfn.TEXTJOIN(",",TRUE,IF(LEFT(Regions!$C$3,1)&lt;&gt;"*",Regions!$C$3,""),IF(LEFT(Regions!$D$3,1)&lt;&gt;"*",Regions!$D$3,""))</f>
        <v>IE,National</v>
      </c>
      <c r="C22" s="38" t="str">
        <f>Processes!D7</f>
        <v>I-DMD-TAP-E0</v>
      </c>
      <c r="D22" s="38" t="str">
        <f>Processes!E7</f>
        <v>Textiles and textile products demand process</v>
      </c>
      <c r="E22" s="39"/>
      <c r="F22" s="38" t="str">
        <f>Commodities!D25</f>
        <v>ITAP</v>
      </c>
      <c r="G22" s="43">
        <v>1</v>
      </c>
      <c r="H22" s="43">
        <v>50</v>
      </c>
      <c r="J22" s="43"/>
    </row>
    <row r="23" spans="2:10">
      <c r="B23" t="str">
        <f>_xlfn.TEXTJOIN(",",TRUE,IF(LEFT(Regions!$C$3,1)&lt;&gt;"*",Regions!$C$3,""),IF(LEFT(Regions!$D$3,1)&lt;&gt;"*",Regions!$D$3,""))</f>
        <v>IE,National</v>
      </c>
      <c r="C23" s="38"/>
      <c r="D23" s="38"/>
      <c r="E23" s="39" t="str">
        <f>Commodities!$D$7</f>
        <v>INDKER</v>
      </c>
      <c r="F23" s="38"/>
      <c r="G23" s="43"/>
      <c r="H23" s="43"/>
      <c r="I23">
        <f>ROUNDUP('EB2018'!$Q$33/'EB2018'!$AQ$33,5)</f>
        <v>7.5399999999999998E-3</v>
      </c>
      <c r="J23" s="43">
        <v>5</v>
      </c>
    </row>
    <row r="24" spans="2:10">
      <c r="B24" t="str">
        <f>_xlfn.TEXTJOIN(",",TRUE,IF(LEFT(Regions!$C$3,1)&lt;&gt;"*",Regions!$C$3,""),IF(LEFT(Regions!$D$3,1)&lt;&gt;"*",Regions!$D$3,""))</f>
        <v>IE,National</v>
      </c>
      <c r="C24" s="38"/>
      <c r="D24" s="38"/>
      <c r="E24" s="39" t="str">
        <f>Commodities!$D$10</f>
        <v>INDLPG</v>
      </c>
      <c r="F24" s="38"/>
      <c r="G24" s="43"/>
      <c r="H24" s="43"/>
      <c r="I24">
        <f>ROUNDUP('EB2018'!$T$33/'EB2018'!$AQ$33,5)</f>
        <v>0.38253999999999999</v>
      </c>
      <c r="J24" s="43">
        <v>5</v>
      </c>
    </row>
    <row r="25" spans="2:10">
      <c r="B25" t="str">
        <f>_xlfn.TEXTJOIN(",",TRUE,IF(LEFT(Regions!$C$3,1)&lt;&gt;"*",Regions!$C$3,""),IF(LEFT(Regions!$D$3,1)&lt;&gt;"*",Regions!$D$3,""))</f>
        <v>IE,National</v>
      </c>
      <c r="C25" s="38"/>
      <c r="D25" s="38"/>
      <c r="E25" s="39" t="str">
        <f>Commodities!$D$11</f>
        <v>INDDST</v>
      </c>
      <c r="F25" s="38"/>
      <c r="G25" s="43"/>
      <c r="H25" s="43"/>
      <c r="I25">
        <f>ROUNDUP('EB2018'!$U$33/'EB2018'!$AQ$33,5)</f>
        <v>2.683E-2</v>
      </c>
      <c r="J25" s="43">
        <v>5</v>
      </c>
    </row>
    <row r="26" spans="2:10">
      <c r="B26" t="str">
        <f>_xlfn.TEXTJOIN(",",TRUE,IF(LEFT(Regions!$C$3,1)&lt;&gt;"*",Regions!$C$3,""),IF(LEFT(Regions!$D$3,1)&lt;&gt;"*",Regions!$D$3,""))</f>
        <v>IE,National</v>
      </c>
      <c r="C26" s="38"/>
      <c r="D26" s="38"/>
      <c r="E26" s="39" t="str">
        <f>Commodities!$D$14</f>
        <v>INDGAS</v>
      </c>
      <c r="F26" s="38"/>
      <c r="G26" s="43"/>
      <c r="H26" s="43"/>
      <c r="I26">
        <f>ROUNDUP('EB2018'!$AA$33/'EB2018'!$AQ$33,5)</f>
        <v>0.32347999999999999</v>
      </c>
      <c r="J26" s="43">
        <v>5</v>
      </c>
    </row>
    <row r="27" spans="2:10">
      <c r="B27" s="46" t="str">
        <f>_xlfn.TEXTJOIN(",",TRUE,IF(LEFT(Regions!$C$3,1)&lt;&gt;"*",Regions!$C$3,""),IF(LEFT(Regions!$D$3,1)&lt;&gt;"*",Regions!$D$3,""))</f>
        <v>IE,National</v>
      </c>
      <c r="C27" s="40"/>
      <c r="D27" s="40"/>
      <c r="E27" s="41" t="str">
        <f>Commodities!$D$15</f>
        <v>INDELC</v>
      </c>
      <c r="F27" s="40"/>
      <c r="G27" s="44"/>
      <c r="H27" s="44"/>
      <c r="I27" s="46">
        <f>ROUNDUP('EB2018'!$AO$33/'EB2018'!$AQ$33,5)</f>
        <v>0.25963000000000003</v>
      </c>
      <c r="J27" s="44">
        <v>5</v>
      </c>
    </row>
    <row r="28" spans="2:10">
      <c r="B28" t="str">
        <f>_xlfn.TEXTJOIN(",",TRUE,IF(LEFT(Regions!$C$3,1)&lt;&gt;"*",Regions!$C$3,""),IF(LEFT(Regions!$D$3,1)&lt;&gt;"*",Regions!$D$3,""))</f>
        <v>IE,National</v>
      </c>
      <c r="C28" s="38" t="str">
        <f>Processes!D8</f>
        <v>I-DMD-WAP-E0</v>
      </c>
      <c r="D28" s="38" t="str">
        <f>Processes!E8</f>
        <v>Wood and wood products demand process</v>
      </c>
      <c r="E28" s="39"/>
      <c r="F28" s="38" t="str">
        <f>Commodities!D26</f>
        <v>IWAP</v>
      </c>
      <c r="G28" s="43">
        <v>1</v>
      </c>
      <c r="H28" s="43">
        <v>50</v>
      </c>
      <c r="J28" s="43"/>
    </row>
    <row r="29" spans="2:10">
      <c r="B29" t="str">
        <f>_xlfn.TEXTJOIN(",",TRUE,IF(LEFT(Regions!$C$3,1)&lt;&gt;"*",Regions!$C$3,""),IF(LEFT(Regions!$D$3,1)&lt;&gt;"*",Regions!$D$3,""))</f>
        <v>IE,National</v>
      </c>
      <c r="C29" s="38"/>
      <c r="D29" s="38"/>
      <c r="E29" s="39" t="str">
        <f>Commodities!$D$7</f>
        <v>INDKER</v>
      </c>
      <c r="F29" s="38"/>
      <c r="G29" s="43"/>
      <c r="H29" s="43"/>
      <c r="I29">
        <f>ROUNDUP('EB2018'!$Q$34/'EB2018'!$AQ$34,5)</f>
        <v>1.07E-3</v>
      </c>
      <c r="J29" s="43">
        <v>5</v>
      </c>
    </row>
    <row r="30" spans="2:10">
      <c r="B30" t="str">
        <f>_xlfn.TEXTJOIN(",",TRUE,IF(LEFT(Regions!$C$3,1)&lt;&gt;"*",Regions!$C$3,""),IF(LEFT(Regions!$D$3,1)&lt;&gt;"*",Regions!$D$3,""))</f>
        <v>IE,National</v>
      </c>
      <c r="C30" s="38"/>
      <c r="D30" s="38"/>
      <c r="E30" s="39" t="str">
        <f>Commodities!$D$10</f>
        <v>INDLPG</v>
      </c>
      <c r="F30" s="38"/>
      <c r="G30" s="43"/>
      <c r="H30" s="43"/>
      <c r="I30">
        <f>ROUNDUP('EB2018'!$T$34/'EB2018'!$AQ$34,5)</f>
        <v>3.6800000000000001E-3</v>
      </c>
      <c r="J30" s="43">
        <v>5</v>
      </c>
    </row>
    <row r="31" spans="2:10">
      <c r="B31" t="str">
        <f>_xlfn.TEXTJOIN(",",TRUE,IF(LEFT(Regions!$C$3,1)&lt;&gt;"*",Regions!$C$3,""),IF(LEFT(Regions!$D$3,1)&lt;&gt;"*",Regions!$D$3,""))</f>
        <v>IE,National</v>
      </c>
      <c r="C31" s="38"/>
      <c r="D31" s="38"/>
      <c r="E31" s="39" t="str">
        <f>Commodities!$D$11</f>
        <v>INDDST</v>
      </c>
      <c r="F31" s="38"/>
      <c r="G31" s="43"/>
      <c r="H31" s="43"/>
      <c r="I31">
        <f>ROUNDUP('EB2018'!$U$34/'EB2018'!$AQ$34,5)</f>
        <v>1.4669999999999999E-2</v>
      </c>
      <c r="J31" s="43">
        <v>5</v>
      </c>
    </row>
    <row r="32" spans="2:10">
      <c r="B32" t="str">
        <f>_xlfn.TEXTJOIN(",",TRUE,IF(LEFT(Regions!$C$3,1)&lt;&gt;"*",Regions!$C$3,""),IF(LEFT(Regions!$D$3,1)&lt;&gt;"*",Regions!$D$3,""))</f>
        <v>IE,National</v>
      </c>
      <c r="C32" s="38"/>
      <c r="D32" s="38"/>
      <c r="E32" s="39" t="str">
        <f>Commodities!$D$14</f>
        <v>INDGAS</v>
      </c>
      <c r="F32" s="38"/>
      <c r="G32" s="43"/>
      <c r="H32" s="43"/>
      <c r="I32">
        <f>ROUNDUP('EB2018'!$AA$34/'EB2018'!$AQ$34,5)</f>
        <v>5.8370000000000005E-2</v>
      </c>
      <c r="J32" s="43">
        <v>5</v>
      </c>
    </row>
    <row r="33" spans="2:10">
      <c r="B33" t="str">
        <f>_xlfn.TEXTJOIN(",",TRUE,IF(LEFT(Regions!$C$3,1)&lt;&gt;"*",Regions!$C$3,""),IF(LEFT(Regions!$D$3,1)&lt;&gt;"*",Regions!$D$3,""))</f>
        <v>IE,National</v>
      </c>
      <c r="C33" s="38"/>
      <c r="D33" s="38"/>
      <c r="E33" s="39" t="str">
        <f>Commodities!$D$15</f>
        <v>INDELC</v>
      </c>
      <c r="F33" s="38"/>
      <c r="G33" s="43"/>
      <c r="H33" s="43"/>
      <c r="I33">
        <f>ROUNDUP('EB2018'!$AO$34/'EB2018'!$AQ$34,5)</f>
        <v>0.14937</v>
      </c>
      <c r="J33" s="43">
        <v>5</v>
      </c>
    </row>
    <row r="34" spans="2:10">
      <c r="B34" s="46" t="str">
        <f>_xlfn.TEXTJOIN(",",TRUE,IF(LEFT(Regions!$C$3,1)&lt;&gt;"*",Regions!$C$3,""),IF(LEFT(Regions!$D$3,1)&lt;&gt;"*",Regions!$D$3,""))</f>
        <v>IE,National</v>
      </c>
      <c r="C34" s="40"/>
      <c r="D34" s="40"/>
      <c r="E34" s="41" t="str">
        <f>Commodities!$D$17</f>
        <v>INDBIO</v>
      </c>
      <c r="F34" s="40"/>
      <c r="G34" s="44"/>
      <c r="H34" s="44"/>
      <c r="I34" s="46">
        <f>ROUNDUP('EB2018'!$AE$34/'EB2018'!$AQ$34,5)</f>
        <v>0.77284999999999993</v>
      </c>
      <c r="J34" s="44">
        <v>5</v>
      </c>
    </row>
    <row r="35" spans="2:10">
      <c r="B35" t="str">
        <f>_xlfn.TEXTJOIN(",",TRUE,IF(LEFT(Regions!$C$3,1)&lt;&gt;"*",Regions!$C$3,""),IF(LEFT(Regions!$D$3,1)&lt;&gt;"*",Regions!$D$3,""))</f>
        <v>IE,National</v>
      </c>
      <c r="C35" s="38" t="str">
        <f>Processes!D9</f>
        <v>I-DMD-PX4-E0</v>
      </c>
      <c r="D35" s="38" t="str">
        <f>Processes!E9</f>
        <v>Pulp, paper, publishing and printing demand process</v>
      </c>
      <c r="E35" s="39"/>
      <c r="F35" s="38" t="str">
        <f>Commodities!D27</f>
        <v>IPX4</v>
      </c>
      <c r="G35" s="43">
        <v>1</v>
      </c>
      <c r="H35" s="43">
        <v>50</v>
      </c>
      <c r="J35" s="43"/>
    </row>
    <row r="36" spans="2:10">
      <c r="B36" t="str">
        <f>_xlfn.TEXTJOIN(",",TRUE,IF(LEFT(Regions!$C$3,1)&lt;&gt;"*",Regions!$C$3,""),IF(LEFT(Regions!$D$3,1)&lt;&gt;"*",Regions!$D$3,""))</f>
        <v>IE,National</v>
      </c>
      <c r="C36" s="38"/>
      <c r="D36" s="38"/>
      <c r="E36" s="39" t="str">
        <f>Commodities!$D$7</f>
        <v>INDKER</v>
      </c>
      <c r="F36" s="38"/>
      <c r="G36" s="43"/>
      <c r="H36" s="43"/>
      <c r="I36">
        <f>ROUNDUP('EB2018'!$Q$35/'EB2018'!$AQ$35,5)</f>
        <v>3.6900000000000001E-3</v>
      </c>
      <c r="J36" s="43">
        <v>5</v>
      </c>
    </row>
    <row r="37" spans="2:10">
      <c r="B37" t="str">
        <f>_xlfn.TEXTJOIN(",",TRUE,IF(LEFT(Regions!$C$3,1)&lt;&gt;"*",Regions!$C$3,""),IF(LEFT(Regions!$D$3,1)&lt;&gt;"*",Regions!$D$3,""))</f>
        <v>IE,National</v>
      </c>
      <c r="C37" s="38"/>
      <c r="D37" s="38"/>
      <c r="E37" s="39" t="str">
        <f>Commodities!$D$10</f>
        <v>INDLPG</v>
      </c>
      <c r="F37" s="38"/>
      <c r="G37" s="43"/>
      <c r="H37" s="43"/>
      <c r="I37">
        <f>ROUNDUP('EB2018'!$T$35/'EB2018'!$AQ$35,5)</f>
        <v>2.4150000000000001E-2</v>
      </c>
      <c r="J37" s="43">
        <v>5</v>
      </c>
    </row>
    <row r="38" spans="2:10">
      <c r="B38" t="str">
        <f>_xlfn.TEXTJOIN(",",TRUE,IF(LEFT(Regions!$C$3,1)&lt;&gt;"*",Regions!$C$3,""),IF(LEFT(Regions!$D$3,1)&lt;&gt;"*",Regions!$D$3,""))</f>
        <v>IE,National</v>
      </c>
      <c r="C38" s="38"/>
      <c r="D38" s="38"/>
      <c r="E38" s="39" t="str">
        <f>Commodities!$D$11</f>
        <v>INDDST</v>
      </c>
      <c r="F38" s="38"/>
      <c r="G38" s="43"/>
      <c r="H38" s="43"/>
      <c r="I38">
        <f>ROUNDUP('EB2018'!$U$35/'EB2018'!$AQ$35,5)</f>
        <v>3.3760000000000005E-2</v>
      </c>
      <c r="J38" s="43">
        <v>5</v>
      </c>
    </row>
    <row r="39" spans="2:10">
      <c r="B39" t="str">
        <f>_xlfn.TEXTJOIN(",",TRUE,IF(LEFT(Regions!$C$3,1)&lt;&gt;"*",Regions!$C$3,""),IF(LEFT(Regions!$D$3,1)&lt;&gt;"*",Regions!$D$3,""))</f>
        <v>IE,National</v>
      </c>
      <c r="C39" s="38"/>
      <c r="D39" s="38"/>
      <c r="E39" s="39" t="str">
        <f>Commodities!$D$14</f>
        <v>INDGAS</v>
      </c>
      <c r="F39" s="38"/>
      <c r="G39" s="43"/>
      <c r="H39" s="43"/>
      <c r="I39">
        <f>ROUNDUP('EB2018'!$AA$35/'EB2018'!$AQ$35,5)</f>
        <v>0.54189999999999994</v>
      </c>
      <c r="J39" s="43">
        <v>5</v>
      </c>
    </row>
    <row r="40" spans="2:10">
      <c r="B40" s="46" t="str">
        <f>_xlfn.TEXTJOIN(",",TRUE,IF(LEFT(Regions!$C$3,1)&lt;&gt;"*",Regions!$C$3,""),IF(LEFT(Regions!$D$3,1)&lt;&gt;"*",Regions!$D$3,""))</f>
        <v>IE,National</v>
      </c>
      <c r="C40" s="40"/>
      <c r="D40" s="40"/>
      <c r="E40" s="41" t="str">
        <f>Commodities!$D$15</f>
        <v>INDELC</v>
      </c>
      <c r="F40" s="40"/>
      <c r="G40" s="44"/>
      <c r="H40" s="44"/>
      <c r="I40" s="46">
        <f>ROUNDUP('EB2018'!$AO$35/'EB2018'!$AQ$35,5)</f>
        <v>0.39651999999999998</v>
      </c>
      <c r="J40" s="44">
        <v>5</v>
      </c>
    </row>
    <row r="41" spans="2:10">
      <c r="B41" t="str">
        <f>_xlfn.TEXTJOIN(",",TRUE,IF(LEFT(Regions!$C$3,1)&lt;&gt;"*",Regions!$C$3,""),IF(LEFT(Regions!$D$3,1)&lt;&gt;"*",Regions!$D$3,""))</f>
        <v>IE,National</v>
      </c>
      <c r="C41" s="38" t="str">
        <f>Processes!D10</f>
        <v>I-DMD-CAF-E0</v>
      </c>
      <c r="D41" s="38" t="str">
        <f>Processes!E10</f>
        <v>Chemicals and man-made fibres demand process</v>
      </c>
      <c r="E41" s="39"/>
      <c r="F41" s="38" t="str">
        <f>Commodities!D28</f>
        <v>ICAF</v>
      </c>
      <c r="G41" s="43">
        <v>1</v>
      </c>
      <c r="H41" s="43">
        <v>50</v>
      </c>
      <c r="J41" s="43"/>
    </row>
    <row r="42" spans="2:10">
      <c r="B42" t="str">
        <f>_xlfn.TEXTJOIN(",",TRUE,IF(LEFT(Regions!$C$3,1)&lt;&gt;"*",Regions!$C$3,""),IF(LEFT(Regions!$D$3,1)&lt;&gt;"*",Regions!$D$3,""))</f>
        <v>IE,National</v>
      </c>
      <c r="C42" s="38"/>
      <c r="D42" s="38"/>
      <c r="E42" s="39" t="str">
        <f>Commodities!$D$7</f>
        <v>INDKER</v>
      </c>
      <c r="F42" s="38"/>
      <c r="G42" s="43"/>
      <c r="H42" s="43"/>
      <c r="I42">
        <f>ROUNDUP('EB2018'!$Q$36/'EB2018'!$AQ$36,5)</f>
        <v>1.3500000000000001E-3</v>
      </c>
      <c r="J42" s="43">
        <v>5</v>
      </c>
    </row>
    <row r="43" spans="2:10">
      <c r="B43" t="str">
        <f>_xlfn.TEXTJOIN(",",TRUE,IF(LEFT(Regions!$C$3,1)&lt;&gt;"*",Regions!$C$3,""),IF(LEFT(Regions!$D$3,1)&lt;&gt;"*",Regions!$D$3,""))</f>
        <v>IE,National</v>
      </c>
      <c r="C43" s="38"/>
      <c r="D43" s="38"/>
      <c r="E43" s="39" t="str">
        <f>Commodities!$D$9</f>
        <v>INDHFO</v>
      </c>
      <c r="F43" s="38"/>
      <c r="G43" s="43"/>
      <c r="H43" s="43"/>
      <c r="I43">
        <f>ROUNDUP('EB2018'!$S$36/'EB2018'!$AQ$36,5)</f>
        <v>1.209E-2</v>
      </c>
      <c r="J43" s="43">
        <v>5</v>
      </c>
    </row>
    <row r="44" spans="2:10">
      <c r="B44" t="str">
        <f>_xlfn.TEXTJOIN(",",TRUE,IF(LEFT(Regions!$C$3,1)&lt;&gt;"*",Regions!$C$3,""),IF(LEFT(Regions!$D$3,1)&lt;&gt;"*",Regions!$D$3,""))</f>
        <v>IE,National</v>
      </c>
      <c r="C44" s="38"/>
      <c r="D44" s="38"/>
      <c r="E44" s="39" t="str">
        <f>Commodities!$D$10</f>
        <v>INDLPG</v>
      </c>
      <c r="F44" s="38"/>
      <c r="G44" s="43"/>
      <c r="H44" s="43"/>
      <c r="I44">
        <f>ROUNDUP('EB2018'!$T$36/'EB2018'!$AQ$36,5)</f>
        <v>1.7479999999999999E-2</v>
      </c>
      <c r="J44" s="43">
        <v>5</v>
      </c>
    </row>
    <row r="45" spans="2:10">
      <c r="B45" t="str">
        <f>_xlfn.TEXTJOIN(",",TRUE,IF(LEFT(Regions!$C$3,1)&lt;&gt;"*",Regions!$C$3,""),IF(LEFT(Regions!$D$3,1)&lt;&gt;"*",Regions!$D$3,""))</f>
        <v>IE,National</v>
      </c>
      <c r="C45" s="38"/>
      <c r="D45" s="38"/>
      <c r="E45" s="39" t="str">
        <f>Commodities!$D$11</f>
        <v>INDDST</v>
      </c>
      <c r="F45" s="38"/>
      <c r="G45" s="43"/>
      <c r="H45" s="43"/>
      <c r="I45">
        <f>ROUNDUP('EB2018'!$U$36/'EB2018'!$AQ$36,5)</f>
        <v>2.0160000000000001E-2</v>
      </c>
      <c r="J45" s="43">
        <v>5</v>
      </c>
    </row>
    <row r="46" spans="2:10">
      <c r="B46" t="str">
        <f>_xlfn.TEXTJOIN(",",TRUE,IF(LEFT(Regions!$C$3,1)&lt;&gt;"*",Regions!$C$3,""),IF(LEFT(Regions!$D$3,1)&lt;&gt;"*",Regions!$D$3,""))</f>
        <v>IE,National</v>
      </c>
      <c r="C46" s="38"/>
      <c r="D46" s="38"/>
      <c r="E46" s="39" t="str">
        <f>Commodities!$D$13</f>
        <v>INDCOK</v>
      </c>
      <c r="F46" s="38"/>
      <c r="G46" s="43"/>
      <c r="H46" s="43"/>
      <c r="I46">
        <f>ROUNDUP('EB2018'!$V$36/'EB2018'!$AQ$36,5)</f>
        <v>4.3230000000000005E-2</v>
      </c>
      <c r="J46" s="43">
        <v>5</v>
      </c>
    </row>
    <row r="47" spans="2:10">
      <c r="B47" t="str">
        <f>_xlfn.TEXTJOIN(",",TRUE,IF(LEFT(Regions!$C$3,1)&lt;&gt;"*",Regions!$C$3,""),IF(LEFT(Regions!$D$3,1)&lt;&gt;"*",Regions!$D$3,""))</f>
        <v>IE,National</v>
      </c>
      <c r="C47" s="38"/>
      <c r="D47" s="38"/>
      <c r="E47" s="39" t="str">
        <f>Commodities!$D$14</f>
        <v>INDGAS</v>
      </c>
      <c r="F47" s="38"/>
      <c r="G47" s="43"/>
      <c r="H47" s="43"/>
      <c r="I47">
        <f>ROUNDUP('EB2018'!$AA$36/'EB2018'!$AQ$36,5)</f>
        <v>0.57050000000000001</v>
      </c>
      <c r="J47" s="43">
        <v>5</v>
      </c>
    </row>
    <row r="48" spans="2:10">
      <c r="B48" s="46" t="str">
        <f>_xlfn.TEXTJOIN(",",TRUE,IF(LEFT(Regions!$C$3,1)&lt;&gt;"*",Regions!$C$3,""),IF(LEFT(Regions!$D$3,1)&lt;&gt;"*",Regions!$D$3,""))</f>
        <v>IE,National</v>
      </c>
      <c r="C48" s="40"/>
      <c r="D48" s="40"/>
      <c r="E48" s="41" t="str">
        <f>Commodities!$D$15</f>
        <v>INDELC</v>
      </c>
      <c r="F48" s="40"/>
      <c r="G48" s="44"/>
      <c r="H48" s="44"/>
      <c r="I48" s="46">
        <f>ROUNDUP('EB2018'!$AO$36/'EB2018'!$AQ$36,5)</f>
        <v>0.33521000000000001</v>
      </c>
      <c r="J48" s="44">
        <v>5</v>
      </c>
    </row>
    <row r="49" spans="2:10">
      <c r="B49" t="str">
        <f>_xlfn.TEXTJOIN(",",TRUE,IF(LEFT(Regions!$C$3,1)&lt;&gt;"*",Regions!$C$3,""),IF(LEFT(Regions!$D$3,1)&lt;&gt;"*",Regions!$D$3,""))</f>
        <v>IE,National</v>
      </c>
      <c r="C49" s="38" t="str">
        <f>Processes!D11</f>
        <v>I-DMD-RAP-E0</v>
      </c>
      <c r="D49" s="38" t="str">
        <f>Processes!E11</f>
        <v>Rubber and plastic products demand process</v>
      </c>
      <c r="E49" s="39"/>
      <c r="F49" s="38" t="str">
        <f>Commodities!D29</f>
        <v>IRAP</v>
      </c>
      <c r="G49" s="43">
        <v>1</v>
      </c>
      <c r="H49" s="43">
        <v>50</v>
      </c>
      <c r="J49" s="43"/>
    </row>
    <row r="50" spans="2:10">
      <c r="B50" t="str">
        <f>_xlfn.TEXTJOIN(",",TRUE,IF(LEFT(Regions!$C$3,1)&lt;&gt;"*",Regions!$C$3,""),IF(LEFT(Regions!$D$3,1)&lt;&gt;"*",Regions!$D$3,""))</f>
        <v>IE,National</v>
      </c>
      <c r="C50" s="38"/>
      <c r="D50" s="38"/>
      <c r="E50" s="39" t="str">
        <f>Commodities!$D$7</f>
        <v>INDKER</v>
      </c>
      <c r="F50" s="38"/>
      <c r="G50" s="43"/>
      <c r="H50" s="43"/>
      <c r="I50">
        <f>ROUNDUP('EB2018'!$Q$37/'EB2018'!$AQ$37,5)</f>
        <v>1.146E-2</v>
      </c>
      <c r="J50" s="43">
        <v>5</v>
      </c>
    </row>
    <row r="51" spans="2:10">
      <c r="B51" t="str">
        <f>_xlfn.TEXTJOIN(",",TRUE,IF(LEFT(Regions!$C$3,1)&lt;&gt;"*",Regions!$C$3,""),IF(LEFT(Regions!$D$3,1)&lt;&gt;"*",Regions!$D$3,""))</f>
        <v>IE,National</v>
      </c>
      <c r="C51" s="38"/>
      <c r="D51" s="38"/>
      <c r="E51" s="39" t="str">
        <f>Commodities!$D$10</f>
        <v>INDLPG</v>
      </c>
      <c r="F51" s="38"/>
      <c r="G51" s="43"/>
      <c r="H51" s="43"/>
      <c r="I51">
        <f>ROUNDUP('EB2018'!$T$37/'EB2018'!$AQ$37,5)</f>
        <v>4.6890000000000001E-2</v>
      </c>
      <c r="J51" s="43">
        <v>5</v>
      </c>
    </row>
    <row r="52" spans="2:10">
      <c r="B52" t="str">
        <f>_xlfn.TEXTJOIN(",",TRUE,IF(LEFT(Regions!$C$3,1)&lt;&gt;"*",Regions!$C$3,""),IF(LEFT(Regions!$D$3,1)&lt;&gt;"*",Regions!$D$3,""))</f>
        <v>IE,National</v>
      </c>
      <c r="C52" s="38"/>
      <c r="D52" s="38"/>
      <c r="E52" s="39" t="str">
        <f>Commodities!$D$11</f>
        <v>INDDST</v>
      </c>
      <c r="F52" s="38"/>
      <c r="G52" s="43"/>
      <c r="H52" s="43"/>
      <c r="I52">
        <f>ROUNDUP('EB2018'!$U$37/'EB2018'!$AQ$37,5)</f>
        <v>3.143E-2</v>
      </c>
      <c r="J52" s="43">
        <v>5</v>
      </c>
    </row>
    <row r="53" spans="2:10">
      <c r="B53" t="str">
        <f>_xlfn.TEXTJOIN(",",TRUE,IF(LEFT(Regions!$C$3,1)&lt;&gt;"*",Regions!$C$3,""),IF(LEFT(Regions!$D$3,1)&lt;&gt;"*",Regions!$D$3,""))</f>
        <v>IE,National</v>
      </c>
      <c r="C53" s="38"/>
      <c r="D53" s="38"/>
      <c r="E53" s="39" t="str">
        <f>Commodities!$D$14</f>
        <v>INDGAS</v>
      </c>
      <c r="F53" s="38"/>
      <c r="G53" s="43"/>
      <c r="H53" s="43"/>
      <c r="I53">
        <f>ROUNDUP('EB2018'!$AA$37/'EB2018'!$AQ$37,5)</f>
        <v>0.37372</v>
      </c>
      <c r="J53" s="43">
        <v>5</v>
      </c>
    </row>
    <row r="54" spans="2:10">
      <c r="B54" s="46" t="str">
        <f>_xlfn.TEXTJOIN(",",TRUE,IF(LEFT(Regions!$C$3,1)&lt;&gt;"*",Regions!$C$3,""),IF(LEFT(Regions!$D$3,1)&lt;&gt;"*",Regions!$D$3,""))</f>
        <v>IE,National</v>
      </c>
      <c r="C54" s="40"/>
      <c r="D54" s="40"/>
      <c r="E54" s="41" t="str">
        <f>Commodities!$D$15</f>
        <v>INDELC</v>
      </c>
      <c r="F54" s="40"/>
      <c r="G54" s="44"/>
      <c r="H54" s="44"/>
      <c r="I54" s="46">
        <f>ROUNDUP('EB2018'!$AO$37/'EB2018'!$AQ$37,5)</f>
        <v>0.53652999999999995</v>
      </c>
      <c r="J54" s="44">
        <v>5</v>
      </c>
    </row>
    <row r="55" spans="2:10">
      <c r="B55" t="str">
        <f>_xlfn.TEXTJOIN(",",TRUE,IF(LEFT(Regions!$C$3,1)&lt;&gt;"*",Regions!$C$3,""),IF(LEFT(Regions!$D$3,1)&lt;&gt;"*",Regions!$D$3,""))</f>
        <v>IE,National</v>
      </c>
      <c r="C55" s="38" t="str">
        <f>Processes!D12</f>
        <v>I-DMD-ONM-E0</v>
      </c>
      <c r="D55" s="38" t="str">
        <f>Processes!E12</f>
        <v>Other non-metallic mineral products demand process</v>
      </c>
      <c r="E55" s="39" t="str">
        <f>Commodities!$D$5</f>
        <v>INDCOA</v>
      </c>
      <c r="F55" s="38" t="str">
        <f>Commodities!D30</f>
        <v>IONM</v>
      </c>
      <c r="G55" s="43">
        <v>1</v>
      </c>
      <c r="H55" s="43">
        <v>50</v>
      </c>
      <c r="I55">
        <f>ROUNDUP('EB2018'!$C$38/'EB2018'!$AQ$38,5)</f>
        <v>0.18680000000000002</v>
      </c>
      <c r="J55" s="43">
        <v>5</v>
      </c>
    </row>
    <row r="56" spans="2:10">
      <c r="B56" t="str">
        <f>_xlfn.TEXTJOIN(",",TRUE,IF(LEFT(Regions!$C$3,1)&lt;&gt;"*",Regions!$C$3,""),IF(LEFT(Regions!$D$3,1)&lt;&gt;"*",Regions!$D$3,""))</f>
        <v>IE,National</v>
      </c>
      <c r="C56" s="38"/>
      <c r="D56" s="38"/>
      <c r="E56" s="39" t="str">
        <f>Commodities!$D$7</f>
        <v>INDKER</v>
      </c>
      <c r="F56" s="38"/>
      <c r="G56" s="43"/>
      <c r="H56" s="43"/>
      <c r="I56">
        <f>ROUNDUP('EB2018'!$Q$38/'EB2018'!$AQ$38,5)</f>
        <v>2.4599999999999999E-3</v>
      </c>
      <c r="J56" s="43">
        <v>5</v>
      </c>
    </row>
    <row r="57" spans="2:10">
      <c r="B57" t="str">
        <f>_xlfn.TEXTJOIN(",",TRUE,IF(LEFT(Regions!$C$3,1)&lt;&gt;"*",Regions!$C$3,""),IF(LEFT(Regions!$D$3,1)&lt;&gt;"*",Regions!$D$3,""))</f>
        <v>IE,National</v>
      </c>
      <c r="C57" s="38"/>
      <c r="D57" s="38"/>
      <c r="E57" s="39" t="str">
        <f>Commodities!$D$10</f>
        <v>INDLPG</v>
      </c>
      <c r="F57" s="38"/>
      <c r="G57" s="43"/>
      <c r="H57" s="43"/>
      <c r="I57">
        <f>ROUNDUP('EB2018'!$T$38/'EB2018'!$AQ$38,5)</f>
        <v>5.6699999999999997E-3</v>
      </c>
      <c r="J57" s="43">
        <v>5</v>
      </c>
    </row>
    <row r="58" spans="2:10">
      <c r="B58" t="str">
        <f>_xlfn.TEXTJOIN(",",TRUE,IF(LEFT(Regions!$C$3,1)&lt;&gt;"*",Regions!$C$3,""),IF(LEFT(Regions!$D$3,1)&lt;&gt;"*",Regions!$D$3,""))</f>
        <v>IE,National</v>
      </c>
      <c r="C58" s="38"/>
      <c r="D58" s="38"/>
      <c r="E58" s="39" t="str">
        <f>Commodities!$D$11</f>
        <v>INDDST</v>
      </c>
      <c r="F58" s="38"/>
      <c r="G58" s="43"/>
      <c r="H58" s="43"/>
      <c r="I58">
        <f>ROUNDUP('EB2018'!$U$38/'EB2018'!$AQ$38,5)</f>
        <v>5.4270000000000006E-2</v>
      </c>
      <c r="J58" s="43">
        <v>5</v>
      </c>
    </row>
    <row r="59" spans="2:10">
      <c r="B59" t="str">
        <f>_xlfn.TEXTJOIN(",",TRUE,IF(LEFT(Regions!$C$3,1)&lt;&gt;"*",Regions!$C$3,""),IF(LEFT(Regions!$D$3,1)&lt;&gt;"*",Regions!$D$3,""))</f>
        <v>IE,National</v>
      </c>
      <c r="C59" s="38"/>
      <c r="D59" s="38"/>
      <c r="E59" s="39" t="str">
        <f>Commodities!$D$13</f>
        <v>INDCOK</v>
      </c>
      <c r="F59" s="38"/>
      <c r="G59" s="43"/>
      <c r="H59" s="43"/>
      <c r="I59">
        <f>ROUNDUP('EB2018'!$V$38/'EB2018'!$AQ$38,5)</f>
        <v>0.28215000000000001</v>
      </c>
      <c r="J59" s="43">
        <v>5</v>
      </c>
    </row>
    <row r="60" spans="2:10">
      <c r="B60" t="str">
        <f>_xlfn.TEXTJOIN(",",TRUE,IF(LEFT(Regions!$C$3,1)&lt;&gt;"*",Regions!$C$3,""),IF(LEFT(Regions!$D$3,1)&lt;&gt;"*",Regions!$D$3,""))</f>
        <v>IE,National</v>
      </c>
      <c r="C60" s="38"/>
      <c r="D60" s="38"/>
      <c r="E60" s="39" t="str">
        <f>Commodities!$D$14</f>
        <v>INDGAS</v>
      </c>
      <c r="F60" s="38"/>
      <c r="G60" s="43"/>
      <c r="H60" s="43"/>
      <c r="I60">
        <f>ROUNDUP('EB2018'!$AA$38/'EB2018'!$AQ$38,5)</f>
        <v>0.10049</v>
      </c>
      <c r="J60" s="43">
        <v>5</v>
      </c>
    </row>
    <row r="61" spans="2:10">
      <c r="B61" t="str">
        <f>_xlfn.TEXTJOIN(",",TRUE,IF(LEFT(Regions!$C$3,1)&lt;&gt;"*",Regions!$C$3,""),IF(LEFT(Regions!$D$3,1)&lt;&gt;"*",Regions!$D$3,""))</f>
        <v>IE,National</v>
      </c>
      <c r="C61" s="38"/>
      <c r="D61" s="38"/>
      <c r="E61" s="39" t="str">
        <f>Commodities!$D$15</f>
        <v>INDELC</v>
      </c>
      <c r="F61" s="38"/>
      <c r="G61" s="43"/>
      <c r="H61" s="43"/>
      <c r="I61">
        <f>ROUNDUP('EB2018'!$AO$38/'EB2018'!$AQ$38,5)</f>
        <v>0.15836</v>
      </c>
      <c r="J61" s="43">
        <v>5</v>
      </c>
    </row>
    <row r="62" spans="2:10">
      <c r="B62" t="str">
        <f>_xlfn.TEXTJOIN(",",TRUE,IF(LEFT(Regions!$C$3,1)&lt;&gt;"*",Regions!$C$3,""),IF(LEFT(Regions!$D$3,1)&lt;&gt;"*",Regions!$D$3,""))</f>
        <v>IE,National</v>
      </c>
      <c r="C62" s="38"/>
      <c r="D62" s="38"/>
      <c r="E62" s="39" t="str">
        <f>Commodities!$D$17</f>
        <v>INDBIO</v>
      </c>
      <c r="F62" s="38"/>
      <c r="G62" s="43"/>
      <c r="H62" s="43"/>
      <c r="I62">
        <f>ROUNDUP('EB2018'!$AE$38/'EB2018'!$AQ$38,5)</f>
        <v>4.79E-3</v>
      </c>
      <c r="J62" s="43">
        <v>5</v>
      </c>
    </row>
    <row r="63" spans="2:10">
      <c r="B63" t="str">
        <f>_xlfn.TEXTJOIN(",",TRUE,IF(LEFT(Regions!$C$3,1)&lt;&gt;"*",Regions!$C$3,""),IF(LEFT(Regions!$D$3,1)&lt;&gt;"*",Regions!$D$3,""))</f>
        <v>IE,National</v>
      </c>
      <c r="C63" s="38"/>
      <c r="D63" s="38"/>
      <c r="E63" s="39" t="str">
        <f>Commodities!$D$18</f>
        <v>INDRWS</v>
      </c>
      <c r="F63" s="38"/>
      <c r="G63" s="43"/>
      <c r="H63" s="43"/>
      <c r="I63">
        <f>ROUNDUP('EB2018'!$AF$38/'EB2018'!$AQ$38,5)</f>
        <v>8.745E-2</v>
      </c>
      <c r="J63" s="43">
        <v>5</v>
      </c>
    </row>
    <row r="64" spans="2:10">
      <c r="B64" s="46" t="str">
        <f>_xlfn.TEXTJOIN(",",TRUE,IF(LEFT(Regions!$C$3,1)&lt;&gt;"*",Regions!$C$3,""),IF(LEFT(Regions!$D$3,1)&lt;&gt;"*",Regions!$D$3,""))</f>
        <v>IE,National</v>
      </c>
      <c r="C64" s="40"/>
      <c r="D64" s="40"/>
      <c r="E64" s="41" t="str">
        <f>Commodities!$D$19</f>
        <v>INDNWS</v>
      </c>
      <c r="F64" s="40"/>
      <c r="G64" s="44"/>
      <c r="H64" s="44"/>
      <c r="I64" s="46">
        <f>ROUNDUP('EB2018'!$AN$38/'EB2018'!$AQ$38,5)</f>
        <v>0.11760999999999999</v>
      </c>
      <c r="J64" s="44">
        <v>5</v>
      </c>
    </row>
    <row r="65" spans="2:10">
      <c r="B65" t="str">
        <f>_xlfn.TEXTJOIN(",",TRUE,IF(LEFT(Regions!$C$3,1)&lt;&gt;"*",Regions!$C$3,""),IF(LEFT(Regions!$D$3,1)&lt;&gt;"*",Regions!$D$3,""))</f>
        <v>IE,National</v>
      </c>
      <c r="C65" s="38" t="str">
        <f>Processes!D13</f>
        <v>I-DMD-MAP-E0</v>
      </c>
      <c r="D65" s="38" t="str">
        <f>Processes!E13</f>
        <v>Basic metals and fabricated metal products demand process</v>
      </c>
      <c r="E65" s="39"/>
      <c r="F65" s="38" t="str">
        <f>Commodities!D31</f>
        <v>IMAP</v>
      </c>
      <c r="G65" s="43">
        <v>1</v>
      </c>
      <c r="H65" s="43">
        <v>50</v>
      </c>
      <c r="J65" s="43"/>
    </row>
    <row r="66" spans="2:10">
      <c r="B66" t="str">
        <f>_xlfn.TEXTJOIN(",",TRUE,IF(LEFT(Regions!$C$3,1)&lt;&gt;"*",Regions!$C$3,""),IF(LEFT(Regions!$D$3,1)&lt;&gt;"*",Regions!$D$3,""))</f>
        <v>IE,National</v>
      </c>
      <c r="C66" s="38"/>
      <c r="D66" s="38"/>
      <c r="E66" s="39" t="str">
        <f>Commodities!$D$5</f>
        <v>INDCOA</v>
      </c>
      <c r="F66" s="38"/>
      <c r="G66" s="43"/>
      <c r="H66" s="43"/>
      <c r="I66">
        <f>ROUNDUP('EB2018'!$C$39/'EB2018'!$AQ$39,5)</f>
        <v>0</v>
      </c>
      <c r="J66" s="43">
        <v>5</v>
      </c>
    </row>
    <row r="67" spans="2:10">
      <c r="B67" t="str">
        <f>_xlfn.TEXTJOIN(",",TRUE,IF(LEFT(Regions!$C$3,1)&lt;&gt;"*",Regions!$C$3,""),IF(LEFT(Regions!$D$3,1)&lt;&gt;"*",Regions!$D$3,""))</f>
        <v>IE,National</v>
      </c>
      <c r="C67" s="38"/>
      <c r="D67" s="38"/>
      <c r="E67" s="39" t="str">
        <f>Commodities!$D$7</f>
        <v>INDKER</v>
      </c>
      <c r="F67" s="38"/>
      <c r="G67" s="43"/>
      <c r="H67" s="43"/>
      <c r="I67">
        <f>ROUNDUP('EB2018'!$Q$39/'EB2018'!$AQ$39,5)</f>
        <v>6.9999999999999999E-4</v>
      </c>
      <c r="J67" s="43">
        <v>5</v>
      </c>
    </row>
    <row r="68" spans="2:10">
      <c r="B68" t="str">
        <f>_xlfn.TEXTJOIN(",",TRUE,IF(LEFT(Regions!$C$3,1)&lt;&gt;"*",Regions!$C$3,""),IF(LEFT(Regions!$D$3,1)&lt;&gt;"*",Regions!$D$3,""))</f>
        <v>IE,National</v>
      </c>
      <c r="C68" s="38"/>
      <c r="D68" s="38"/>
      <c r="E68" s="39" t="str">
        <f>Commodities!$D$9</f>
        <v>INDHFO</v>
      </c>
      <c r="F68" s="38"/>
      <c r="G68" s="43"/>
      <c r="H68" s="43"/>
      <c r="I68">
        <f>ROUNDUP('EB2018'!$S$39/'EB2018'!$AQ$39,5)</f>
        <v>2.15E-3</v>
      </c>
      <c r="J68" s="43">
        <v>5</v>
      </c>
    </row>
    <row r="69" spans="2:10">
      <c r="B69" t="str">
        <f>_xlfn.TEXTJOIN(",",TRUE,IF(LEFT(Regions!$C$3,1)&lt;&gt;"*",Regions!$C$3,""),IF(LEFT(Regions!$D$3,1)&lt;&gt;"*",Regions!$D$3,""))</f>
        <v>IE,National</v>
      </c>
      <c r="C69" s="38"/>
      <c r="D69" s="38"/>
      <c r="E69" s="39" t="str">
        <f>Commodities!$D$10</f>
        <v>INDLPG</v>
      </c>
      <c r="F69" s="38"/>
      <c r="G69" s="43"/>
      <c r="H69" s="43"/>
      <c r="I69">
        <f>ROUNDUP('EB2018'!$T$39/'EB2018'!$AQ$39,5)</f>
        <v>3.2000000000000002E-3</v>
      </c>
      <c r="J69" s="43">
        <v>5</v>
      </c>
    </row>
    <row r="70" spans="2:10">
      <c r="B70" t="str">
        <f>_xlfn.TEXTJOIN(",",TRUE,IF(LEFT(Regions!$C$3,1)&lt;&gt;"*",Regions!$C$3,""),IF(LEFT(Regions!$D$3,1)&lt;&gt;"*",Regions!$D$3,""))</f>
        <v>IE,National</v>
      </c>
      <c r="C70" s="38"/>
      <c r="D70" s="38"/>
      <c r="E70" s="39" t="str">
        <f>Commodities!$D$11</f>
        <v>INDDST</v>
      </c>
      <c r="F70" s="38"/>
      <c r="G70" s="43"/>
      <c r="H70" s="43"/>
      <c r="I70">
        <f>ROUNDUP('EB2018'!$U$39/'EB2018'!$AQ$39,5)</f>
        <v>5.6699999999999997E-3</v>
      </c>
      <c r="J70" s="43">
        <v>5</v>
      </c>
    </row>
    <row r="71" spans="2:10">
      <c r="B71" t="str">
        <f>_xlfn.TEXTJOIN(",",TRUE,IF(LEFT(Regions!$C$3,1)&lt;&gt;"*",Regions!$C$3,""),IF(LEFT(Regions!$D$3,1)&lt;&gt;"*",Regions!$D$3,""))</f>
        <v>IE,National</v>
      </c>
      <c r="C71" s="38"/>
      <c r="D71" s="38"/>
      <c r="E71" s="39" t="str">
        <f>Commodities!$D$14</f>
        <v>INDGAS</v>
      </c>
      <c r="F71" s="38"/>
      <c r="G71" s="43"/>
      <c r="H71" s="43"/>
      <c r="I71">
        <f>ROUNDUP('EB2018'!$AA$39/'EB2018'!$AQ$39,5)</f>
        <v>0.84899999999999998</v>
      </c>
      <c r="J71" s="43">
        <v>5</v>
      </c>
    </row>
    <row r="72" spans="2:10">
      <c r="B72" s="46" t="str">
        <f>_xlfn.TEXTJOIN(",",TRUE,IF(LEFT(Regions!$C$3,1)&lt;&gt;"*",Regions!$C$3,""),IF(LEFT(Regions!$D$3,1)&lt;&gt;"*",Regions!$D$3,""))</f>
        <v>IE,National</v>
      </c>
      <c r="C72" s="40"/>
      <c r="D72" s="40"/>
      <c r="E72" s="41" t="str">
        <f>Commodities!$D$15</f>
        <v>INDELC</v>
      </c>
      <c r="F72" s="40"/>
      <c r="G72" s="44"/>
      <c r="H72" s="44"/>
      <c r="I72" s="46">
        <f>ROUNDUP('EB2018'!$AO$39/'EB2018'!$AQ$39,5)</f>
        <v>0.13931000000000002</v>
      </c>
      <c r="J72" s="44">
        <v>5</v>
      </c>
    </row>
    <row r="73" spans="2:10">
      <c r="B73" t="str">
        <f>_xlfn.TEXTJOIN(",",TRUE,IF(LEFT(Regions!$C$3,1)&lt;&gt;"*",Regions!$C$3,""),IF(LEFT(Regions!$D$3,1)&lt;&gt;"*",Regions!$D$3,""))</f>
        <v>IE,National</v>
      </c>
      <c r="C73" s="38" t="str">
        <f>Processes!D14</f>
        <v>I-DMD-MAE-E0</v>
      </c>
      <c r="D73" s="38" t="str">
        <f>Processes!E14</f>
        <v>Machinery and equipment n.e.c. demand process</v>
      </c>
      <c r="E73" s="39"/>
      <c r="F73" s="38" t="str">
        <f>Commodities!D32</f>
        <v>IMAE</v>
      </c>
      <c r="G73" s="43">
        <v>1</v>
      </c>
      <c r="H73" s="43">
        <v>50</v>
      </c>
      <c r="J73" s="43"/>
    </row>
    <row r="74" spans="2:10">
      <c r="B74" t="str">
        <f>_xlfn.TEXTJOIN(",",TRUE,IF(LEFT(Regions!$C$3,1)&lt;&gt;"*",Regions!$C$3,""),IF(LEFT(Regions!$D$3,1)&lt;&gt;"*",Regions!$D$3,""))</f>
        <v>IE,National</v>
      </c>
      <c r="C74" s="38"/>
      <c r="D74" s="38"/>
      <c r="E74" s="39" t="str">
        <f>Commodities!$D$7</f>
        <v>INDKER</v>
      </c>
      <c r="F74" s="38"/>
      <c r="G74" s="43"/>
      <c r="H74" s="43"/>
      <c r="I74">
        <f>ROUNDUP('EB2018'!$Q$40/'EB2018'!$AQ$40,5)</f>
        <v>4.0999999999999995E-3</v>
      </c>
      <c r="J74" s="43">
        <v>5</v>
      </c>
    </row>
    <row r="75" spans="2:10">
      <c r="B75" t="str">
        <f>_xlfn.TEXTJOIN(",",TRUE,IF(LEFT(Regions!$C$3,1)&lt;&gt;"*",Regions!$C$3,""),IF(LEFT(Regions!$D$3,1)&lt;&gt;"*",Regions!$D$3,""))</f>
        <v>IE,National</v>
      </c>
      <c r="C75" s="38"/>
      <c r="D75" s="38"/>
      <c r="E75" s="39" t="str">
        <f>Commodities!$D$10</f>
        <v>INDLPG</v>
      </c>
      <c r="F75" s="38"/>
      <c r="G75" s="43"/>
      <c r="H75" s="43"/>
      <c r="I75">
        <f>ROUNDUP('EB2018'!$T$40/'EB2018'!$AQ$40,5)</f>
        <v>6.2689999999999996E-2</v>
      </c>
      <c r="J75" s="43">
        <v>5</v>
      </c>
    </row>
    <row r="76" spans="2:10">
      <c r="B76" t="str">
        <f>_xlfn.TEXTJOIN(",",TRUE,IF(LEFT(Regions!$C$3,1)&lt;&gt;"*",Regions!$C$3,""),IF(LEFT(Regions!$D$3,1)&lt;&gt;"*",Regions!$D$3,""))</f>
        <v>IE,National</v>
      </c>
      <c r="C76" s="38"/>
      <c r="D76" s="38"/>
      <c r="E76" s="39" t="str">
        <f>Commodities!$D$11</f>
        <v>INDDST</v>
      </c>
      <c r="F76" s="38"/>
      <c r="G76" s="43"/>
      <c r="H76" s="43"/>
      <c r="I76">
        <f>ROUNDUP('EB2018'!$U$40/'EB2018'!$AQ$40,5)</f>
        <v>4.8580000000000005E-2</v>
      </c>
      <c r="J76" s="43">
        <v>5</v>
      </c>
    </row>
    <row r="77" spans="2:10">
      <c r="B77" t="str">
        <f>_xlfn.TEXTJOIN(",",TRUE,IF(LEFT(Regions!$C$3,1)&lt;&gt;"*",Regions!$C$3,""),IF(LEFT(Regions!$D$3,1)&lt;&gt;"*",Regions!$D$3,""))</f>
        <v>IE,National</v>
      </c>
      <c r="C77" s="38"/>
      <c r="D77" s="38"/>
      <c r="E77" s="39" t="str">
        <f>Commodities!$D$14</f>
        <v>INDGAS</v>
      </c>
      <c r="F77" s="38"/>
      <c r="G77" s="43"/>
      <c r="H77" s="43"/>
      <c r="I77">
        <f>ROUNDUP('EB2018'!$AA$40/'EB2018'!$AQ$40,5)</f>
        <v>0.40046999999999999</v>
      </c>
      <c r="J77" s="43">
        <v>5</v>
      </c>
    </row>
    <row r="78" spans="2:10">
      <c r="B78" s="46" t="str">
        <f>_xlfn.TEXTJOIN(",",TRUE,IF(LEFT(Regions!$C$3,1)&lt;&gt;"*",Regions!$C$3,""),IF(LEFT(Regions!$D$3,1)&lt;&gt;"*",Regions!$D$3,""))</f>
        <v>IE,National</v>
      </c>
      <c r="C78" s="40"/>
      <c r="D78" s="40"/>
      <c r="E78" s="41" t="str">
        <f>Commodities!$D$15</f>
        <v>INDELC</v>
      </c>
      <c r="F78" s="40"/>
      <c r="G78" s="44"/>
      <c r="H78" s="44"/>
      <c r="I78" s="46">
        <f>ROUNDUP('EB2018'!$AO$40/'EB2018'!$AQ$40,5)</f>
        <v>0.48418</v>
      </c>
      <c r="J78" s="44">
        <v>5</v>
      </c>
    </row>
    <row r="79" spans="2:10">
      <c r="B79" t="str">
        <f>_xlfn.TEXTJOIN(",",TRUE,IF(LEFT(Regions!$C$3,1)&lt;&gt;"*",Regions!$C$3,""),IF(LEFT(Regions!$D$3,1)&lt;&gt;"*",Regions!$D$3,""))</f>
        <v>IE,National</v>
      </c>
      <c r="C79" s="38" t="str">
        <f>Processes!D15</f>
        <v>I-DMD-EOE-E0</v>
      </c>
      <c r="D79" s="38" t="str">
        <f>Processes!E15</f>
        <v>Electrical and optical equipment demand process</v>
      </c>
      <c r="E79" s="39"/>
      <c r="F79" s="38" t="str">
        <f>Commodities!D33</f>
        <v>IEOE</v>
      </c>
      <c r="G79" s="43">
        <v>1</v>
      </c>
      <c r="H79" s="43">
        <v>50</v>
      </c>
      <c r="J79" s="43"/>
    </row>
    <row r="80" spans="2:10">
      <c r="B80" t="str">
        <f>_xlfn.TEXTJOIN(",",TRUE,IF(LEFT(Regions!$C$3,1)&lt;&gt;"*",Regions!$C$3,""),IF(LEFT(Regions!$D$3,1)&lt;&gt;"*",Regions!$D$3,""))</f>
        <v>IE,National</v>
      </c>
      <c r="C80" s="38"/>
      <c r="D80" s="38"/>
      <c r="E80" s="39" t="str">
        <f>Commodities!$D$7</f>
        <v>INDKER</v>
      </c>
      <c r="F80" s="38"/>
      <c r="G80" s="43"/>
      <c r="H80" s="43"/>
      <c r="I80">
        <f>ROUNDUP('EB2018'!$Q$41/'EB2018'!$AQ$41,5)</f>
        <v>1.66E-3</v>
      </c>
      <c r="J80" s="43">
        <v>5</v>
      </c>
    </row>
    <row r="81" spans="2:10">
      <c r="B81" t="str">
        <f>_xlfn.TEXTJOIN(",",TRUE,IF(LEFT(Regions!$C$3,1)&lt;&gt;"*",Regions!$C$3,""),IF(LEFT(Regions!$D$3,1)&lt;&gt;"*",Regions!$D$3,""))</f>
        <v>IE,National</v>
      </c>
      <c r="C81" s="38"/>
      <c r="D81" s="38"/>
      <c r="E81" s="39" t="str">
        <f>Commodities!$D$10</f>
        <v>INDLPG</v>
      </c>
      <c r="F81" s="38"/>
      <c r="G81" s="43"/>
      <c r="H81" s="43"/>
      <c r="I81">
        <f>ROUNDUP('EB2018'!$T$41/'EB2018'!$AQ$41,5)</f>
        <v>1.298E-2</v>
      </c>
      <c r="J81" s="43">
        <v>5</v>
      </c>
    </row>
    <row r="82" spans="2:10">
      <c r="B82" t="str">
        <f>_xlfn.TEXTJOIN(",",TRUE,IF(LEFT(Regions!$C$3,1)&lt;&gt;"*",Regions!$C$3,""),IF(LEFT(Regions!$D$3,1)&lt;&gt;"*",Regions!$D$3,""))</f>
        <v>IE,National</v>
      </c>
      <c r="C82" s="38"/>
      <c r="D82" s="38"/>
      <c r="E82" s="39" t="str">
        <f>Commodities!$D$11</f>
        <v>INDDST</v>
      </c>
      <c r="F82" s="38"/>
      <c r="G82" s="43"/>
      <c r="H82" s="43"/>
      <c r="I82">
        <f>ROUNDUP('EB2018'!$U$41/'EB2018'!$AQ$41,5)</f>
        <v>6.5699999999999995E-3</v>
      </c>
      <c r="J82" s="43">
        <v>5</v>
      </c>
    </row>
    <row r="83" spans="2:10">
      <c r="B83" t="str">
        <f>_xlfn.TEXTJOIN(",",TRUE,IF(LEFT(Regions!$C$3,1)&lt;&gt;"*",Regions!$C$3,""),IF(LEFT(Regions!$D$3,1)&lt;&gt;"*",Regions!$D$3,""))</f>
        <v>IE,National</v>
      </c>
      <c r="C83" s="38"/>
      <c r="D83" s="38"/>
      <c r="E83" s="39" t="str">
        <f>Commodities!$D$14</f>
        <v>INDGAS</v>
      </c>
      <c r="F83" s="38"/>
      <c r="G83" s="43"/>
      <c r="H83" s="43"/>
      <c r="I83">
        <f>ROUNDUP('EB2018'!$AA$41/'EB2018'!$AQ$41,5)</f>
        <v>0.18468000000000001</v>
      </c>
      <c r="J83" s="43">
        <v>5</v>
      </c>
    </row>
    <row r="84" spans="2:10">
      <c r="B84" s="46" t="str">
        <f>_xlfn.TEXTJOIN(",",TRUE,IF(LEFT(Regions!$C$3,1)&lt;&gt;"*",Regions!$C$3,""),IF(LEFT(Regions!$D$3,1)&lt;&gt;"*",Regions!$D$3,""))</f>
        <v>IE,National</v>
      </c>
      <c r="C84" s="40"/>
      <c r="D84" s="40"/>
      <c r="E84" s="41" t="str">
        <f>Commodities!$D$15</f>
        <v>INDELC</v>
      </c>
      <c r="F84" s="40"/>
      <c r="G84" s="44"/>
      <c r="H84" s="44"/>
      <c r="I84" s="46">
        <f>ROUNDUP('EB2018'!$AO$41/'EB2018'!$AQ$41,5)</f>
        <v>0.79413999999999996</v>
      </c>
      <c r="J84" s="44">
        <v>5</v>
      </c>
    </row>
    <row r="85" spans="2:10">
      <c r="B85" t="str">
        <f>_xlfn.TEXTJOIN(",",TRUE,IF(LEFT(Regions!$C$3,1)&lt;&gt;"*",Regions!$C$3,""),IF(LEFT(Regions!$D$3,1)&lt;&gt;"*",Regions!$D$3,""))</f>
        <v>IE,National</v>
      </c>
      <c r="C85" s="38" t="str">
        <f>Processes!D16</f>
        <v>I-DMD-TEM-E0</v>
      </c>
      <c r="D85" s="38" t="str">
        <f>Processes!E16</f>
        <v>Transport equipment manufacture demand process</v>
      </c>
      <c r="E85" s="39"/>
      <c r="F85" s="38" t="str">
        <f>Commodities!D34</f>
        <v>ITEM</v>
      </c>
      <c r="G85" s="43">
        <v>1</v>
      </c>
      <c r="H85" s="43">
        <v>50</v>
      </c>
      <c r="J85" s="43"/>
    </row>
    <row r="86" spans="2:10">
      <c r="B86" t="str">
        <f>_xlfn.TEXTJOIN(",",TRUE,IF(LEFT(Regions!$C$3,1)&lt;&gt;"*",Regions!$C$3,""),IF(LEFT(Regions!$D$3,1)&lt;&gt;"*",Regions!$D$3,""))</f>
        <v>IE,National</v>
      </c>
      <c r="C86" s="38"/>
      <c r="D86" s="38"/>
      <c r="E86" s="39" t="str">
        <f>Commodities!$D$7</f>
        <v>INDKER</v>
      </c>
      <c r="F86" s="38"/>
      <c r="G86" s="43"/>
      <c r="H86" s="43"/>
      <c r="I86">
        <f>ROUNDUP('EB2018'!$Q$42/'EB2018'!$AQ$42,5)</f>
        <v>1.4189999999999999E-2</v>
      </c>
      <c r="J86" s="43">
        <v>5</v>
      </c>
    </row>
    <row r="87" spans="2:10">
      <c r="B87" t="str">
        <f>_xlfn.TEXTJOIN(",",TRUE,IF(LEFT(Regions!$C$3,1)&lt;&gt;"*",Regions!$C$3,""),IF(LEFT(Regions!$D$3,1)&lt;&gt;"*",Regions!$D$3,""))</f>
        <v>IE,National</v>
      </c>
      <c r="C87" s="38"/>
      <c r="D87" s="38"/>
      <c r="E87" s="39" t="str">
        <f>Commodities!$D$10</f>
        <v>INDLPG</v>
      </c>
      <c r="F87" s="38"/>
      <c r="G87" s="43"/>
      <c r="H87" s="43"/>
      <c r="I87">
        <f>ROUNDUP('EB2018'!$T$42/'EB2018'!$AQ$42,5)</f>
        <v>0.19855</v>
      </c>
      <c r="J87" s="43">
        <v>5</v>
      </c>
    </row>
    <row r="88" spans="2:10">
      <c r="B88" t="str">
        <f>_xlfn.TEXTJOIN(",",TRUE,IF(LEFT(Regions!$C$3,1)&lt;&gt;"*",Regions!$C$3,""),IF(LEFT(Regions!$D$3,1)&lt;&gt;"*",Regions!$D$3,""))</f>
        <v>IE,National</v>
      </c>
      <c r="C88" s="38"/>
      <c r="D88" s="38"/>
      <c r="E88" s="39" t="str">
        <f>Commodities!$D$11</f>
        <v>INDDST</v>
      </c>
      <c r="F88" s="38"/>
      <c r="G88" s="43"/>
      <c r="H88" s="43"/>
      <c r="I88">
        <f>ROUNDUP('EB2018'!$U$42/'EB2018'!$AQ$42,5)</f>
        <v>4.7510000000000004E-2</v>
      </c>
      <c r="J88" s="43">
        <v>5</v>
      </c>
    </row>
    <row r="89" spans="2:10">
      <c r="B89" t="str">
        <f>_xlfn.TEXTJOIN(",",TRUE,IF(LEFT(Regions!$C$3,1)&lt;&gt;"*",Regions!$C$3,""),IF(LEFT(Regions!$D$3,1)&lt;&gt;"*",Regions!$D$3,""))</f>
        <v>IE,National</v>
      </c>
      <c r="C89" s="38"/>
      <c r="D89" s="38"/>
      <c r="E89" s="39" t="str">
        <f>Commodities!$D$14</f>
        <v>INDGAS</v>
      </c>
      <c r="F89" s="38"/>
      <c r="G89" s="43"/>
      <c r="H89" s="43"/>
      <c r="I89">
        <f>ROUNDUP('EB2018'!$AA$42/'EB2018'!$AQ$42,5)</f>
        <v>0.18610000000000002</v>
      </c>
      <c r="J89" s="43">
        <v>5</v>
      </c>
    </row>
    <row r="90" spans="2:10">
      <c r="B90" s="46" t="str">
        <f>_xlfn.TEXTJOIN(",",TRUE,IF(LEFT(Regions!$C$3,1)&lt;&gt;"*",Regions!$C$3,""),IF(LEFT(Regions!$D$3,1)&lt;&gt;"*",Regions!$D$3,""))</f>
        <v>IE,National</v>
      </c>
      <c r="C90" s="40"/>
      <c r="D90" s="40"/>
      <c r="E90" s="41" t="str">
        <f>Commodities!$D$15</f>
        <v>INDELC</v>
      </c>
      <c r="F90" s="40"/>
      <c r="G90" s="44"/>
      <c r="H90" s="44"/>
      <c r="I90" s="46">
        <f>ROUNDUP('EB2018'!$AO$42/'EB2018'!$AQ$42,5)</f>
        <v>0.55367999999999995</v>
      </c>
      <c r="J90" s="44">
        <v>5</v>
      </c>
    </row>
    <row r="91" spans="2:10">
      <c r="B91" t="str">
        <f>_xlfn.TEXTJOIN(",",TRUE,IF(LEFT(Regions!$C$3,1)&lt;&gt;"*",Regions!$C$3,""),IF(LEFT(Regions!$D$3,1)&lt;&gt;"*",Regions!$D$3,""))</f>
        <v>IE,National</v>
      </c>
      <c r="C91" s="38" t="str">
        <f>Processes!D17</f>
        <v>I-DMD-OMA-E0</v>
      </c>
      <c r="D91" s="38" t="str">
        <f>Processes!E17</f>
        <v>Other manufacturing demand process</v>
      </c>
      <c r="E91" s="39"/>
      <c r="F91" s="38" t="str">
        <f>Commodities!D35</f>
        <v>IOMA</v>
      </c>
      <c r="G91" s="43">
        <v>1</v>
      </c>
      <c r="H91" s="43">
        <v>50</v>
      </c>
      <c r="J91" s="43"/>
    </row>
    <row r="92" spans="2:10">
      <c r="B92" t="str">
        <f>_xlfn.TEXTJOIN(",",TRUE,IF(LEFT(Regions!$C$3,1)&lt;&gt;"*",Regions!$C$3,""),IF(LEFT(Regions!$D$3,1)&lt;&gt;"*",Regions!$D$3,""))</f>
        <v>IE,National</v>
      </c>
      <c r="E92" s="39" t="str">
        <f>Commodities!$D$7</f>
        <v>INDKER</v>
      </c>
      <c r="I92">
        <f>ROUNDUP('EB2018'!$Q$43/'EB2018'!$AQ$43,5)</f>
        <v>2.6199999999999999E-3</v>
      </c>
      <c r="J92">
        <v>5</v>
      </c>
    </row>
    <row r="93" spans="2:10">
      <c r="B93" t="str">
        <f>_xlfn.TEXTJOIN(",",TRUE,IF(LEFT(Regions!$C$3,1)&lt;&gt;"*",Regions!$C$3,""),IF(LEFT(Regions!$D$3,1)&lt;&gt;"*",Regions!$D$3,""))</f>
        <v>IE,National</v>
      </c>
      <c r="E93" s="39" t="str">
        <f>Commodities!$D$9</f>
        <v>INDHFO</v>
      </c>
      <c r="I93">
        <f>ROUNDUP('EB2018'!$S$43/'EB2018'!$AQ$43,5)</f>
        <v>3.2460000000000003E-2</v>
      </c>
      <c r="J93">
        <v>5</v>
      </c>
    </row>
    <row r="94" spans="2:10">
      <c r="B94" t="str">
        <f>_xlfn.TEXTJOIN(",",TRUE,IF(LEFT(Regions!$C$3,1)&lt;&gt;"*",Regions!$C$3,""),IF(LEFT(Regions!$D$3,1)&lt;&gt;"*",Regions!$D$3,""))</f>
        <v>IE,National</v>
      </c>
      <c r="E94" s="39" t="str">
        <f>Commodities!$D$10</f>
        <v>INDLPG</v>
      </c>
      <c r="I94">
        <f>ROUNDUP('EB2018'!$T$43/'EB2018'!$AQ$43,5)</f>
        <v>4.4430000000000004E-2</v>
      </c>
      <c r="J94">
        <v>5</v>
      </c>
    </row>
    <row r="95" spans="2:10">
      <c r="B95" t="str">
        <f>_xlfn.TEXTJOIN(",",TRUE,IF(LEFT(Regions!$C$3,1)&lt;&gt;"*",Regions!$C$3,""),IF(LEFT(Regions!$D$3,1)&lt;&gt;"*",Regions!$D$3,""))</f>
        <v>IE,National</v>
      </c>
      <c r="E95" s="39" t="str">
        <f>Commodities!$D$11</f>
        <v>INDDST</v>
      </c>
      <c r="I95">
        <f>ROUNDUP('EB2018'!$U$43/'EB2018'!$AQ$43,5)</f>
        <v>2.7809999999999998E-2</v>
      </c>
      <c r="J95">
        <v>5</v>
      </c>
    </row>
    <row r="96" spans="2:10">
      <c r="B96" t="str">
        <f>_xlfn.TEXTJOIN(",",TRUE,IF(LEFT(Regions!$C$3,1)&lt;&gt;"*",Regions!$C$3,""),IF(LEFT(Regions!$D$3,1)&lt;&gt;"*",Regions!$D$3,""))</f>
        <v>IE,National</v>
      </c>
      <c r="E96" s="39" t="str">
        <f>Commodities!$D$14</f>
        <v>INDGAS</v>
      </c>
      <c r="I96">
        <f>ROUNDUP('EB2018'!$AA$43/'EB2018'!$AQ$43,5)</f>
        <v>0.44545000000000001</v>
      </c>
      <c r="J96">
        <v>5</v>
      </c>
    </row>
    <row r="97" spans="2:10">
      <c r="B97" s="46" t="str">
        <f>_xlfn.TEXTJOIN(",",TRUE,IF(LEFT(Regions!$C$3,1)&lt;&gt;"*",Regions!$C$3,""),IF(LEFT(Regions!$D$3,1)&lt;&gt;"*",Regions!$D$3,""))</f>
        <v>IE,National</v>
      </c>
      <c r="C97" s="46"/>
      <c r="D97" s="46"/>
      <c r="E97" s="41" t="str">
        <f>Commodities!$D$15</f>
        <v>INDELC</v>
      </c>
      <c r="F97" s="46"/>
      <c r="G97" s="46"/>
      <c r="H97" s="46"/>
      <c r="I97" s="46">
        <f>ROUNDUP('EB2018'!$AO$43/'EB2018'!$AQ$43,5)</f>
        <v>0.44727</v>
      </c>
      <c r="J97" s="46">
        <v>5</v>
      </c>
    </row>
    <row r="98" spans="2:10">
      <c r="B98" t="str">
        <f>_xlfn.TEXTJOIN(",",TRUE,IF(LEFT(Regions!$C$3,1)&lt;&gt;"*",Regions!$C$3,""),IF(LEFT(Regions!$D$3,1)&lt;&gt;"*",Regions!$D$3,""))</f>
        <v>IE,National</v>
      </c>
      <c r="C98" s="38" t="str">
        <f>Processes!D18</f>
        <v>I-DMD-CON-E0</v>
      </c>
      <c r="D98" s="38" t="str">
        <f>Processes!E18</f>
        <v>Construction demand process</v>
      </c>
      <c r="E98" s="39"/>
      <c r="F98" s="38" t="str">
        <f>Commodities!D36</f>
        <v>ICON</v>
      </c>
      <c r="G98" s="43">
        <v>1</v>
      </c>
      <c r="H98" s="43">
        <v>50</v>
      </c>
      <c r="J98" s="43"/>
    </row>
    <row r="99" spans="2:10">
      <c r="B99" t="str">
        <f>_xlfn.TEXTJOIN(",",TRUE,IF(LEFT(Regions!$C$3,1)&lt;&gt;"*",Regions!$C$3,""),IF(LEFT(Regions!$D$3,1)&lt;&gt;"*",Regions!$D$3,""))</f>
        <v>IE,National</v>
      </c>
      <c r="E99" s="39" t="str">
        <f>Commodities!$D$7</f>
        <v>INDKER</v>
      </c>
      <c r="I99">
        <f>ROUNDUP('EB2018'!$Q$44/'EB2018'!$AQ$44,5)</f>
        <v>1.5009999999999999E-2</v>
      </c>
      <c r="J99">
        <v>5</v>
      </c>
    </row>
    <row r="100" spans="2:10">
      <c r="B100" t="str">
        <f>_xlfn.TEXTJOIN(",",TRUE,IF(LEFT(Regions!$C$3,1)&lt;&gt;"*",Regions!$C$3,""),IF(LEFT(Regions!$D$3,1)&lt;&gt;"*",Regions!$D$3,""))</f>
        <v>IE,National</v>
      </c>
      <c r="E100" s="39" t="str">
        <f>Commodities!$D$10</f>
        <v>INDLPG</v>
      </c>
      <c r="I100">
        <f>ROUNDUP('EB2018'!$T$44/'EB2018'!$AQ$44,5)</f>
        <v>1.014E-2</v>
      </c>
      <c r="J100">
        <v>5</v>
      </c>
    </row>
    <row r="101" spans="2:10">
      <c r="B101" t="str">
        <f>_xlfn.TEXTJOIN(",",TRUE,IF(LEFT(Regions!$C$3,1)&lt;&gt;"*",Regions!$C$3,""),IF(LEFT(Regions!$D$3,1)&lt;&gt;"*",Regions!$D$3,""))</f>
        <v>IE,National</v>
      </c>
      <c r="E101" s="39" t="str">
        <f>Commodities!$D$11</f>
        <v>INDDST</v>
      </c>
      <c r="I101">
        <f>ROUNDUP('EB2018'!$U$44/'EB2018'!$AQ$44,5)</f>
        <v>0.67450999999999994</v>
      </c>
      <c r="J101">
        <v>5</v>
      </c>
    </row>
    <row r="102" spans="2:10">
      <c r="B102" t="str">
        <f>_xlfn.TEXTJOIN(",",TRUE,IF(LEFT(Regions!$C$3,1)&lt;&gt;"*",Regions!$C$3,""),IF(LEFT(Regions!$D$3,1)&lt;&gt;"*",Regions!$D$3,""))</f>
        <v>IE,National</v>
      </c>
      <c r="E102" s="39" t="str">
        <f>Commodities!$D$14</f>
        <v>INDGAS</v>
      </c>
      <c r="I102">
        <f>ROUNDUP('EB2018'!$AA$44/'EB2018'!$AQ$44,5)</f>
        <v>8.7649999999999992E-2</v>
      </c>
      <c r="J102">
        <v>5</v>
      </c>
    </row>
    <row r="103" spans="2:10">
      <c r="B103" s="46" t="str">
        <f>_xlfn.TEXTJOIN(",",TRUE,IF(LEFT(Regions!$C$3,1)&lt;&gt;"*",Regions!$C$3,""),IF(LEFT(Regions!$D$3,1)&lt;&gt;"*",Regions!$D$3,""))</f>
        <v>IE,National</v>
      </c>
      <c r="C103" s="46"/>
      <c r="D103" s="46"/>
      <c r="E103" s="41" t="str">
        <f>Commodities!$D$15</f>
        <v>INDELC</v>
      </c>
      <c r="F103" s="46"/>
      <c r="G103" s="46"/>
      <c r="H103" s="46"/>
      <c r="I103" s="46">
        <f>ROUNDUP('EB2018'!$AO$44/'EB2018'!$AQ$44,5)</f>
        <v>0.21271000000000001</v>
      </c>
      <c r="J103" s="4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FEB92-3C8E-4A89-8F18-2AEFFF284423}">
  <sheetPr codeName="Sheet8"/>
  <dimension ref="B2:D17"/>
  <sheetViews>
    <sheetView workbookViewId="0">
      <selection activeCell="I18" sqref="I18"/>
    </sheetView>
  </sheetViews>
  <sheetFormatPr defaultRowHeight="15"/>
  <cols>
    <col min="2" max="2" width="26.42578125" bestFit="1" customWidth="1"/>
  </cols>
  <sheetData>
    <row r="2" spans="2:4">
      <c r="B2" s="18" t="s">
        <v>240</v>
      </c>
      <c r="C2" s="18"/>
      <c r="D2" s="19"/>
    </row>
    <row r="3" spans="2:4" ht="15.75" thickBot="1">
      <c r="B3" s="20" t="s">
        <v>157</v>
      </c>
      <c r="C3" s="20" t="str">
        <f>Regions!C3</f>
        <v>IE</v>
      </c>
      <c r="D3" s="20" t="str">
        <f>Regions!D3</f>
        <v>National</v>
      </c>
    </row>
    <row r="4" spans="2:4">
      <c r="B4" t="str">
        <f>Commodities!D23</f>
        <v>INEM</v>
      </c>
      <c r="C4" s="35">
        <f>'EB2018'!AQ31*Conversions!$B$2</f>
        <v>1.8983540603270903</v>
      </c>
      <c r="D4" s="35">
        <f>C4</f>
        <v>1.8983540603270903</v>
      </c>
    </row>
    <row r="5" spans="2:4">
      <c r="B5" t="str">
        <f>Commodities!D24</f>
        <v>IFAB</v>
      </c>
      <c r="C5" s="35">
        <f>'EB2018'!AQ32*Conversions!$B$2</f>
        <v>20.112823384632314</v>
      </c>
      <c r="D5" s="35">
        <f t="shared" ref="D5:D17" si="0">C5</f>
        <v>20.112823384632314</v>
      </c>
    </row>
    <row r="6" spans="2:4">
      <c r="B6" t="str">
        <f>Commodities!D25</f>
        <v>ITAP</v>
      </c>
      <c r="C6" s="35">
        <f>'EB2018'!AQ33*Conversions!$B$2</f>
        <v>0.42769784899188346</v>
      </c>
      <c r="D6" s="35">
        <f t="shared" si="0"/>
        <v>0.42769784899188346</v>
      </c>
    </row>
    <row r="7" spans="2:4">
      <c r="B7" t="str">
        <f>Commodities!D26</f>
        <v>IWAP</v>
      </c>
      <c r="C7" s="35">
        <f>'EB2018'!AQ34*Conversions!$B$2</f>
        <v>6.9295287156334346</v>
      </c>
      <c r="D7" s="35">
        <f t="shared" si="0"/>
        <v>6.9295287156334346</v>
      </c>
    </row>
    <row r="8" spans="2:4">
      <c r="B8" t="str">
        <f>Commodities!D27</f>
        <v>IPX4</v>
      </c>
      <c r="C8" s="35">
        <f>'EB2018'!AQ35*Conversions!$B$2</f>
        <v>1.0914052653587571</v>
      </c>
      <c r="D8" s="35">
        <f t="shared" si="0"/>
        <v>1.0914052653587571</v>
      </c>
    </row>
    <row r="9" spans="2:4">
      <c r="B9" t="str">
        <f>Commodities!D28</f>
        <v>ICAF</v>
      </c>
      <c r="C9" s="35">
        <f>'EB2018'!AQ36*Conversions!$B$2</f>
        <v>9.5100483128063029</v>
      </c>
      <c r="D9" s="35">
        <f t="shared" si="0"/>
        <v>9.5100483128063029</v>
      </c>
    </row>
    <row r="10" spans="2:4">
      <c r="B10" t="str">
        <f>Commodities!D29</f>
        <v>IRAP</v>
      </c>
      <c r="C10" s="35">
        <f>'EB2018'!AQ37*Conversions!$B$2</f>
        <v>1.9556249526505156</v>
      </c>
      <c r="D10" s="35">
        <f t="shared" si="0"/>
        <v>1.9556249526505156</v>
      </c>
    </row>
    <row r="11" spans="2:4">
      <c r="B11" t="str">
        <f>Commodities!D30</f>
        <v>IONM</v>
      </c>
      <c r="C11" s="35">
        <f>'EB2018'!AQ38*Conversions!$B$2</f>
        <v>19.482476804508817</v>
      </c>
      <c r="D11" s="35">
        <f t="shared" si="0"/>
        <v>19.482476804508817</v>
      </c>
    </row>
    <row r="12" spans="2:4">
      <c r="B12" t="str">
        <f>Commodities!D31</f>
        <v>IMAP</v>
      </c>
      <c r="C12" s="35">
        <f>'EB2018'!AQ39*Conversions!$B$2</f>
        <v>20.315381769689861</v>
      </c>
      <c r="D12" s="35">
        <f t="shared" si="0"/>
        <v>20.315381769689861</v>
      </c>
    </row>
    <row r="13" spans="2:4">
      <c r="B13" t="str">
        <f>Commodities!D32</f>
        <v>IMAE</v>
      </c>
      <c r="C13" s="35">
        <f>'EB2018'!AQ40*Conversions!$B$2</f>
        <v>1.4729468330623692</v>
      </c>
      <c r="D13" s="35">
        <f t="shared" si="0"/>
        <v>1.4729468330623692</v>
      </c>
    </row>
    <row r="14" spans="2:4">
      <c r="B14" t="str">
        <f>Commodities!D33</f>
        <v>IEOE</v>
      </c>
      <c r="C14" s="35">
        <f>'EB2018'!AQ41*Conversions!$B$2</f>
        <v>4.6508564247743109</v>
      </c>
      <c r="D14" s="35">
        <f t="shared" si="0"/>
        <v>4.6508564247743109</v>
      </c>
    </row>
    <row r="15" spans="2:4">
      <c r="B15" t="str">
        <f>Commodities!D34</f>
        <v>ITEM</v>
      </c>
      <c r="C15" s="35">
        <f>'EB2018'!AQ42*Conversions!$B$2</f>
        <v>0.19477881541339973</v>
      </c>
      <c r="D15" s="35">
        <f t="shared" si="0"/>
        <v>0.19477881541339973</v>
      </c>
    </row>
    <row r="16" spans="2:4">
      <c r="B16" t="str">
        <f>Commodities!D35</f>
        <v>IOMA</v>
      </c>
      <c r="C16" s="35">
        <f>'EB2018'!AQ43*Conversions!$B$2</f>
        <v>4.6984287524850084</v>
      </c>
      <c r="D16" s="35">
        <f t="shared" si="0"/>
        <v>4.6984287524850084</v>
      </c>
    </row>
    <row r="17" spans="2:4">
      <c r="B17" t="str">
        <f>Commodities!D36</f>
        <v>ICON</v>
      </c>
      <c r="C17" s="35">
        <f>'EB2018'!AQ44*Conversions!$B$2</f>
        <v>1.9571195447376026</v>
      </c>
      <c r="D17" s="35">
        <f t="shared" si="0"/>
        <v>1.9571195447376026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846FF-BBF5-4A02-BAF4-3C4772884C84}">
  <sheetPr codeName="Sheet9">
    <tabColor theme="0" tint="-0.499984740745262"/>
  </sheetPr>
  <dimension ref="A1:C2"/>
  <sheetViews>
    <sheetView workbookViewId="0">
      <selection activeCell="C9" sqref="C9"/>
    </sheetView>
  </sheetViews>
  <sheetFormatPr defaultColWidth="9.140625" defaultRowHeight="15"/>
  <cols>
    <col min="1" max="16384" width="9.140625" style="37"/>
  </cols>
  <sheetData>
    <row r="1" spans="1:3">
      <c r="A1" s="36" t="s">
        <v>241</v>
      </c>
    </row>
    <row r="2" spans="1:3">
      <c r="A2" s="37" t="s">
        <v>242</v>
      </c>
      <c r="B2" s="37">
        <v>4.1868000000000002E-2</v>
      </c>
      <c r="C2" s="37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Cover</vt:lpstr>
      <vt:lpstr>Regions</vt:lpstr>
      <vt:lpstr>EB2018</vt:lpstr>
      <vt:lpstr>Commodities</vt:lpstr>
      <vt:lpstr>Processes</vt:lpstr>
      <vt:lpstr>FT</vt:lpstr>
      <vt:lpstr>DMD</vt:lpstr>
      <vt:lpstr>Demands</vt:lpstr>
      <vt:lpstr>Conversions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Olex</dc:creator>
  <cp:lastModifiedBy>Olex</cp:lastModifiedBy>
  <dcterms:created xsi:type="dcterms:W3CDTF">2015-06-05T18:19:34Z</dcterms:created>
  <dcterms:modified xsi:type="dcterms:W3CDTF">2022-09-14T04:12:34Z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291057825088500</vt:r8>
  </property>
</Properties>
</file>