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79EA4C53-B16D-4CC0-A8BD-4EC80B36C4D2}" xr6:coauthVersionLast="45" xr6:coauthVersionMax="47" xr10:uidLastSave="{00000000-0000-0000-0000-000000000000}"/>
  <bookViews>
    <workbookView xWindow="-120" yWindow="-120" windowWidth="29040" windowHeight="15840" firstSheet="3"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1" i="9" l="1"/>
  <c r="S12" i="9"/>
  <c r="S13" i="9"/>
  <c r="S14" i="9"/>
  <c r="S15" i="9"/>
  <c r="S16" i="9"/>
  <c r="S17" i="9"/>
  <c r="S18" i="9"/>
  <c r="S19" i="9"/>
  <c r="S20" i="9"/>
  <c r="S21" i="9"/>
  <c r="S10" i="9"/>
  <c r="Q20" i="9"/>
  <c r="P18" i="9"/>
  <c r="P20" i="9"/>
  <c r="C23" i="9" l="1"/>
  <c r="B23" i="9"/>
  <c r="Q31" i="26" l="1"/>
  <c r="Q19" i="9"/>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M11" i="9" s="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<sst xmlns="http://schemas.openxmlformats.org/spreadsheetml/2006/main" count="4642" uniqueCount="1327">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</sst>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D1" workbookViewId="0">
      <selection activeCell="S29" sqref="S29"/>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1"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v>0.5</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58">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8">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v>0.5</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58">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v>0.5</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58">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58">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v>0.5</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0</v>
      </c>
      <c r="S17" s="158">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0.5</v>
      </c>
      <c r="J18" s="127">
        <v>1</v>
      </c>
      <c r="K18" s="127"/>
      <c r="L18" s="127"/>
      <c r="M18" s="127"/>
      <c r="N18" s="127">
        <v>25</v>
      </c>
      <c r="O18" s="127">
        <v>0.75</v>
      </c>
      <c r="P18" s="154">
        <f>1.4*'Surplus Heat'!Q31/1000</f>
        <v>934.62031232323238</v>
      </c>
      <c r="Q18" s="154">
        <f>'Surplus Heat'!R31/1000</f>
        <v>7.3990929292929284</v>
      </c>
      <c r="R18" s="163">
        <v>44</v>
      </c>
      <c r="S18" s="158">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0.5</v>
      </c>
      <c r="J19" s="120">
        <v>1</v>
      </c>
      <c r="K19" s="120"/>
      <c r="L19" s="120"/>
      <c r="M19" s="121"/>
      <c r="N19" s="122">
        <v>25</v>
      </c>
      <c r="O19" s="120">
        <v>0.7</v>
      </c>
      <c r="P19" s="120">
        <f>P18*3</f>
        <v>2803.8609369696969</v>
      </c>
      <c r="Q19" s="154">
        <f>'Surplus Heat'!R31/1000</f>
        <v>7.3990929292929284</v>
      </c>
      <c r="R19" s="162">
        <v>44</v>
      </c>
      <c r="S19" s="158">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0.5</v>
      </c>
      <c r="J20" s="127">
        <f>HP_data!C8/100</f>
        <v>4.5999999999999996</v>
      </c>
      <c r="K20" s="127"/>
      <c r="L20" s="127"/>
      <c r="M20" s="127"/>
      <c r="N20" s="127">
        <f>HP_data!C12</f>
        <v>25</v>
      </c>
      <c r="O20" s="127">
        <v>0.98</v>
      </c>
      <c r="P20" s="127">
        <f>HP_data!C28*1000+(HE_data!C27/HE_data!C8*10^3)/2</f>
        <v>876.9467407065282</v>
      </c>
      <c r="Q20" s="154">
        <f>Q19+HP_data!C32/1000/2</f>
        <v>8.3990929292929284</v>
      </c>
      <c r="R20" s="127">
        <v>44</v>
      </c>
      <c r="S20" s="158">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58">
        <f t="shared" si="0"/>
        <v>31.536000000000001</v>
      </c>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8" t="s">
        <v>1064</v>
      </c>
      <c r="B7" s="338"/>
      <c r="C7" s="338"/>
      <c r="D7" s="338"/>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8" t="s">
        <v>1076</v>
      </c>
      <c r="B18" s="338"/>
      <c r="C18" s="338"/>
      <c r="D18" s="338"/>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8" t="s">
        <v>1084</v>
      </c>
      <c r="B28" s="338"/>
      <c r="C28" s="338"/>
      <c r="D28" s="338"/>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36" t="s">
        <v>1088</v>
      </c>
      <c r="U30" s="337"/>
      <c r="V30" s="337"/>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36" t="s">
        <v>1087</v>
      </c>
      <c r="U35" s="337"/>
      <c r="V35" s="337"/>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2023-05-01T17:37:51Z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