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bookViews>
    <workbookView xWindow="5409" yWindow="2666" windowWidth="14622" windowHeight="8631" firstSheet="1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11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M17" authorId="1" shapeId="0" xr:uid="{595B8A25-D805-4679-A5C2-C75F70A5ED19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1.125% growth rate</t>
        </r>
      </text>
    </comment>
    <comment ref="M18" authorId="1" shapeId="0" xr:uid="{C66F5F0E-AC10-4552-BE42-FA3851A656C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1.15% growth rate</t>
        </r>
      </text>
    </comment>
    <comment ref="M19" authorId="1" shapeId="0" xr:uid="{F43EA194-CE39-409F-87DD-5C63EB2607EB}">
      <text>
        <r>
          <rPr>
            <b/>
            <sz val="9"/>
            <rFont val="Tahoma"/>
            <family val="2"/>
          </rPr>
          <t>11:</t>
        </r>
        <r>
          <rPr>
            <sz val="9"/>
            <rFont val="Tahoma"/>
            <family val="2"/>
          </rPr>
          <t xml:space="preserve">
Assumption: 1.25% growth rate</t>
        </r>
      </text>
    </comment>
    <comment ref="H20" authorId="2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3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4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<sst xmlns="http://schemas.openxmlformats.org/spreadsheetml/2006/main" count="696" uniqueCount="208">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</sst>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3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619990587234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619990587234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200224876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2999522686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36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/>
      <protection/>
    </xf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24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169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>
      <alignment/>
      <protection/>
    </xf>
    <xf numFmtId="0" fontId="23" fillId="0" borderId="0">
      <alignment/>
      <protection/>
    </xf>
    <xf numFmtId="0" fontId="23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0" fontId="5" fillId="0" borderId="0">
      <alignment/>
      <protection/>
    </xf>
    <xf numFmtId="9" fontId="5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5" fillId="8" borderId="0" applyNumberFormat="0" applyBorder="0" applyAlignment="0" applyProtection="0"/>
    <xf numFmtId="0" fontId="26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</cellStyleXfs>
  <cellXfs count="88">
    <xf numFmtId="0" fontId="0" fillId="0" borderId="0" xfId="0"/>
    <xf numFmtId="0" fontId="29" fillId="0" borderId="1" xfId="0" applyFont="1" applyBorder="1" applyAlignment="1">
      <alignment horizontal="left"/>
    </xf>
    <xf numFmtId="0" fontId="12" fillId="9" borderId="0" xfId="20" applyFill="1" applyAlignment="1">
      <alignment vertical="center"/>
    </xf>
    <xf numFmtId="0" fontId="16" fillId="9" borderId="0" xfId="21" applyFont="1" applyFill="1" applyAlignment="1">
      <alignment vertical="center"/>
      <protection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 applyProtection="1">
      <alignment horizontal="left" vertical="center"/>
      <protection locked="0"/>
    </xf>
    <xf numFmtId="0" fontId="3" fillId="11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  <xf numFmtId="0" fontId="0" fillId="0" borderId="6" xfId="0" applyBorder="1"/>
    <xf numFmtId="165" fontId="0" fillId="0" borderId="6" xfId="0" applyNumberFormat="1" applyBorder="1"/>
    <xf numFmtId="0" fontId="6" fillId="12" borderId="2" xfId="0" applyFont="1" applyFill="1" applyBorder="1"/>
    <xf numFmtId="0" fontId="7" fillId="13" borderId="2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14" borderId="2" xfId="0" applyFont="1" applyFill="1" applyBorder="1"/>
    <xf numFmtId="0" fontId="6" fillId="13" borderId="2" xfId="0" applyFont="1" applyFill="1" applyBorder="1"/>
    <xf numFmtId="0" fontId="5" fillId="13" borderId="2" xfId="0" applyFont="1" applyFill="1" applyBorder="1"/>
    <xf numFmtId="0" fontId="6" fillId="0" borderId="0" xfId="0" applyFont="1"/>
    <xf numFmtId="2" fontId="6" fillId="15" borderId="0" xfId="0" applyNumberFormat="1" applyFont="1" applyFill="1"/>
    <xf numFmtId="0" fontId="6" fillId="15" borderId="0" xfId="0" applyFont="1" applyFill="1"/>
    <xf numFmtId="0" fontId="11" fillId="0" borderId="0" xfId="0" applyFont="1"/>
    <xf numFmtId="0" fontId="2" fillId="0" borderId="0" xfId="0" applyFont="1"/>
    <xf numFmtId="0" fontId="5" fillId="0" borderId="0" xfId="0" applyFont="1"/>
    <xf numFmtId="0" fontId="0" fillId="16" borderId="0" xfId="0" applyFill="1"/>
    <xf numFmtId="1" fontId="0" fillId="0" borderId="0" xfId="0" applyNumberFormat="1"/>
    <xf numFmtId="1" fontId="0" fillId="0" borderId="1" xfId="0" applyNumberFormat="1" applyBorder="1"/>
    <xf numFmtId="1" fontId="0" fillId="0" borderId="6" xfId="0" applyNumberFormat="1" applyBorder="1"/>
    <xf numFmtId="0" fontId="0" fillId="9" borderId="0" xfId="21" applyFont="1" applyFill="1" applyAlignment="1">
      <alignment vertical="center"/>
      <protection/>
    </xf>
    <xf numFmtId="0" fontId="0" fillId="17" borderId="0" xfId="21" applyFont="1" applyFill="1" applyAlignment="1">
      <alignment vertical="center"/>
      <protection/>
    </xf>
    <xf numFmtId="0" fontId="13" fillId="17" borderId="0" xfId="21" applyFont="1" applyFill="1" applyAlignment="1">
      <alignment vertical="center"/>
      <protection/>
    </xf>
    <xf numFmtId="0" fontId="12" fillId="17" borderId="0" xfId="21" applyFont="1" applyFill="1" applyAlignment="1">
      <alignment vertical="center"/>
      <protection/>
    </xf>
    <xf numFmtId="0" fontId="0" fillId="18" borderId="0" xfId="21" applyFont="1" applyFill="1" applyAlignment="1">
      <alignment vertical="center"/>
      <protection/>
    </xf>
    <xf numFmtId="0" fontId="7" fillId="17" borderId="0" xfId="21" applyFont="1" applyFill="1" applyAlignment="1">
      <alignment vertical="center"/>
      <protection/>
    </xf>
    <xf numFmtId="0" fontId="14" fillId="17" borderId="0" xfId="21" applyFont="1" applyFill="1" applyAlignment="1">
      <alignment vertical="center"/>
      <protection/>
    </xf>
    <xf numFmtId="0" fontId="15" fillId="9" borderId="0" xfId="21" applyFont="1" applyFill="1" applyAlignment="1">
      <alignment vertical="center"/>
      <protection/>
    </xf>
    <xf numFmtId="0" fontId="16" fillId="17" borderId="0" xfId="21" applyFont="1" applyFill="1" applyAlignment="1">
      <alignment vertical="center"/>
      <protection/>
    </xf>
    <xf numFmtId="0" fontId="17" fillId="17" borderId="0" xfId="21" applyFont="1" applyFill="1" applyAlignment="1">
      <alignment vertical="center"/>
      <protection/>
    </xf>
    <xf numFmtId="166" fontId="16" fillId="9" borderId="0" xfId="21" applyNumberFormat="1" applyFont="1" applyFill="1" applyAlignment="1">
      <alignment horizontal="left" vertical="center"/>
      <protection/>
    </xf>
    <xf numFmtId="0" fontId="18" fillId="17" borderId="0" xfId="21" applyFont="1" applyFill="1" applyAlignment="1">
      <alignment vertical="center"/>
      <protection/>
    </xf>
    <xf numFmtId="0" fontId="19" fillId="9" borderId="0" xfId="21" applyFont="1" applyFill="1" applyAlignment="1">
      <alignment vertical="center"/>
      <protection/>
    </xf>
    <xf numFmtId="2" fontId="2" fillId="0" borderId="0" xfId="0" applyNumberFormat="1" applyFont="1"/>
    <xf numFmtId="2" fontId="0" fillId="0" borderId="0" xfId="0" applyNumberFormat="1"/>
    <xf numFmtId="0" fontId="7" fillId="13" borderId="2" xfId="21" applyFont="1" applyFill="1" applyBorder="1" applyAlignment="1">
      <alignment vertical="center"/>
      <protection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32" fillId="0" borderId="1" xfId="0" applyFont="1" applyBorder="1"/>
    <xf numFmtId="3" fontId="29" fillId="0" borderId="1" xfId="0" applyNumberFormat="1" applyFont="1" applyBorder="1"/>
    <xf numFmtId="3" fontId="32" fillId="0" borderId="1" xfId="0" applyNumberFormat="1" applyFont="1" applyBorder="1"/>
    <xf numFmtId="0" fontId="32" fillId="0" borderId="0" xfId="0" applyFont="1"/>
    <xf numFmtId="3" fontId="29" fillId="0" borderId="0" xfId="0" applyNumberFormat="1" applyFont="1"/>
    <xf numFmtId="3" fontId="32" fillId="0" borderId="0" xfId="0" applyNumberFormat="1" applyFont="1"/>
    <xf numFmtId="0" fontId="29" fillId="0" borderId="0" xfId="0" applyFont="1" applyAlignment="1">
      <alignment horizontal="left"/>
    </xf>
    <xf numFmtId="0" fontId="29" fillId="0" borderId="7" xfId="0" applyFont="1" applyBorder="1" applyAlignment="1">
      <alignment horizontal="right" wrapText="1"/>
    </xf>
    <xf numFmtId="0" fontId="29" fillId="0" borderId="1" xfId="0" applyFont="1" applyBorder="1" applyAlignment="1">
      <alignment horizontal="right" wrapText="1"/>
    </xf>
    <xf numFmtId="0" fontId="29" fillId="0" borderId="7" xfId="0" applyFont="1" applyBorder="1" applyAlignment="1">
      <alignment horizontal="left" wrapText="1"/>
    </xf>
    <xf numFmtId="0" fontId="3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3" fontId="0" fillId="0" borderId="0" xfId="0" applyNumberFormat="1"/>
    <xf numFmtId="0" fontId="28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3" fontId="27" fillId="0" borderId="0" xfId="0" applyNumberFormat="1" applyFont="1"/>
    <xf numFmtId="0" fontId="22" fillId="0" borderId="0" xfId="0" applyFont="1" applyAlignment="1">
      <alignment horizontal="left"/>
    </xf>
    <xf numFmtId="1" fontId="0" fillId="0" borderId="0" xfId="18" applyNumberFormat="1" applyFont="1"/>
    <xf numFmtId="0" fontId="28" fillId="0" borderId="0" xfId="0" applyFont="1" applyAlignment="1">
      <alignment horizontal="center"/>
    </xf>
    <xf numFmtId="3" fontId="27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3" fontId="0" fillId="0" borderId="1" xfId="0" applyNumberFormat="1" applyBorder="1"/>
    <xf numFmtId="0" fontId="16" fillId="9" borderId="0" xfId="21" applyFont="1" applyFill="1" applyAlignment="1">
      <alignment vertical="center"/>
      <protection/>
    </xf>
    <xf numFmtId="0" fontId="13" fillId="9" borderId="0" xfId="21" applyFont="1" applyFill="1" applyAlignment="1">
      <alignment horizontal="center" vertical="center"/>
      <protection/>
    </xf>
    <xf numFmtId="0" fontId="12" fillId="9" borderId="0" xfId="20" applyFill="1" applyAlignment="1">
      <alignment vertical="center"/>
    </xf>
    <xf numFmtId="0" fontId="30" fillId="0" borderId="1" xfId="0" applyFont="1" applyBorder="1" applyAlignment="1">
      <alignment horizontal="right"/>
    </xf>
    <xf numFmtId="0" fontId="31" fillId="0" borderId="1" xfId="0" applyFont="1" applyBorder="1" applyAlignment="1">
      <alignment horizontal="right"/>
    </xf>
    <xf numFmtId="0" fontId="29" fillId="0" borderId="1" xfId="0" applyFont="1" applyBorder="1" applyAlignment="1">
      <alignment horizontal="left"/>
    </xf>
  </cellXfs>
  <cellStyles count="353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Comma 2" xfId="22"/>
    <cellStyle name="Currency 2" xfId="23"/>
    <cellStyle name="Currency 2 2" xfId="24"/>
    <cellStyle name="Currency 3" xfId="25"/>
    <cellStyle name="Currency 4" xfId="26"/>
    <cellStyle name="Currency 4 2" xfId="27"/>
    <cellStyle name="Currency 4 3" xfId="28"/>
    <cellStyle name="Normal 10" xfId="29"/>
    <cellStyle name="Normal 10 2" xfId="30"/>
    <cellStyle name="Normal 10 2 2" xfId="31"/>
    <cellStyle name="Normal 10 2_BOS Workings" xfId="32"/>
    <cellStyle name="Normal 10 3" xfId="33"/>
    <cellStyle name="Normal 10_BOS Workings" xfId="34"/>
    <cellStyle name="Normal 100" xfId="35"/>
    <cellStyle name="Normal 100 2" xfId="36"/>
    <cellStyle name="Normal 101" xfId="37"/>
    <cellStyle name="Normal 101 2" xfId="38"/>
    <cellStyle name="Normal 102" xfId="39"/>
    <cellStyle name="Normal 102 2" xfId="40"/>
    <cellStyle name="Normal 103" xfId="41"/>
    <cellStyle name="Normal 103 2" xfId="42"/>
    <cellStyle name="Normal 104" xfId="43"/>
    <cellStyle name="Normal 104 2" xfId="44"/>
    <cellStyle name="Normal 105" xfId="45"/>
    <cellStyle name="Normal 105 2" xfId="46"/>
    <cellStyle name="Normal 106" xfId="47"/>
    <cellStyle name="Normal 106 2" xfId="48"/>
    <cellStyle name="Normal 107" xfId="49"/>
    <cellStyle name="Normal 107 2" xfId="50"/>
    <cellStyle name="Normal 108" xfId="51"/>
    <cellStyle name="Normal 108 2" xfId="52"/>
    <cellStyle name="Normal 109" xfId="53"/>
    <cellStyle name="Normal 11" xfId="54"/>
    <cellStyle name="Normal 11 2" xfId="55"/>
    <cellStyle name="Normal 11 2 2" xfId="56"/>
    <cellStyle name="Normal 11 2_BOS Workings" xfId="57"/>
    <cellStyle name="Normal 11 3" xfId="58"/>
    <cellStyle name="Normal 11_BOS Workings" xfId="59"/>
    <cellStyle name="Normal 110" xfId="60"/>
    <cellStyle name="Normal 111" xfId="61"/>
    <cellStyle name="Normal 112" xfId="62"/>
    <cellStyle name="Normal 113" xfId="63"/>
    <cellStyle name="Normal 114" xfId="64"/>
    <cellStyle name="Normal 115" xfId="65"/>
    <cellStyle name="Normal 116" xfId="66"/>
    <cellStyle name="Normal 117" xfId="67"/>
    <cellStyle name="Normal 118" xfId="68"/>
    <cellStyle name="Normal 119" xfId="69"/>
    <cellStyle name="Normal 12" xfId="70"/>
    <cellStyle name="Normal 12 2" xfId="71"/>
    <cellStyle name="Normal 12 2 2" xfId="72"/>
    <cellStyle name="Normal 12 2_BOS Workings" xfId="73"/>
    <cellStyle name="Normal 12 3" xfId="74"/>
    <cellStyle name="Normal 12_BOS Workings" xfId="75"/>
    <cellStyle name="Normal 13" xfId="76"/>
    <cellStyle name="Normal 13 2" xfId="77"/>
    <cellStyle name="Normal 13 2 2" xfId="78"/>
    <cellStyle name="Normal 13 2_BOS Workings" xfId="79"/>
    <cellStyle name="Normal 13 3" xfId="80"/>
    <cellStyle name="Normal 13_BOS Workings" xfId="81"/>
    <cellStyle name="Normal 14" xfId="82"/>
    <cellStyle name="Normal 14 2" xfId="83"/>
    <cellStyle name="Normal 14_BOS Workings" xfId="84"/>
    <cellStyle name="Normal 15" xfId="85"/>
    <cellStyle name="Normal 15 2" xfId="86"/>
    <cellStyle name="Normal 15_BOS Workings" xfId="87"/>
    <cellStyle name="Normal 16" xfId="88"/>
    <cellStyle name="Normal 16 2" xfId="89"/>
    <cellStyle name="Normal 16_BOS Workings" xfId="90"/>
    <cellStyle name="Normal 17" xfId="91"/>
    <cellStyle name="Normal 17 2" xfId="92"/>
    <cellStyle name="Normal 17_BOS Workings" xfId="93"/>
    <cellStyle name="Normal 18" xfId="94"/>
    <cellStyle name="Normal 18 2" xfId="95"/>
    <cellStyle name="Normal 18_BOS Workings" xfId="96"/>
    <cellStyle name="Normal 19" xfId="97"/>
    <cellStyle name="Normal 19 2" xfId="98"/>
    <cellStyle name="Normal 19_BOS Workings" xfId="99"/>
    <cellStyle name="Normal 2 2" xfId="100"/>
    <cellStyle name="Normal 20" xfId="101"/>
    <cellStyle name="Normal 20 2" xfId="102"/>
    <cellStyle name="Normal 20_BOS Workings" xfId="103"/>
    <cellStyle name="Normal 21" xfId="104"/>
    <cellStyle name="Normal 21 2" xfId="105"/>
    <cellStyle name="Normal 21_BOS Workings" xfId="106"/>
    <cellStyle name="Normal 22" xfId="107"/>
    <cellStyle name="Normal 22 2" xfId="108"/>
    <cellStyle name="Normal 22_BOS Workings" xfId="109"/>
    <cellStyle name="Normal 23" xfId="110"/>
    <cellStyle name="Normal 23 2" xfId="111"/>
    <cellStyle name="Normal 23_BOS Workings" xfId="112"/>
    <cellStyle name="Normal 24" xfId="113"/>
    <cellStyle name="Normal 24 2" xfId="114"/>
    <cellStyle name="Normal 24_BOS Workings" xfId="115"/>
    <cellStyle name="Normal 25" xfId="116"/>
    <cellStyle name="Normal 25 2" xfId="117"/>
    <cellStyle name="Normal 25_BOS Workings" xfId="118"/>
    <cellStyle name="Normal 26" xfId="119"/>
    <cellStyle name="Normal 26 2" xfId="120"/>
    <cellStyle name="Normal 26_BOS Workings" xfId="121"/>
    <cellStyle name="Normal 27" xfId="122"/>
    <cellStyle name="Normal 27 2" xfId="123"/>
    <cellStyle name="Normal 27_BOS Workings" xfId="124"/>
    <cellStyle name="Normal 28" xfId="125"/>
    <cellStyle name="Normal 28 2" xfId="126"/>
    <cellStyle name="Normal 28_BOS Workings" xfId="127"/>
    <cellStyle name="Normal 29" xfId="128"/>
    <cellStyle name="Normal 29 2" xfId="129"/>
    <cellStyle name="Normal 29_BOS Workings" xfId="130"/>
    <cellStyle name="Normal 3" xfId="131"/>
    <cellStyle name="Normal 3 2" xfId="132"/>
    <cellStyle name="Normal 30" xfId="133"/>
    <cellStyle name="Normal 30 2" xfId="134"/>
    <cellStyle name="Normal 30_BOS Workings" xfId="135"/>
    <cellStyle name="Normal 31" xfId="136"/>
    <cellStyle name="Normal 31 2" xfId="137"/>
    <cellStyle name="Normal 31_BOS Workings" xfId="138"/>
    <cellStyle name="Normal 32" xfId="139"/>
    <cellStyle name="Normal 32 2" xfId="140"/>
    <cellStyle name="Normal 32_BOS Workings" xfId="141"/>
    <cellStyle name="Normal 33" xfId="142"/>
    <cellStyle name="Normal 33 2" xfId="143"/>
    <cellStyle name="Normal 33_BOS Workings" xfId="144"/>
    <cellStyle name="Normal 34" xfId="145"/>
    <cellStyle name="Normal 34 2" xfId="146"/>
    <cellStyle name="Normal 34_BOS Workings" xfId="147"/>
    <cellStyle name="Normal 35" xfId="148"/>
    <cellStyle name="Normal 35 2" xfId="149"/>
    <cellStyle name="Normal 35_BOS Workings" xfId="150"/>
    <cellStyle name="Normal 36" xfId="151"/>
    <cellStyle name="Normal 36 2" xfId="152"/>
    <cellStyle name="Normal 36_BOS Workings" xfId="153"/>
    <cellStyle name="Normal 37" xfId="154"/>
    <cellStyle name="Normal 37 2" xfId="155"/>
    <cellStyle name="Normal 37_BOS Workings" xfId="156"/>
    <cellStyle name="Normal 38" xfId="157"/>
    <cellStyle name="Normal 38 2" xfId="158"/>
    <cellStyle name="Normal 38_BOS Workings" xfId="159"/>
    <cellStyle name="Normal 39" xfId="160"/>
    <cellStyle name="Normal 39 2" xfId="161"/>
    <cellStyle name="Normal 39_BOS Workings" xfId="162"/>
    <cellStyle name="Normal 4" xfId="163"/>
    <cellStyle name="Normal 4 2" xfId="164"/>
    <cellStyle name="Normal 4 3" xfId="165"/>
    <cellStyle name="Normal 4_BOS Workings" xfId="166"/>
    <cellStyle name="Normal 40" xfId="167"/>
    <cellStyle name="Normal 40 2" xfId="168"/>
    <cellStyle name="Normal 40_BOS Workings" xfId="169"/>
    <cellStyle name="Normal 41" xfId="170"/>
    <cellStyle name="Normal 41 2" xfId="171"/>
    <cellStyle name="Normal 41_BOS Workings" xfId="172"/>
    <cellStyle name="Normal 42" xfId="173"/>
    <cellStyle name="Normal 42 2" xfId="174"/>
    <cellStyle name="Normal 42_BOS Workings" xfId="175"/>
    <cellStyle name="Normal 43" xfId="176"/>
    <cellStyle name="Normal 43 2" xfId="177"/>
    <cellStyle name="Normal 43_BOS Workings" xfId="178"/>
    <cellStyle name="Normal 44" xfId="179"/>
    <cellStyle name="Normal 44 2" xfId="180"/>
    <cellStyle name="Normal 44_BOS Workings" xfId="181"/>
    <cellStyle name="Normal 45" xfId="182"/>
    <cellStyle name="Normal 45 2" xfId="183"/>
    <cellStyle name="Normal 45_BOS Workings" xfId="184"/>
    <cellStyle name="Normal 46" xfId="185"/>
    <cellStyle name="Normal 46 2" xfId="186"/>
    <cellStyle name="Normal 46_BOS Workings" xfId="187"/>
    <cellStyle name="Normal 47" xfId="188"/>
    <cellStyle name="Normal 47 2" xfId="189"/>
    <cellStyle name="Normal 47_BOS Workings" xfId="190"/>
    <cellStyle name="Normal 48" xfId="191"/>
    <cellStyle name="Normal 48 2" xfId="192"/>
    <cellStyle name="Normal 48_BOS Workings" xfId="193"/>
    <cellStyle name="Normal 49" xfId="194"/>
    <cellStyle name="Normal 49 2" xfId="195"/>
    <cellStyle name="Normal 49_BOS Workings" xfId="196"/>
    <cellStyle name="Normal 5" xfId="197"/>
    <cellStyle name="Normal 5 2" xfId="198"/>
    <cellStyle name="Normal 5_BOS Workings" xfId="199"/>
    <cellStyle name="Normal 50" xfId="200"/>
    <cellStyle name="Normal 50 2" xfId="201"/>
    <cellStyle name="Normal 50_BOS Workings" xfId="202"/>
    <cellStyle name="Normal 51" xfId="203"/>
    <cellStyle name="Normal 51 2" xfId="204"/>
    <cellStyle name="Normal 51_BOS Workings" xfId="205"/>
    <cellStyle name="Normal 52" xfId="206"/>
    <cellStyle name="Normal 52 2" xfId="207"/>
    <cellStyle name="Normal 52_BOS Workings" xfId="208"/>
    <cellStyle name="Normal 53" xfId="209"/>
    <cellStyle name="Normal 53 2" xfId="210"/>
    <cellStyle name="Normal 53_BOS Workings" xfId="211"/>
    <cellStyle name="Normal 54" xfId="212"/>
    <cellStyle name="Normal 54 2" xfId="213"/>
    <cellStyle name="Normal 54_BOS Workings" xfId="214"/>
    <cellStyle name="Normal 55" xfId="215"/>
    <cellStyle name="Normal 55 2" xfId="216"/>
    <cellStyle name="Normal 55_BOS Workings" xfId="217"/>
    <cellStyle name="Normal 56" xfId="218"/>
    <cellStyle name="Normal 56 2" xfId="219"/>
    <cellStyle name="Normal 56_BOS Workings" xfId="220"/>
    <cellStyle name="Normal 57" xfId="221"/>
    <cellStyle name="Normal 57 2" xfId="222"/>
    <cellStyle name="Normal 57_BOS Workings" xfId="223"/>
    <cellStyle name="Normal 58" xfId="224"/>
    <cellStyle name="Normal 58 2" xfId="225"/>
    <cellStyle name="Normal 58_BOS Workings" xfId="226"/>
    <cellStyle name="Normal 59" xfId="227"/>
    <cellStyle name="Normal 59 2" xfId="228"/>
    <cellStyle name="Normal 59_BOS Workings" xfId="229"/>
    <cellStyle name="Normal 6" xfId="230"/>
    <cellStyle name="Normal 6 2" xfId="231"/>
    <cellStyle name="Normal 6_BOS Workings" xfId="232"/>
    <cellStyle name="Normal 60" xfId="233"/>
    <cellStyle name="Normal 60 2" xfId="234"/>
    <cellStyle name="Normal 60_BOS Workings" xfId="235"/>
    <cellStyle name="Normal 61" xfId="236"/>
    <cellStyle name="Normal 61 2" xfId="237"/>
    <cellStyle name="Normal 61_BOS Workings" xfId="238"/>
    <cellStyle name="Normal 62" xfId="239"/>
    <cellStyle name="Normal 62 2" xfId="240"/>
    <cellStyle name="Normal 62_BOS Workings" xfId="241"/>
    <cellStyle name="Normal 63" xfId="242"/>
    <cellStyle name="Normal 63 2" xfId="243"/>
    <cellStyle name="Normal 63_BOS Workings" xfId="244"/>
    <cellStyle name="Normal 64" xfId="245"/>
    <cellStyle name="Normal 64 2" xfId="246"/>
    <cellStyle name="Normal 64_BOS Workings" xfId="247"/>
    <cellStyle name="Normal 65" xfId="248"/>
    <cellStyle name="Normal 65 2" xfId="249"/>
    <cellStyle name="Normal 65_BOS Workings" xfId="250"/>
    <cellStyle name="Normal 66" xfId="251"/>
    <cellStyle name="Normal 66 2" xfId="252"/>
    <cellStyle name="Normal 66_BOS Workings" xfId="253"/>
    <cellStyle name="Normal 67" xfId="254"/>
    <cellStyle name="Normal 67 2" xfId="255"/>
    <cellStyle name="Normal 67_BOS Workings" xfId="256"/>
    <cellStyle name="Normal 68" xfId="257"/>
    <cellStyle name="Normal 68 2" xfId="258"/>
    <cellStyle name="Normal 68_BOS Workings" xfId="259"/>
    <cellStyle name="Normal 69" xfId="260"/>
    <cellStyle name="Normal 69 2" xfId="261"/>
    <cellStyle name="Normal 69_BOS Workings" xfId="262"/>
    <cellStyle name="Normal 7" xfId="263"/>
    <cellStyle name="Normal 7 2" xfId="264"/>
    <cellStyle name="Normal 7_BOS Workings" xfId="265"/>
    <cellStyle name="Normal 70" xfId="266"/>
    <cellStyle name="Normal 70 2" xfId="267"/>
    <cellStyle name="Normal 70_BOS Workings" xfId="268"/>
    <cellStyle name="Normal 71" xfId="269"/>
    <cellStyle name="Normal 71 2" xfId="270"/>
    <cellStyle name="Normal 71_BOS Workings" xfId="271"/>
    <cellStyle name="Normal 72" xfId="272"/>
    <cellStyle name="Normal 72 2" xfId="273"/>
    <cellStyle name="Normal 72_BOS Workings" xfId="274"/>
    <cellStyle name="Normal 73" xfId="275"/>
    <cellStyle name="Normal 73 2" xfId="276"/>
    <cellStyle name="Normal 73_BOS Workings" xfId="277"/>
    <cellStyle name="Normal 74" xfId="278"/>
    <cellStyle name="Normal 74 2" xfId="279"/>
    <cellStyle name="Normal 74_BOS Workings" xfId="280"/>
    <cellStyle name="Normal 75" xfId="281"/>
    <cellStyle name="Normal 75 2" xfId="282"/>
    <cellStyle name="Normal 75_BOS Workings" xfId="283"/>
    <cellStyle name="Normal 76" xfId="284"/>
    <cellStyle name="Normal 76 2" xfId="285"/>
    <cellStyle name="Normal 76_BOS Workings" xfId="286"/>
    <cellStyle name="Normal 77" xfId="287"/>
    <cellStyle name="Normal 77 2" xfId="288"/>
    <cellStyle name="Normal 77_BOS Workings" xfId="289"/>
    <cellStyle name="Normal 78" xfId="290"/>
    <cellStyle name="Normal 78 2" xfId="291"/>
    <cellStyle name="Normal 78_BOS Workings" xfId="292"/>
    <cellStyle name="Normal 79" xfId="293"/>
    <cellStyle name="Normal 79 2" xfId="294"/>
    <cellStyle name="Normal 79_BOS Workings" xfId="295"/>
    <cellStyle name="Normal 8" xfId="296"/>
    <cellStyle name="Normal 8 2" xfId="297"/>
    <cellStyle name="Normal 8_BOS Workings" xfId="298"/>
    <cellStyle name="Normal 80" xfId="299"/>
    <cellStyle name="Normal 80 2" xfId="300"/>
    <cellStyle name="Normal 80_BOS Workings" xfId="301"/>
    <cellStyle name="Normal 81" xfId="302"/>
    <cellStyle name="Normal 81 2" xfId="303"/>
    <cellStyle name="Normal 81_BOS Workings" xfId="304"/>
    <cellStyle name="Normal 82" xfId="305"/>
    <cellStyle name="Normal 82 2" xfId="306"/>
    <cellStyle name="Normal 82_BOS Workings" xfId="307"/>
    <cellStyle name="Normal 83" xfId="308"/>
    <cellStyle name="Normal 83 2" xfId="309"/>
    <cellStyle name="Normal 83_BOS Workings" xfId="310"/>
    <cellStyle name="Normal 84" xfId="311"/>
    <cellStyle name="Normal 84 2" xfId="312"/>
    <cellStyle name="Normal 84_BOS Workings" xfId="313"/>
    <cellStyle name="Normal 85" xfId="314"/>
    <cellStyle name="Normal 85 2" xfId="315"/>
    <cellStyle name="Normal 85_BOS Workings" xfId="316"/>
    <cellStyle name="Normal 86" xfId="317"/>
    <cellStyle name="Normal 86 2" xfId="318"/>
    <cellStyle name="Normal 86_BOS Workings" xfId="319"/>
    <cellStyle name="Normal 87" xfId="320"/>
    <cellStyle name="Normal 87 2" xfId="321"/>
    <cellStyle name="Normal 87_BOS Workings" xfId="322"/>
    <cellStyle name="Normal 88" xfId="323"/>
    <cellStyle name="Normal 88 2" xfId="324"/>
    <cellStyle name="Normal 88_BOS Workings" xfId="325"/>
    <cellStyle name="Normal 89" xfId="326"/>
    <cellStyle name="Normal 89 2" xfId="327"/>
    <cellStyle name="Normal 89_BOS Workings" xfId="328"/>
    <cellStyle name="Normal 9" xfId="329"/>
    <cellStyle name="Normal 9 2" xfId="330"/>
    <cellStyle name="Normal 9 3" xfId="331"/>
    <cellStyle name="Normal 9 3 2" xfId="332"/>
    <cellStyle name="Normal 9 3_BOS Workings" xfId="333"/>
    <cellStyle name="Normal 90" xfId="334"/>
    <cellStyle name="Normal 90 2" xfId="335"/>
    <cellStyle name="Normal 91" xfId="336"/>
    <cellStyle name="Normal 91 2" xfId="337"/>
    <cellStyle name="Normal 92" xfId="338"/>
    <cellStyle name="Normal 92 2" xfId="339"/>
    <cellStyle name="Normal 93" xfId="340"/>
    <cellStyle name="Normal 93 2" xfId="341"/>
    <cellStyle name="Normal 94" xfId="342"/>
    <cellStyle name="Normal 94 2" xfId="343"/>
    <cellStyle name="Normal 95" xfId="344"/>
    <cellStyle name="Normal 95 2" xfId="345"/>
    <cellStyle name="Normal 95 3" xfId="346"/>
    <cellStyle name="Normal 96" xfId="347"/>
    <cellStyle name="Normal 96 2" xfId="348"/>
    <cellStyle name="Normal 96 3" xfId="349"/>
    <cellStyle name="Normal 97" xfId="350"/>
    <cellStyle name="Normal 97 2" xfId="351"/>
    <cellStyle name="Normal 98" xfId="352"/>
    <cellStyle name="Normal 98 2" xfId="353"/>
    <cellStyle name="Normal 99" xfId="354"/>
    <cellStyle name="Normal 99 2" xfId="355"/>
    <cellStyle name="Percent 2" xfId="356"/>
    <cellStyle name="60% - Accent6 2" xfId="357"/>
    <cellStyle name="60% - Accent5 2" xfId="358"/>
    <cellStyle name="60% - Accent4 2" xfId="359"/>
    <cellStyle name="60% - Accent3 2" xfId="360"/>
    <cellStyle name="60% - Accent2 2" xfId="361"/>
    <cellStyle name="60% - Accent1 2" xfId="362"/>
    <cellStyle name="Neutral 2" xfId="363"/>
    <cellStyle name="Title 2" xfId="364"/>
    <cellStyle name="Comma 3" xfId="365"/>
    <cellStyle name="Comma 4" xfId="36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2098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71" t="8886" r="7699" b="12878"/>
        <a:stretch>
          <a:fillRect/>
        </a:stretch>
      </xdr:blipFill>
      <xdr:spPr>
        <a:xfrm>
          <a:off x="19050" y="8610600"/>
          <a:ext cx="1428750" cy="542925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610600"/>
          <a:ext cx="1247775" cy="542925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610600"/>
          <a:ext cx="2019300" cy="542925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21" t="6517" r="3964" b="6289"/>
        <a:stretch>
          <a:fillRect/>
        </a:stretch>
      </xdr:blipFill>
      <xdr:spPr>
        <a:xfrm>
          <a:off x="3629025" y="7810500"/>
          <a:ext cx="1400175" cy="542925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52" t="26152" r="3952" b="26150"/>
        <a:stretch>
          <a:fillRect/>
        </a:stretch>
      </xdr:blipFill>
      <xdr:spPr bwMode="auto">
        <a:xfrm>
          <a:off x="666750" y="7915275"/>
          <a:ext cx="1676400" cy="40957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27214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61950"/>
              <a:ext cx="838200" cy="180975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8">
      <selection pane="topLeft" activeCell="B26" sqref="B26:D26"/>
    </sheetView>
  </sheetViews>
  <sheetFormatPr defaultColWidth="8.84428571428571" defaultRowHeight="14.6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4.6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4.6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4.6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6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6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6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6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6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6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6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6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6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6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6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6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>
      <c r="A16" s="83" t="s">
        <v>143</v>
      </c>
      <c r="B16" s="83"/>
      <c r="C16" s="83"/>
      <c r="D16" s="83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>
      <c r="A19" s="39" t="s">
        <v>144</v>
      </c>
      <c r="B19" s="82" t="s">
        <v>155</v>
      </c>
      <c r="C19" s="82"/>
      <c r="D19" s="82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>
      <c r="A20" s="39" t="s">
        <v>145</v>
      </c>
      <c r="B20" s="82" t="s">
        <v>156</v>
      </c>
      <c r="C20" s="82"/>
      <c r="D20" s="82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>
      <c r="A21" s="39" t="s">
        <v>146</v>
      </c>
      <c r="B21" s="3" t="s">
        <v>157</v>
      </c>
      <c r="C21" s="3"/>
      <c r="D21" s="3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>
      <c r="A22" s="39"/>
      <c r="B22" s="3"/>
      <c r="C22" s="3"/>
      <c r="D22" s="3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>
      <c r="A23" s="39" t="s">
        <v>147</v>
      </c>
      <c r="B23" s="82" t="s">
        <v>158</v>
      </c>
      <c r="C23" s="82"/>
      <c r="D23" s="8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>
      <c r="A24" s="39"/>
      <c r="B24" s="82" t="s">
        <v>160</v>
      </c>
      <c r="C24" s="82"/>
      <c r="D24" s="82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>
      <c r="A25" s="39"/>
      <c r="B25" s="3" t="s">
        <v>159</v>
      </c>
      <c r="C25" s="3"/>
      <c r="D25" s="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>
      <c r="A26" s="39" t="s">
        <v>148</v>
      </c>
      <c r="B26" s="82" t="s">
        <v>158</v>
      </c>
      <c r="C26" s="82"/>
      <c r="D26" s="8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>
      <c r="A27" s="39"/>
      <c r="B27" s="82" t="s">
        <v>160</v>
      </c>
      <c r="C27" s="82"/>
      <c r="D27" s="8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>
      <c r="A28" s="39"/>
      <c r="B28" s="3" t="s">
        <v>159</v>
      </c>
      <c r="C28" s="3"/>
      <c r="D28" s="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>
      <c r="A29" s="39" t="s">
        <v>149</v>
      </c>
      <c r="B29" s="42">
        <v>1</v>
      </c>
      <c r="C29" s="3"/>
      <c r="D29" s="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>
      <c r="A30" s="39" t="s">
        <v>150</v>
      </c>
      <c r="B30" s="84" t="s">
        <v>151</v>
      </c>
      <c r="C30" s="82"/>
      <c r="D30" s="82"/>
      <c r="E30" s="43"/>
      <c r="F30" s="4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>
      <c r="A31" s="39" t="s">
        <v>152</v>
      </c>
      <c r="B31" s="82" t="s">
        <v>153</v>
      </c>
      <c r="C31" s="82"/>
      <c r="D31" s="82"/>
      <c r="E31" s="43"/>
      <c r="F31" s="4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>
      <c r="A32" s="44"/>
      <c r="B32" s="2" t="s">
        <v>154</v>
      </c>
      <c r="C32" s="44"/>
      <c r="D32" s="4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4.6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4.6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6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4.6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4.6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6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4.6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4.6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4.6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4.6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4.6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4.6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.6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4.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.6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4.6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4.6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4.6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4.6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4.6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4.6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4.6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6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6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6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6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6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6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6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6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6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6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6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6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6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6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6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6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6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6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6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6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6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6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6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6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6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6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6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6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6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6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6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6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6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6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6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6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6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6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6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6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4">
      <selection pane="topLeft" activeCell="J6" sqref="J6:J8"/>
    </sheetView>
  </sheetViews>
  <sheetFormatPr defaultColWidth="9.15428571428571" defaultRowHeight="14.6"/>
  <cols>
    <col min="7" max="7" width="10.5714285714286" bestFit="1" customWidth="1"/>
    <col min="9" max="9" width="11.5714285714286" bestFit="1" customWidth="1"/>
  </cols>
  <sheetData>
    <row r="1" spans="11:19" ht="14.6">
      <c r="K1" s="79"/>
      <c r="L1" s="79"/>
      <c r="M1" s="79"/>
      <c r="N1" s="79"/>
      <c r="O1" s="79"/>
      <c r="P1" s="79"/>
      <c r="Q1" s="79"/>
      <c r="R1" s="79"/>
      <c r="S1" s="79"/>
    </row>
    <row r="3" spans="10:36" ht="14.6"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</row>
    <row r="4" spans="3:3" ht="14.6">
      <c r="C4" s="17" t="s">
        <v>123</v>
      </c>
    </row>
    <row r="5" spans="3:37" ht="15" thickBot="1">
      <c r="C5" s="18" t="s">
        <v>124</v>
      </c>
      <c r="D5" s="19" t="s">
        <v>125</v>
      </c>
      <c r="E5" s="20" t="s">
        <v>121</v>
      </c>
      <c r="F5" s="20" t="s">
        <v>2</v>
      </c>
      <c r="G5" s="20" t="s">
        <v>3</v>
      </c>
      <c r="H5" s="20" t="s">
        <v>120</v>
      </c>
      <c r="I5" s="21" t="s">
        <v>5</v>
      </c>
      <c r="J5" s="15" t="str">
        <f>Regions!C$3</f>
        <v>IE</v>
      </c>
      <c r="K5" s="15" t="str">
        <f>Regions!D$3</f>
        <v>National</v>
      </c>
      <c r="L5" s="15" t="str">
        <f>Regions!E$3</f>
        <v>IE-CW</v>
      </c>
      <c r="M5" s="15" t="str">
        <f>Regions!F$3</f>
        <v>IE-D</v>
      </c>
      <c r="N5" s="15" t="str">
        <f>Regions!G$3</f>
        <v>IE-KE</v>
      </c>
      <c r="O5" s="15" t="str">
        <f>Regions!H$3</f>
        <v>IE-KK</v>
      </c>
      <c r="P5" s="15" t="str">
        <f>Regions!I$3</f>
        <v>IE-LS</v>
      </c>
      <c r="Q5" s="15" t="str">
        <f>Regions!J$3</f>
        <v>IE-LD</v>
      </c>
      <c r="R5" s="15" t="str">
        <f>Regions!K$3</f>
        <v>IE-LH</v>
      </c>
      <c r="S5" s="15" t="str">
        <f>Regions!L$3</f>
        <v>IE-MH</v>
      </c>
      <c r="T5" s="15" t="str">
        <f>Regions!M$3</f>
        <v>IE-OY</v>
      </c>
      <c r="U5" s="15" t="str">
        <f>Regions!N$3</f>
        <v>IE-WH</v>
      </c>
      <c r="V5" s="15" t="str">
        <f>Regions!O$3</f>
        <v>IE-WX</v>
      </c>
      <c r="W5" s="15" t="str">
        <f>Regions!P$3</f>
        <v>IE-WW</v>
      </c>
      <c r="X5" s="15" t="str">
        <f>Regions!Q$3</f>
        <v>IE-CE</v>
      </c>
      <c r="Y5" s="15" t="str">
        <f>Regions!R$3</f>
        <v>IE-CO</v>
      </c>
      <c r="Z5" s="15" t="str">
        <f>Regions!S$3</f>
        <v>IE-KY</v>
      </c>
      <c r="AA5" s="15" t="str">
        <f>Regions!T$3</f>
        <v>IE-LK</v>
      </c>
      <c r="AB5" s="15" t="str">
        <f>Regions!U$3</f>
        <v>IE-TA</v>
      </c>
      <c r="AC5" s="15" t="str">
        <f>Regions!V$3</f>
        <v>IE-WD</v>
      </c>
      <c r="AD5" s="15" t="str">
        <f>Regions!W$3</f>
        <v>IE-G</v>
      </c>
      <c r="AE5" s="15" t="str">
        <f>Regions!X$3</f>
        <v>IE-LM</v>
      </c>
      <c r="AF5" s="15" t="str">
        <f>Regions!Y$3</f>
        <v>IE-MO</v>
      </c>
      <c r="AG5" s="15" t="str">
        <f>Regions!Z$3</f>
        <v>IE-RN</v>
      </c>
      <c r="AH5" s="15" t="str">
        <f>Regions!AA$3</f>
        <v>IE-SO</v>
      </c>
      <c r="AI5" s="15" t="str">
        <f>Regions!AB$3</f>
        <v>IE-CN</v>
      </c>
      <c r="AJ5" s="15" t="str">
        <f>Regions!AC$3</f>
        <v>IE-DL</v>
      </c>
      <c r="AK5" s="15" t="str">
        <f>Regions!AD$3</f>
        <v>IE-MN</v>
      </c>
    </row>
    <row r="6" spans="3:37" ht="14.6">
      <c r="C6" t="s">
        <v>126</v>
      </c>
      <c r="D6" s="22" t="s">
        <v>127</v>
      </c>
      <c r="G6" t="s">
        <v>6</v>
      </c>
      <c r="H6">
        <v>2018</v>
      </c>
      <c r="I6" t="s">
        <v>35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4.6">
      <c r="C7" t="s">
        <v>126</v>
      </c>
      <c r="D7" s="22" t="s">
        <v>127</v>
      </c>
      <c r="G7" t="s">
        <v>6</v>
      </c>
      <c r="H7">
        <v>2018</v>
      </c>
      <c r="I7" t="s">
        <v>37</v>
      </c>
      <c r="J7" s="23">
        <v>31.276118540281001</v>
      </c>
      <c r="K7" s="23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4.6">
      <c r="C8" t="s">
        <v>126</v>
      </c>
      <c r="D8" s="22" t="s">
        <v>127</v>
      </c>
      <c r="G8" t="s">
        <v>6</v>
      </c>
      <c r="H8">
        <v>2018</v>
      </c>
      <c r="I8" t="s">
        <v>39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1.1456149031137799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0.451316097288886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4.6">
      <c r="C9" t="s">
        <v>126</v>
      </c>
      <c r="D9" s="22" t="s">
        <v>127</v>
      </c>
      <c r="G9" t="s">
        <v>6</v>
      </c>
      <c r="H9">
        <v>2018</v>
      </c>
      <c r="I9" t="s">
        <v>41</v>
      </c>
      <c r="J9" s="23">
        <v>10.702591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0.080693470189707697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4.6">
      <c r="C10" t="s">
        <v>126</v>
      </c>
      <c r="D10" s="22" t="s">
        <v>127</v>
      </c>
      <c r="G10" t="s">
        <v>6</v>
      </c>
      <c r="H10">
        <v>2018</v>
      </c>
      <c r="I10" t="s">
        <v>43</v>
      </c>
      <c r="J10" s="23">
        <v>7.7105748259750104</v>
      </c>
      <c r="K10" s="24"/>
      <c r="L10" s="23">
        <v>0.092186243413538399</v>
      </c>
      <c r="M10" s="23">
        <v>2.1816898183696698</v>
      </c>
      <c r="N10" s="23">
        <v>0.360286094015421</v>
      </c>
      <c r="O10" s="23">
        <v>0.160679851514302</v>
      </c>
      <c r="P10" s="23">
        <v>0.13714428192223099</v>
      </c>
      <c r="Q10" s="23">
        <v>0.066182960848759104</v>
      </c>
      <c r="R10" s="23">
        <v>0.20869338502266699</v>
      </c>
      <c r="S10" s="23">
        <v>0.31582192194811698</v>
      </c>
      <c r="T10" s="23">
        <v>0.12623712012159899</v>
      </c>
      <c r="U10" s="23">
        <v>0.14373942295756001</v>
      </c>
      <c r="V10" s="23">
        <v>0.24243498799202201</v>
      </c>
      <c r="W10" s="23">
        <v>0.23061943578608199</v>
      </c>
      <c r="X10" s="23">
        <v>0.19239255398837901</v>
      </c>
      <c r="Y10" s="23">
        <v>0.879030450176013</v>
      </c>
      <c r="Z10" s="23">
        <v>0.23917223101039001</v>
      </c>
      <c r="AA10" s="23">
        <v>0.31558713298417801</v>
      </c>
      <c r="AB10" s="23">
        <v>0.25835367974707202</v>
      </c>
      <c r="AC10" s="23">
        <v>0.188116156376225</v>
      </c>
      <c r="AD10" s="23">
        <v>0.41785634797321203</v>
      </c>
      <c r="AE10" s="23">
        <v>0.051886741796237999</v>
      </c>
      <c r="AF10" s="23">
        <v>0.21132140218454701</v>
      </c>
      <c r="AG10" s="23">
        <v>0.104511854403208</v>
      </c>
      <c r="AH10" s="23">
        <v>0.106116515529162</v>
      </c>
      <c r="AI10" s="23">
        <v>0.123346787013801</v>
      </c>
      <c r="AJ10" s="23">
        <v>0.257769136188576</v>
      </c>
      <c r="AK10" s="23">
        <v>0.099398312692044299</v>
      </c>
    </row>
    <row r="11" spans="3:37" ht="14.6">
      <c r="C11" t="s">
        <v>126</v>
      </c>
      <c r="D11" s="22" t="s">
        <v>127</v>
      </c>
      <c r="G11" t="s">
        <v>6</v>
      </c>
      <c r="H11">
        <v>2018</v>
      </c>
      <c r="I11" t="s">
        <v>45</v>
      </c>
      <c r="J11" s="23">
        <v>3.5132998087277101</v>
      </c>
      <c r="K11" s="24"/>
      <c r="L11" s="23">
        <v>0.042004379525771102</v>
      </c>
      <c r="M11" s="23">
        <v>0.99408028513777102</v>
      </c>
      <c r="N11" s="23">
        <v>0.16416325549782501</v>
      </c>
      <c r="O11" s="23">
        <v>0.073213282321037701</v>
      </c>
      <c r="P11" s="23">
        <v>0.062489372105217399</v>
      </c>
      <c r="Q11" s="23">
        <v>0.030156063450376601</v>
      </c>
      <c r="R11" s="23">
        <v>0.095090501840783506</v>
      </c>
      <c r="S11" s="23">
        <v>0.143903291650118</v>
      </c>
      <c r="T11" s="23">
        <v>0.0575195572298293</v>
      </c>
      <c r="U11" s="23">
        <v>0.065494427922832596</v>
      </c>
      <c r="V11" s="23">
        <v>0.110464759912835</v>
      </c>
      <c r="W11" s="23">
        <v>0.105081039730871</v>
      </c>
      <c r="X11" s="23">
        <v>0.087663078095158206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0.085714550618035304</v>
      </c>
      <c r="AD11" s="23">
        <v>0.190394965426499</v>
      </c>
      <c r="AE11" s="23">
        <v>0.0236420350158753</v>
      </c>
      <c r="AF11" s="23">
        <v>0.096287949813282703</v>
      </c>
      <c r="AG11" s="23">
        <v>0.047620506430678201</v>
      </c>
      <c r="AH11" s="23">
        <v>0.048351665359049598</v>
      </c>
      <c r="AI11" s="23">
        <v>0.056202585799816303</v>
      </c>
      <c r="AJ11" s="23">
        <v>0.117451717583548</v>
      </c>
      <c r="AK11" s="23">
        <v>0.045290536808279797</v>
      </c>
    </row>
    <row r="12" spans="3:37" ht="14.6">
      <c r="C12" t="s">
        <v>126</v>
      </c>
      <c r="D12" s="22" t="s">
        <v>127</v>
      </c>
      <c r="G12" t="s">
        <v>6</v>
      </c>
      <c r="H12">
        <v>2018</v>
      </c>
      <c r="I12" t="s">
        <v>47</v>
      </c>
      <c r="J12" s="23">
        <v>20.831454920682301</v>
      </c>
      <c r="K12" s="24"/>
      <c r="L12" s="23">
        <v>0.24905712185126699</v>
      </c>
      <c r="M12" s="23">
        <v>5.8942133534813896</v>
      </c>
      <c r="N12" s="23">
        <v>0.97337535727524804</v>
      </c>
      <c r="O12" s="23">
        <v>0.434104481057138</v>
      </c>
      <c r="P12" s="23">
        <v>0.37051905869171597</v>
      </c>
      <c r="Q12" s="23">
        <v>0.17880474498396101</v>
      </c>
      <c r="R12" s="23">
        <v>0.56382136746783496</v>
      </c>
      <c r="S12" s="23">
        <v>0.85324768626358805</v>
      </c>
      <c r="T12" s="23">
        <v>0.34105146976474798</v>
      </c>
      <c r="U12" s="23">
        <v>0.38833697580863102</v>
      </c>
      <c r="V12" s="23">
        <v>0.654980158747549</v>
      </c>
      <c r="W12" s="23">
        <v>0.62305839562402099</v>
      </c>
      <c r="X12" s="23">
        <v>0.51978184583366205</v>
      </c>
      <c r="Y12" s="23">
        <v>2.3748531866991098</v>
      </c>
      <c r="Z12" s="23">
        <v>0.64616525499341604</v>
      </c>
      <c r="AA12" s="23">
        <v>0.85261336316465597</v>
      </c>
      <c r="AB12" s="23">
        <v>0.69798726485518303</v>
      </c>
      <c r="AC12" s="23">
        <v>0.50822841614896397</v>
      </c>
      <c r="AD12" s="23">
        <v>1.1289113811335301</v>
      </c>
      <c r="AE12" s="23">
        <v>0.140181030222055</v>
      </c>
      <c r="AF12" s="23">
        <v>0.57092141153381903</v>
      </c>
      <c r="AG12" s="23">
        <v>0.28235689722420099</v>
      </c>
      <c r="AH12" s="23">
        <v>0.28669216750725102</v>
      </c>
      <c r="AI12" s="23">
        <v>0.33324273368478402</v>
      </c>
      <c r="AJ12" s="23">
        <v>0.69640801907094396</v>
      </c>
      <c r="AK12" s="23">
        <v>0.268541777593654</v>
      </c>
    </row>
    <row r="13" spans="3:37" ht="14.6">
      <c r="C13" t="s">
        <v>126</v>
      </c>
      <c r="D13" s="22" t="s">
        <v>127</v>
      </c>
      <c r="G13" t="s">
        <v>6</v>
      </c>
      <c r="H13">
        <v>2018</v>
      </c>
      <c r="I13" t="s">
        <v>49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0.047489540821759602</v>
      </c>
      <c r="Y13" s="23">
        <v>0.00047056267691773199</v>
      </c>
      <c r="Z13" s="23">
        <v>0.047235778638893701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9.4112535383546506E-05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4.6">
      <c r="C14" t="s">
        <v>126</v>
      </c>
      <c r="D14" s="22" t="s">
        <v>127</v>
      </c>
      <c r="G14" t="s">
        <v>6</v>
      </c>
      <c r="H14">
        <v>2018</v>
      </c>
      <c r="I14" s="10" t="s">
        <v>51</v>
      </c>
      <c r="J14" s="23">
        <v>45.9683637522608</v>
      </c>
      <c r="K14" s="24"/>
      <c r="L14" s="23">
        <v>0</v>
      </c>
      <c r="M14" s="23">
        <v>40.4401628128524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2.39450762427477</v>
      </c>
      <c r="Y14" s="23">
        <v>2.2140070109418901</v>
      </c>
      <c r="Z14" s="23">
        <v>0.24127325087308299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0.68881548910784596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4.6">
      <c r="C15" t="s">
        <v>126</v>
      </c>
      <c r="D15" s="25" t="s">
        <v>127</v>
      </c>
      <c r="G15" t="s">
        <v>6</v>
      </c>
      <c r="H15">
        <v>2018</v>
      </c>
      <c r="I15" t="s">
        <v>128</v>
      </c>
      <c r="J15" s="24">
        <v>1.1544546193487999</v>
      </c>
      <c r="K15" s="24">
        <v>1.1544546193487999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4.6">
      <c r="C16" t="s">
        <v>126</v>
      </c>
      <c r="D16" s="25" t="s">
        <v>127</v>
      </c>
      <c r="G16" t="s">
        <v>6</v>
      </c>
      <c r="H16">
        <v>2018</v>
      </c>
      <c r="I16" t="s">
        <v>129</v>
      </c>
      <c r="J16" s="24">
        <v>2.0006897535500099</v>
      </c>
      <c r="K16" s="24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4.6">
      <c r="C17" t="s">
        <v>126</v>
      </c>
      <c r="D17" s="25" t="s">
        <v>127</v>
      </c>
      <c r="G17" t="s">
        <v>6</v>
      </c>
      <c r="H17">
        <v>2018</v>
      </c>
      <c r="I17" t="s">
        <v>130</v>
      </c>
      <c r="J17" s="24">
        <v>0.78876799986757495</v>
      </c>
      <c r="K17" s="24">
        <v>0.78876799986757495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4.6">
      <c r="C18" t="s">
        <v>126</v>
      </c>
      <c r="D18" s="25" t="s">
        <v>127</v>
      </c>
      <c r="G18" t="s">
        <v>6</v>
      </c>
      <c r="H18">
        <v>2018</v>
      </c>
      <c r="I18" t="s">
        <v>131</v>
      </c>
      <c r="J18" s="24">
        <v>1.05169316530962</v>
      </c>
      <c r="K18" s="24">
        <v>1.05169316530962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4.6">
      <c r="C19" t="s">
        <v>126</v>
      </c>
      <c r="D19" s="25" t="s">
        <v>127</v>
      </c>
      <c r="G19" t="s">
        <v>6</v>
      </c>
      <c r="H19">
        <v>2018</v>
      </c>
      <c r="I19" t="s">
        <v>132</v>
      </c>
      <c r="J19" s="24">
        <v>0.84878652127122001</v>
      </c>
      <c r="K19" s="24">
        <v>0.84878652127122001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4.6">
      <c r="C20" t="s">
        <v>126</v>
      </c>
      <c r="D20" s="25" t="s">
        <v>127</v>
      </c>
      <c r="G20" t="s">
        <v>6</v>
      </c>
      <c r="H20">
        <v>2018</v>
      </c>
      <c r="I20" t="s">
        <v>133</v>
      </c>
      <c r="J20" s="24">
        <v>9.2169270601308995</v>
      </c>
      <c r="K20" s="24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4.6">
      <c r="C21" t="s">
        <v>126</v>
      </c>
      <c r="D21" s="25" t="s">
        <v>127</v>
      </c>
      <c r="G21" t="s">
        <v>6</v>
      </c>
      <c r="H21">
        <v>2018</v>
      </c>
      <c r="I21" t="s">
        <v>134</v>
      </c>
      <c r="J21" s="24">
        <v>0</v>
      </c>
      <c r="K21" s="24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4.6">
      <c r="C22" t="s">
        <v>126</v>
      </c>
      <c r="D22" s="25" t="s">
        <v>127</v>
      </c>
      <c r="G22" t="s">
        <v>6</v>
      </c>
      <c r="H22">
        <v>2018</v>
      </c>
      <c r="I22" t="s">
        <v>53</v>
      </c>
      <c r="J22" s="24">
        <v>211.819885</v>
      </c>
      <c r="K22" s="24">
        <v>211.819885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4.6">
      <c r="C23" t="s">
        <v>126</v>
      </c>
      <c r="D23" s="25" t="s">
        <v>127</v>
      </c>
      <c r="G23" t="s">
        <v>6</v>
      </c>
      <c r="H23">
        <v>2018</v>
      </c>
      <c r="I23" t="s">
        <v>55</v>
      </c>
      <c r="J23" s="24">
        <v>788.06472099999996</v>
      </c>
      <c r="K23" s="24">
        <v>788.06472099999996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4.6">
      <c r="C24" t="s">
        <v>126</v>
      </c>
      <c r="D24" s="25" t="s">
        <v>127</v>
      </c>
      <c r="G24" t="s">
        <v>6</v>
      </c>
      <c r="H24">
        <v>2018</v>
      </c>
      <c r="I24" t="s">
        <v>57</v>
      </c>
      <c r="J24" s="24">
        <v>735.40672900000004</v>
      </c>
      <c r="K24" s="24">
        <v>735.40672900000004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4.6">
      <c r="C25" t="s">
        <v>126</v>
      </c>
      <c r="D25" s="22" t="s">
        <v>127</v>
      </c>
      <c r="G25" t="s">
        <v>6</v>
      </c>
      <c r="H25">
        <v>2018</v>
      </c>
      <c r="I25" t="s">
        <v>7</v>
      </c>
      <c r="J25" s="23"/>
      <c r="K25" s="23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4.6">
      <c r="C26" t="s">
        <v>126</v>
      </c>
      <c r="D26" s="22" t="s">
        <v>127</v>
      </c>
      <c r="G26" t="s">
        <v>6</v>
      </c>
      <c r="H26">
        <v>2018</v>
      </c>
      <c r="I26" t="s">
        <v>9</v>
      </c>
      <c r="J26" s="23"/>
      <c r="K26" s="23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4.6">
      <c r="C27" t="s">
        <v>126</v>
      </c>
      <c r="D27" s="22" t="s">
        <v>127</v>
      </c>
      <c r="G27" t="s">
        <v>6</v>
      </c>
      <c r="H27">
        <v>2018</v>
      </c>
      <c r="I27" t="s">
        <v>11</v>
      </c>
      <c r="J27" s="23"/>
      <c r="K27" s="23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4.6">
      <c r="C28" t="s">
        <v>126</v>
      </c>
      <c r="D28" s="22" t="s">
        <v>127</v>
      </c>
      <c r="G28" t="s">
        <v>6</v>
      </c>
      <c r="H28">
        <v>2018</v>
      </c>
      <c r="I28" t="s">
        <v>13</v>
      </c>
      <c r="J28" s="23">
        <v>5</v>
      </c>
      <c r="K28" s="23">
        <v>5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4.6">
      <c r="C29" t="s">
        <v>126</v>
      </c>
      <c r="D29" s="22" t="s">
        <v>127</v>
      </c>
      <c r="G29" t="s">
        <v>6</v>
      </c>
      <c r="H29">
        <v>2018</v>
      </c>
      <c r="I29" t="s">
        <v>15</v>
      </c>
      <c r="J29" s="23"/>
      <c r="K29" s="23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4.6">
      <c r="C30" t="s">
        <v>126</v>
      </c>
      <c r="D30" s="22" t="s">
        <v>127</v>
      </c>
      <c r="G30" t="s">
        <v>6</v>
      </c>
      <c r="H30">
        <v>2018</v>
      </c>
      <c r="I30" t="s">
        <v>17</v>
      </c>
      <c r="J30" s="23">
        <v>5.7000000000000002</v>
      </c>
      <c r="K30" s="23">
        <v>5.7000000000000002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4.6">
      <c r="C31" t="s">
        <v>126</v>
      </c>
      <c r="D31" s="22" t="s">
        <v>127</v>
      </c>
      <c r="G31" t="s">
        <v>6</v>
      </c>
      <c r="H31">
        <v>2018</v>
      </c>
      <c r="I31" t="s">
        <v>19</v>
      </c>
      <c r="J31" s="23"/>
      <c r="K31" s="23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4.6">
      <c r="C32" t="s">
        <v>126</v>
      </c>
      <c r="D32" s="22" t="s">
        <v>127</v>
      </c>
      <c r="G32" t="s">
        <v>6</v>
      </c>
      <c r="H32">
        <v>2018</v>
      </c>
      <c r="I32" t="s">
        <v>21</v>
      </c>
      <c r="J32" s="23">
        <v>2.3999999999999999</v>
      </c>
      <c r="K32" s="23">
        <v>2.3999999999999999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4.6">
      <c r="C33" t="s">
        <v>126</v>
      </c>
      <c r="D33" s="22" t="s">
        <v>127</v>
      </c>
      <c r="G33" t="s">
        <v>6</v>
      </c>
      <c r="H33">
        <v>2018</v>
      </c>
      <c r="I33" t="s">
        <v>23</v>
      </c>
      <c r="J33" s="23">
        <v>16.5</v>
      </c>
      <c r="K33" s="23">
        <v>16.5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4.6">
      <c r="C34" t="s">
        <v>126</v>
      </c>
      <c r="D34" s="22" t="s">
        <v>127</v>
      </c>
      <c r="G34" t="s">
        <v>6</v>
      </c>
      <c r="H34">
        <v>2018</v>
      </c>
      <c r="I34" t="s">
        <v>25</v>
      </c>
      <c r="J34" s="23"/>
      <c r="K34" s="23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4.6">
      <c r="C35" t="s">
        <v>126</v>
      </c>
      <c r="D35" s="22" t="s">
        <v>127</v>
      </c>
      <c r="G35" t="s">
        <v>6</v>
      </c>
      <c r="H35">
        <v>2018</v>
      </c>
      <c r="I35" t="s">
        <v>27</v>
      </c>
      <c r="J35" s="23"/>
      <c r="K35" s="23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4.6">
      <c r="C36" t="s">
        <v>126</v>
      </c>
      <c r="D36" s="22" t="s">
        <v>127</v>
      </c>
      <c r="G36" t="s">
        <v>6</v>
      </c>
      <c r="H36">
        <v>2018</v>
      </c>
      <c r="I36" t="s">
        <v>29</v>
      </c>
      <c r="J36" s="23"/>
      <c r="K36" s="23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4.6">
      <c r="C37" t="s">
        <v>126</v>
      </c>
      <c r="D37" s="22" t="s">
        <v>127</v>
      </c>
      <c r="G37" t="s">
        <v>6</v>
      </c>
      <c r="H37">
        <v>2018</v>
      </c>
      <c r="I37" t="s">
        <v>31</v>
      </c>
      <c r="J37" s="23">
        <v>3.7999999999999998</v>
      </c>
      <c r="K37" s="23">
        <v>3.7999999999999998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4.6">
      <c r="C38" t="s">
        <v>126</v>
      </c>
      <c r="D38" s="22" t="s">
        <v>127</v>
      </c>
      <c r="G38" t="s">
        <v>6</v>
      </c>
      <c r="H38">
        <v>2018</v>
      </c>
      <c r="I38" s="27" t="s">
        <v>33</v>
      </c>
    </row>
    <row r="39" spans="3:37" ht="14.6">
      <c r="C39" t="s">
        <v>126</v>
      </c>
      <c r="D39" s="22" t="s">
        <v>127</v>
      </c>
      <c r="G39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4.6">
      <c r="C40" t="s">
        <v>126</v>
      </c>
      <c r="D40" s="22" t="s">
        <v>127</v>
      </c>
      <c r="G4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4.6">
      <c r="C41" t="s">
        <v>126</v>
      </c>
      <c r="D41" s="22" t="s">
        <v>127</v>
      </c>
      <c r="G41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4.6">
      <c r="C42" t="s">
        <v>126</v>
      </c>
      <c r="D42" s="22" t="s">
        <v>127</v>
      </c>
      <c r="G42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4.6">
      <c r="C47" s="87" t="s">
        <v>191</v>
      </c>
      <c r="D47" s="87"/>
      <c r="E47" s="87"/>
      <c r="F47" s="87"/>
      <c r="G47" s="87"/>
    </row>
    <row r="48" spans="3:7" ht="14.6">
      <c r="C48" s="85"/>
      <c r="D48" s="86"/>
      <c r="E48" s="86"/>
      <c r="F48" s="65" t="s">
        <v>197</v>
      </c>
      <c r="G48" s="65" t="s">
        <v>192</v>
      </c>
    </row>
    <row r="49" spans="3:7" ht="32.15">
      <c r="C49" s="64" t="s">
        <v>120</v>
      </c>
      <c r="D49" s="63" t="s">
        <v>193</v>
      </c>
      <c r="E49" s="63" t="s">
        <v>194</v>
      </c>
      <c r="F49" s="62" t="s">
        <v>195</v>
      </c>
      <c r="G49" s="62" t="s">
        <v>196</v>
      </c>
    </row>
    <row r="50" spans="3:7" ht="14.6">
      <c r="C50" s="61">
        <v>2015</v>
      </c>
      <c r="D50" s="60">
        <v>1236</v>
      </c>
      <c r="E50" s="60">
        <v>23364</v>
      </c>
      <c r="F50" s="59">
        <v>24600</v>
      </c>
      <c r="G50" s="58">
        <v>5</v>
      </c>
    </row>
    <row r="51" spans="3:7" ht="14.6">
      <c r="C51" s="61">
        <v>2016</v>
      </c>
      <c r="D51" s="60">
        <v>1477</v>
      </c>
      <c r="E51" s="60">
        <v>23879</v>
      </c>
      <c r="F51" s="59">
        <v>25356</v>
      </c>
      <c r="G51" s="58">
        <v>6</v>
      </c>
    </row>
    <row r="52" spans="3:7" ht="14.6">
      <c r="C52" s="61">
        <v>2017</v>
      </c>
      <c r="D52" s="60">
        <v>1755</v>
      </c>
      <c r="E52" s="60">
        <v>23970</v>
      </c>
      <c r="F52" s="59">
        <v>25725</v>
      </c>
      <c r="G52" s="58">
        <v>7</v>
      </c>
    </row>
    <row r="53" spans="3:7" ht="14.6">
      <c r="C53" s="61">
        <v>2018</v>
      </c>
      <c r="D53" s="60">
        <v>2172</v>
      </c>
      <c r="E53" s="60">
        <v>24558</v>
      </c>
      <c r="F53" s="59">
        <v>26730</v>
      </c>
      <c r="G53" s="58">
        <v>8</v>
      </c>
    </row>
    <row r="54" spans="3:7" ht="14.6">
      <c r="C54" s="61">
        <v>2019</v>
      </c>
      <c r="D54" s="60">
        <v>2478</v>
      </c>
      <c r="E54" s="60">
        <v>24027</v>
      </c>
      <c r="F54" s="59">
        <v>26505</v>
      </c>
      <c r="G54" s="58">
        <v>9</v>
      </c>
    </row>
    <row r="55" spans="3:7" ht="14.6">
      <c r="C55" s="61">
        <v>2020</v>
      </c>
      <c r="D55" s="60">
        <v>3019</v>
      </c>
      <c r="E55" s="60">
        <v>24037</v>
      </c>
      <c r="F55" s="59">
        <v>27056</v>
      </c>
      <c r="G55" s="58">
        <v>11</v>
      </c>
    </row>
    <row r="56" spans="3:7" ht="14.6">
      <c r="C56" s="61">
        <v>2021</v>
      </c>
      <c r="D56" s="60">
        <v>4001</v>
      </c>
      <c r="E56" s="60">
        <v>24505</v>
      </c>
      <c r="F56" s="59">
        <v>28506</v>
      </c>
      <c r="G56" s="58">
        <v>14</v>
      </c>
    </row>
    <row r="57" spans="3:7" ht="14.6">
      <c r="C57" s="1">
        <v>2022</v>
      </c>
      <c r="D57" s="57">
        <v>5252</v>
      </c>
      <c r="E57" s="57">
        <v>24248</v>
      </c>
      <c r="F57" s="56">
        <v>29500</v>
      </c>
      <c r="G57" s="55">
        <v>18</v>
      </c>
    </row>
    <row r="59" spans="4:5" ht="14.6">
      <c r="D59" s="63" t="s">
        <v>193</v>
      </c>
      <c r="E59" s="10"/>
    </row>
    <row r="60" spans="3:5" ht="14.6">
      <c r="C60" s="64" t="s">
        <v>120</v>
      </c>
      <c r="D60" s="10" t="s">
        <v>197</v>
      </c>
      <c r="E60" s="10" t="s">
        <v>198</v>
      </c>
    </row>
    <row r="61" spans="3:5" ht="14.6">
      <c r="C61" s="61">
        <v>2015</v>
      </c>
      <c r="D61" s="60">
        <v>1236</v>
      </c>
      <c r="E61">
        <f>D61*3.6/1000</f>
        <v>4.4496000000000002</v>
      </c>
    </row>
    <row r="62" spans="3:5" ht="14.6">
      <c r="C62" s="61">
        <v>2016</v>
      </c>
      <c r="D62" s="60">
        <v>1477</v>
      </c>
      <c r="E62">
        <f t="shared" si="0" ref="E62:E68">D62*3.6/1000</f>
        <v>5.3171999999999997</v>
      </c>
    </row>
    <row r="63" spans="3:5" ht="14.6">
      <c r="C63" s="61">
        <v>2017</v>
      </c>
      <c r="D63" s="60">
        <v>1755</v>
      </c>
      <c r="E63">
        <f t="shared" si="0"/>
        <v>6.3179999999999996</v>
      </c>
    </row>
    <row r="64" spans="3:5" ht="14.6">
      <c r="C64" s="61">
        <v>2018</v>
      </c>
      <c r="D64" s="60">
        <v>2172</v>
      </c>
      <c r="E64">
        <f t="shared" si="0"/>
        <v>7.8191999999999995</v>
      </c>
    </row>
    <row r="65" spans="3:5" ht="14.6">
      <c r="C65" s="61">
        <v>2019</v>
      </c>
      <c r="D65" s="60">
        <v>2478</v>
      </c>
      <c r="E65">
        <f t="shared" si="0"/>
        <v>8.9208000000000016</v>
      </c>
    </row>
    <row r="66" spans="3:5" ht="14.6">
      <c r="C66" s="61">
        <v>2020</v>
      </c>
      <c r="D66" s="60">
        <v>3019</v>
      </c>
      <c r="E66">
        <f t="shared" si="0"/>
        <v>10.868399999999999</v>
      </c>
    </row>
    <row r="67" spans="3:5" ht="14.6">
      <c r="C67" s="61">
        <v>2021</v>
      </c>
      <c r="D67" s="60">
        <v>4001</v>
      </c>
      <c r="E67">
        <f t="shared" si="0"/>
        <v>14.403600000000001</v>
      </c>
    </row>
    <row r="68" spans="3:5" ht="14.6">
      <c r="C68" s="1">
        <v>2022</v>
      </c>
      <c r="D68" s="57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25" sqref="G25"/>
    </sheetView>
  </sheetViews>
  <sheetFormatPr defaultColWidth="9.15428571428571" defaultRowHeight="14.6"/>
  <cols>
    <col min="4" max="4" width="11.1428571428571" bestFit="1" customWidth="1"/>
    <col min="27" max="27" width="9.14285714285714" customWidth="1"/>
  </cols>
  <sheetData>
    <row r="2" spans="2:2" ht="14.6">
      <c r="B2" t="s">
        <v>122</v>
      </c>
    </row>
    <row r="3" spans="2:32" ht="15" thickBot="1">
      <c r="B3" s="16" t="s">
        <v>121</v>
      </c>
      <c r="C3" s="16" t="s">
        <v>2</v>
      </c>
      <c r="D3" s="16" t="s">
        <v>3</v>
      </c>
      <c r="E3" s="16" t="s">
        <v>5</v>
      </c>
      <c r="F3" s="16" t="s">
        <v>120</v>
      </c>
      <c r="G3" s="15" t="str">
        <f>Regions!E$3</f>
        <v>IE-CW</v>
      </c>
      <c r="H3" s="15" t="str">
        <f>Regions!F$3</f>
        <v>IE-D</v>
      </c>
      <c r="I3" s="15" t="str">
        <f>Regions!G$3</f>
        <v>IE-KE</v>
      </c>
      <c r="J3" s="15" t="str">
        <f>Regions!H$3</f>
        <v>IE-KK</v>
      </c>
      <c r="K3" s="15" t="str">
        <f>Regions!I$3</f>
        <v>IE-LS</v>
      </c>
      <c r="L3" s="15" t="str">
        <f>Regions!J$3</f>
        <v>IE-LD</v>
      </c>
      <c r="M3" s="15" t="str">
        <f>Regions!K$3</f>
        <v>IE-LH</v>
      </c>
      <c r="N3" s="15" t="str">
        <f>Regions!L$3</f>
        <v>IE-MH</v>
      </c>
      <c r="O3" s="15" t="str">
        <f>Regions!M$3</f>
        <v>IE-OY</v>
      </c>
      <c r="P3" s="15" t="str">
        <f>Regions!N$3</f>
        <v>IE-WH</v>
      </c>
      <c r="Q3" s="15" t="str">
        <f>Regions!O$3</f>
        <v>IE-WX</v>
      </c>
      <c r="R3" s="15" t="str">
        <f>Regions!P$3</f>
        <v>IE-WW</v>
      </c>
      <c r="S3" s="15" t="str">
        <f>Regions!Q$3</f>
        <v>IE-CE</v>
      </c>
      <c r="T3" s="15" t="str">
        <f>Regions!R$3</f>
        <v>IE-CO</v>
      </c>
      <c r="U3" s="15" t="str">
        <f>Regions!S$3</f>
        <v>IE-KY</v>
      </c>
      <c r="V3" s="15" t="str">
        <f>Regions!T$3</f>
        <v>IE-LK</v>
      </c>
      <c r="W3" s="15" t="str">
        <f>Regions!U$3</f>
        <v>IE-TA</v>
      </c>
      <c r="X3" s="15" t="str">
        <f>Regions!V$3</f>
        <v>IE-WD</v>
      </c>
      <c r="Y3" s="15" t="str">
        <f>Regions!W$3</f>
        <v>IE-G</v>
      </c>
      <c r="Z3" s="15" t="str">
        <f>Regions!X$3</f>
        <v>IE-LM</v>
      </c>
      <c r="AA3" s="15" t="str">
        <f>Regions!Y$3</f>
        <v>IE-MO</v>
      </c>
      <c r="AB3" s="15" t="str">
        <f>Regions!Z$3</f>
        <v>IE-RN</v>
      </c>
      <c r="AC3" s="15" t="str">
        <f>Regions!AA$3</f>
        <v>IE-SO</v>
      </c>
      <c r="AD3" s="15" t="str">
        <f>Regions!AB$3</f>
        <v>IE-CN</v>
      </c>
      <c r="AE3" s="15" t="str">
        <f>Regions!AC$3</f>
        <v>IE-DL</v>
      </c>
      <c r="AF3" s="15" t="str">
        <f>Regions!AD$3</f>
        <v>IE-MN</v>
      </c>
    </row>
    <row r="4" spans="4:32" ht="14.6">
      <c r="D4" t="s">
        <v>6</v>
      </c>
      <c r="E4" t="str">
        <f>DEMANDS!$E$17</f>
        <v>TRAPS</v>
      </c>
      <c r="F4">
        <v>2020</v>
      </c>
      <c r="G4" s="12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12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12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12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12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12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12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12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12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12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12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12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12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12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12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12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12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12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12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12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12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12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12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12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12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12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4.6">
      <c r="D5" t="s">
        <v>6</v>
      </c>
      <c r="E5" t="str">
        <f>DEMANDS!$E$17</f>
        <v>TRAPS</v>
      </c>
      <c r="F5">
        <v>2021</v>
      </c>
      <c r="G5" s="12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12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12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12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12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12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12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12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12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12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12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12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12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12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12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12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12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12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12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12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12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12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12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12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12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12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4.6">
      <c r="D6" t="s">
        <v>6</v>
      </c>
      <c r="E6" t="str">
        <f>DEMANDS!$E$17</f>
        <v>TRAPS</v>
      </c>
      <c r="F6">
        <v>2022</v>
      </c>
      <c r="G6" s="12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12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12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12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12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12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12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12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12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12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12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12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12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12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12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12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12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12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12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12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12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12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12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12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12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12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4.6">
      <c r="D7" t="s">
        <v>6</v>
      </c>
      <c r="E7" t="str">
        <f>DEMANDS!$E$17</f>
        <v>TRAPS</v>
      </c>
      <c r="F7">
        <v>2023</v>
      </c>
      <c r="G7" s="12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0.18487918530821282</v>
      </c>
      <c r="H7" s="12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3.6961732693898188</v>
      </c>
      <c r="I7" s="12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0.68166706975677194</v>
      </c>
      <c r="J7" s="12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0.31624952353224239</v>
      </c>
      <c r="K7" s="12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0.24933099298669367</v>
      </c>
      <c r="L7" s="12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0.12528032071656275</v>
      </c>
      <c r="M7" s="12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0.35924286970839914</v>
      </c>
      <c r="N7" s="12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0.59132296319918887</v>
      </c>
      <c r="O7" s="12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0.24477983133292525</v>
      </c>
      <c r="P7" s="12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0.27745529217289444</v>
      </c>
      <c r="Q7" s="12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0.48289366828349151</v>
      </c>
      <c r="R7" s="12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0.42714488099041553</v>
      </c>
      <c r="S7" s="12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0.37593968456714894</v>
      </c>
      <c r="T7" s="12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1.5897989022873846</v>
      </c>
      <c r="U7" s="12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0.4867592201403636</v>
      </c>
      <c r="V7" s="12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0.58042093626996749</v>
      </c>
      <c r="W7" s="12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0.52915242848149746</v>
      </c>
      <c r="X7" s="12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0.35137420862971824</v>
      </c>
      <c r="Y7" s="12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0.78534492439669645</v>
      </c>
      <c r="Z7" s="12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0.10079309899227136</v>
      </c>
      <c r="AA7" s="12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0.42059039091091865</v>
      </c>
      <c r="AB7" s="12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0.22001505065559782</v>
      </c>
      <c r="AC7" s="12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0.19397597843802289</v>
      </c>
      <c r="AD7" s="12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0.21636069187461518</v>
      </c>
      <c r="AE7" s="12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0.41970242037175465</v>
      </c>
      <c r="AF7" s="12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0.20129520796813713</v>
      </c>
    </row>
    <row r="8" spans="4:32" ht="14.6">
      <c r="D8" t="s">
        <v>6</v>
      </c>
      <c r="E8" t="str">
        <f>DEMANDS!$E$17</f>
        <v>TRAPS</v>
      </c>
      <c r="F8">
        <v>2024</v>
      </c>
      <c r="G8" s="12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0.18719017512456546</v>
      </c>
      <c r="H8" s="12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3.7423754352571907</v>
      </c>
      <c r="I8" s="12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0.69018790812873143</v>
      </c>
      <c r="J8" s="12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0.32020264257639541</v>
      </c>
      <c r="K8" s="12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0.25244763039902735</v>
      </c>
      <c r="L8" s="12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0.12684632472551979</v>
      </c>
      <c r="M8" s="12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0.36373340557975409</v>
      </c>
      <c r="N8" s="12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0.59871450023917849</v>
      </c>
      <c r="O8" s="12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0.2478395792245868</v>
      </c>
      <c r="P8" s="12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0.28092348332505562</v>
      </c>
      <c r="Q8" s="12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0.48892983913703514</v>
      </c>
      <c r="R8" s="12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0.4324841920027957</v>
      </c>
      <c r="S8" s="12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0.38063893062423831</v>
      </c>
      <c r="T8" s="12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1.6096713885659768</v>
      </c>
      <c r="U8" s="12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0.49284371039211811</v>
      </c>
      <c r="V8" s="12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0.58767619797334192</v>
      </c>
      <c r="W8" s="12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0.53576683383751611</v>
      </c>
      <c r="X8" s="12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0.35576638623758972</v>
      </c>
      <c r="Y8" s="12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0.79516173595165518</v>
      </c>
      <c r="Z8" s="12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0.10205301272967474</v>
      </c>
      <c r="AA8" s="12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0.42584777079730513</v>
      </c>
      <c r="AB8" s="12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0.22276523878879279</v>
      </c>
      <c r="AC8" s="12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0.19640067816849818</v>
      </c>
      <c r="AD8" s="12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0.21906520052304787</v>
      </c>
      <c r="AE8" s="12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0.42494870062640161</v>
      </c>
      <c r="AF8" s="12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0.20381139806773882</v>
      </c>
    </row>
    <row r="9" spans="4:32" ht="14.6">
      <c r="D9" t="s">
        <v>6</v>
      </c>
      <c r="E9" t="str">
        <f>DEMANDS!$E$17</f>
        <v>TRAPS</v>
      </c>
      <c r="F9">
        <v>2025</v>
      </c>
      <c r="G9" s="12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0.18953005231362252</v>
      </c>
      <c r="H9" s="12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3.7891551281979061</v>
      </c>
      <c r="I9" s="12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0.69881525698034064</v>
      </c>
      <c r="J9" s="12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0.32420517560860035</v>
      </c>
      <c r="K9" s="12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0.25560322577901518</v>
      </c>
      <c r="L9" s="12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0.12843190378458877</v>
      </c>
      <c r="M9" s="12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0.36828007314950106</v>
      </c>
      <c r="N9" s="12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0.60619843149216834</v>
      </c>
      <c r="O9" s="12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0.25093757396489413</v>
      </c>
      <c r="P9" s="12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0.28443502686661881</v>
      </c>
      <c r="Q9" s="12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0.49504146212624811</v>
      </c>
      <c r="R9" s="12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0.43789024440283064</v>
      </c>
      <c r="S9" s="12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0.38539691725704134</v>
      </c>
      <c r="T9" s="12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1.6297922809230516</v>
      </c>
      <c r="U9" s="12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0.49900425677201959</v>
      </c>
      <c r="V9" s="12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0.59502215044800866</v>
      </c>
      <c r="W9" s="12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0.54246391926048509</v>
      </c>
      <c r="X9" s="12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0.3602134660655596</v>
      </c>
      <c r="Y9" s="12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0.80510125765105089</v>
      </c>
      <c r="Z9" s="12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0.10332867538879568</v>
      </c>
      <c r="AA9" s="12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0.43117086793227138</v>
      </c>
      <c r="AB9" s="12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0.2255498042736527</v>
      </c>
      <c r="AC9" s="12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0.19885568664560441</v>
      </c>
      <c r="AD9" s="12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0.22180351552958597</v>
      </c>
      <c r="AE9" s="12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0.43026055938423163</v>
      </c>
      <c r="AF9" s="12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0.20635904054358556</v>
      </c>
    </row>
    <row r="10" spans="4:32" ht="14.6">
      <c r="D10" t="s">
        <v>6</v>
      </c>
      <c r="E10" t="str">
        <f>DEMANDS!$E$17</f>
        <v>TRAPS</v>
      </c>
      <c r="F10">
        <v>2026</v>
      </c>
      <c r="G10" s="12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0.19189917796754283</v>
      </c>
      <c r="H10" s="12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3.8365195673003796</v>
      </c>
      <c r="I10" s="12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0.70755044769259479</v>
      </c>
      <c r="J10" s="12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0.3282577403037078</v>
      </c>
      <c r="K10" s="12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0.25879826610125284</v>
      </c>
      <c r="L10" s="12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0.13003730258189614</v>
      </c>
      <c r="M10" s="12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0.37288357406386979</v>
      </c>
      <c r="N10" s="12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0.61377591188582037</v>
      </c>
      <c r="O10" s="12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0.25407429363945533</v>
      </c>
      <c r="P10" s="12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0.28799046470245149</v>
      </c>
      <c r="Q10" s="12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0.50122948040282622</v>
      </c>
      <c r="R10" s="12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0.44336387245786596</v>
      </c>
      <c r="S10" s="12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0.39021437872275427</v>
      </c>
      <c r="T10" s="12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1.6501646844345894</v>
      </c>
      <c r="U10" s="12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0.50524180998166979</v>
      </c>
      <c r="V10" s="12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0.60245992732860876</v>
      </c>
      <c r="W10" s="12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0.54924471825124122</v>
      </c>
      <c r="X10" s="12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0.36471613439137907</v>
      </c>
      <c r="Y10" s="12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0.81516502337168895</v>
      </c>
      <c r="Z10" s="12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0.10462028383115562</v>
      </c>
      <c r="AA10" s="12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0.4365605037814248</v>
      </c>
      <c r="AB10" s="12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0.22836917682707336</v>
      </c>
      <c r="AC10" s="12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0.20134138272867444</v>
      </c>
      <c r="AD10" s="12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0.22457605947370579</v>
      </c>
      <c r="AE10" s="12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0.43563881637653451</v>
      </c>
      <c r="AF10" s="12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0.20893852855038036</v>
      </c>
    </row>
    <row r="11" spans="4:32" ht="14.6">
      <c r="D11" t="s">
        <v>6</v>
      </c>
      <c r="E11" t="str">
        <f>DEMANDS!$E$17</f>
        <v>TRAPS</v>
      </c>
      <c r="F11">
        <v>2027</v>
      </c>
      <c r="G11" s="12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0.19429791769213708</v>
      </c>
      <c r="H11" s="12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3.8844760618916347</v>
      </c>
      <c r="I11" s="12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0.71639482828875223</v>
      </c>
      <c r="J11" s="12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0.33236096205750421</v>
      </c>
      <c r="K11" s="12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0.26203324442751852</v>
      </c>
      <c r="L11" s="12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0.13166276886416983</v>
      </c>
      <c r="M11" s="12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0.3775446187396681</v>
      </c>
      <c r="N11" s="12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0.62144811078439322</v>
      </c>
      <c r="O11" s="12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0.25725022230994848</v>
      </c>
      <c r="P11" s="12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0.2915903455112322</v>
      </c>
      <c r="Q11" s="12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0.50749484890786145</v>
      </c>
      <c r="R11" s="12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0.44890592086358932</v>
      </c>
      <c r="S11" s="12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0.39509205845678874</v>
      </c>
      <c r="T11" s="12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1.6707917429900219</v>
      </c>
      <c r="U11" s="12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0.51155733260644065</v>
      </c>
      <c r="V11" s="12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0.60999067642021643</v>
      </c>
      <c r="W11" s="12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0.55611027722938167</v>
      </c>
      <c r="X11" s="12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0.3692750860712713</v>
      </c>
      <c r="Y11" s="12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0.82535458616383506</v>
      </c>
      <c r="Z11" s="12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0.10592803737904506</v>
      </c>
      <c r="AA11" s="12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0.44201751007869261</v>
      </c>
      <c r="AB11" s="12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0.23122379153741174</v>
      </c>
      <c r="AC11" s="12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0.20385815001278287</v>
      </c>
      <c r="AD11" s="12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0.2273832602171271</v>
      </c>
      <c r="AE11" s="12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0.44108430158124118</v>
      </c>
      <c r="AF11" s="12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0.21155026015726011</v>
      </c>
    </row>
    <row r="12" spans="4:32" ht="14.6">
      <c r="D12" t="s">
        <v>6</v>
      </c>
      <c r="E12" t="str">
        <f>DEMANDS!$E$17</f>
        <v>TRAPS</v>
      </c>
      <c r="F12">
        <v>2028</v>
      </c>
      <c r="G12" s="12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0.19672664166328876</v>
      </c>
      <c r="H12" s="12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3.9330320126652798</v>
      </c>
      <c r="I12" s="12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0.72534976364236159</v>
      </c>
      <c r="J12" s="12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0.33651547408322297</v>
      </c>
      <c r="K12" s="12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0.26530865998286246</v>
      </c>
      <c r="L12" s="12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0.13330855347497195</v>
      </c>
      <c r="M12" s="12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0.38226392647391394</v>
      </c>
      <c r="N12" s="12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0.6292162121691981</v>
      </c>
      <c r="O12" s="12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0.26046585008882284</v>
      </c>
      <c r="P12" s="12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0.2952352248301226</v>
      </c>
      <c r="Q12" s="12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0.5138385345192098</v>
      </c>
      <c r="R12" s="12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0.45451724487438416</v>
      </c>
      <c r="S12" s="12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0.40003070918749856</v>
      </c>
      <c r="T12" s="12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1.6916766397773972</v>
      </c>
      <c r="U12" s="12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0.51795179926402113</v>
      </c>
      <c r="V12" s="12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0.61761555987546901</v>
      </c>
      <c r="W12" s="12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0.56306165569474886</v>
      </c>
      <c r="X12" s="12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0.37389102464716212</v>
      </c>
      <c r="Y12" s="12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0.83567151849088295</v>
      </c>
      <c r="Z12" s="12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0.10725213784628312</v>
      </c>
      <c r="AA12" s="12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0.44754272895467623</v>
      </c>
      <c r="AB12" s="12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0.23411408893162938</v>
      </c>
      <c r="AC12" s="12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0.20640637688794264</v>
      </c>
      <c r="AD12" s="12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0.23022555096984118</v>
      </c>
      <c r="AE12" s="12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0.44659785535100666</v>
      </c>
      <c r="AF12" s="12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0.21419463840922584</v>
      </c>
    </row>
    <row r="13" spans="4:32" ht="14.6">
      <c r="D13" t="s">
        <v>6</v>
      </c>
      <c r="E13" t="str">
        <f>DEMANDS!$E$17</f>
        <v>TRAPS</v>
      </c>
      <c r="F13">
        <v>2029</v>
      </c>
      <c r="G13" s="12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0.19918572468407988</v>
      </c>
      <c r="H13" s="12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3.9821949128235952</v>
      </c>
      <c r="I13" s="12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0.73441663568789106</v>
      </c>
      <c r="J13" s="12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0.34072191750926323</v>
      </c>
      <c r="K13" s="12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0.26862501823264828</v>
      </c>
      <c r="L13" s="12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0.13497491039340909</v>
      </c>
      <c r="M13" s="12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0.38704222555483786</v>
      </c>
      <c r="N13" s="12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0.63708141482131297</v>
      </c>
      <c r="O13" s="12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0.26372167321493312</v>
      </c>
      <c r="P13" s="12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0.29892566514049906</v>
      </c>
      <c r="Q13" s="12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0.52026151620069983</v>
      </c>
      <c r="R13" s="12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0.46019871043531396</v>
      </c>
      <c r="S13" s="12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0.40503109305234231</v>
      </c>
      <c r="T13" s="12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1.7128225977746145</v>
      </c>
      <c r="U13" s="12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0.52442619675482149</v>
      </c>
      <c r="V13" s="12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0.62533575437391242</v>
      </c>
      <c r="W13" s="12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0.57009992639093332</v>
      </c>
      <c r="X13" s="12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0.37856466245525167</v>
      </c>
      <c r="Y13" s="12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0.84611741247201899</v>
      </c>
      <c r="Z13" s="12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0.10859278956936166</v>
      </c>
      <c r="AA13" s="12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0.45313701306660964</v>
      </c>
      <c r="AB13" s="12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0.23704051504327475</v>
      </c>
      <c r="AC13" s="12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0.20898645659904189</v>
      </c>
      <c r="AD13" s="12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0.23310337035696418</v>
      </c>
      <c r="AE13" s="12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0.45218032854289419</v>
      </c>
      <c r="AF13" s="12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0.21687207138934117</v>
      </c>
    </row>
    <row r="14" spans="4:32" ht="14.6">
      <c r="D14" t="s">
        <v>6</v>
      </c>
      <c r="E14" t="str">
        <f>DEMANDS!$E$17</f>
        <v>TRAPS</v>
      </c>
      <c r="F14">
        <v>2030</v>
      </c>
      <c r="G14" s="12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0.20167554624263084</v>
      </c>
      <c r="H14" s="12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4.0319723492338904</v>
      </c>
      <c r="I14" s="12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0.74359684363398959</v>
      </c>
      <c r="J14" s="12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0.34498094147812897</v>
      </c>
      <c r="K14" s="12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0.27198283096055631</v>
      </c>
      <c r="L14" s="12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0.13666209677332669</v>
      </c>
      <c r="M14" s="12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0.39188025337427329</v>
      </c>
      <c r="N14" s="12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0.64504493250657935</v>
      </c>
      <c r="O14" s="12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0.26701819413011973</v>
      </c>
      <c r="P14" s="12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0.30266223595475528</v>
      </c>
      <c r="Q14" s="12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0.52676478515320846</v>
      </c>
      <c r="R14" s="12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0.46595119431575527</v>
      </c>
      <c r="S14" s="12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0.41009398171549655</v>
      </c>
      <c r="T14" s="12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1.734232880246797</v>
      </c>
      <c r="U14" s="12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0.53098152421425659</v>
      </c>
      <c r="V14" s="12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0.63315245130358633</v>
      </c>
      <c r="W14" s="12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0.57722617547081978</v>
      </c>
      <c r="X14" s="12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0.38329672073594223</v>
      </c>
      <c r="Y14" s="12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0.85669388012791903</v>
      </c>
      <c r="Z14" s="12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0.10995019943897867</v>
      </c>
      <c r="AA14" s="12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0.45880122572994225</v>
      </c>
      <c r="AB14" s="12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0.24000352148131565</v>
      </c>
      <c r="AC14" s="12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0.21159878730652992</v>
      </c>
      <c r="AD14" s="12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0.23601716248642621</v>
      </c>
      <c r="AE14" s="12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0.4578325826496803</v>
      </c>
      <c r="AF14" s="12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0.21958297228170792</v>
      </c>
    </row>
    <row r="15" spans="4:32" ht="14.6">
      <c r="D15" t="s">
        <v>6</v>
      </c>
      <c r="E15" t="str">
        <f>DEMANDS!$E$17</f>
        <v>TRAPS</v>
      </c>
      <c r="F15">
        <v>2031</v>
      </c>
      <c r="G15" s="12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0.20419649057066375</v>
      </c>
      <c r="H15" s="12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4.0823720035993132</v>
      </c>
      <c r="I15" s="12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0.75289180417941448</v>
      </c>
      <c r="J15" s="12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0.34929320324660557</v>
      </c>
      <c r="K15" s="12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0.27538261634756328</v>
      </c>
      <c r="L15" s="12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0.13837037298299326</v>
      </c>
      <c r="M15" s="12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0.39677875654145173</v>
      </c>
      <c r="N15" s="12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0.65310799416291154</v>
      </c>
      <c r="O15" s="12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0.2703559215567462</v>
      </c>
      <c r="P15" s="12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0.30644551390418967</v>
      </c>
      <c r="Q15" s="12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0.53334934496762365</v>
      </c>
      <c r="R15" s="12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0.47177558424470217</v>
      </c>
      <c r="S15" s="12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0.41522015648694016</v>
      </c>
      <c r="T15" s="12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1.7559107912498819</v>
      </c>
      <c r="U15" s="12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0.53761879326693485</v>
      </c>
      <c r="V15" s="12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0.64106685694488097</v>
      </c>
      <c r="W15" s="12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0.58444150266420503</v>
      </c>
      <c r="X15" s="12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0.38808792974514156</v>
      </c>
      <c r="Y15" s="12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0.86740255362951801</v>
      </c>
      <c r="Z15" s="12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0.11132457693196589</v>
      </c>
      <c r="AA15" s="12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0.46453624105156649</v>
      </c>
      <c r="AB15" s="12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0.24300356549983207</v>
      </c>
      <c r="AC15" s="12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0.2142437721478615</v>
      </c>
      <c r="AD15" s="12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0.23896737701750653</v>
      </c>
      <c r="AE15" s="12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0.46355548993280132</v>
      </c>
      <c r="AF15" s="12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0.22232775943522923</v>
      </c>
    </row>
    <row r="16" spans="4:32" ht="14.6">
      <c r="D16" t="s">
        <v>6</v>
      </c>
      <c r="E16" t="str">
        <f>DEMANDS!$E$17</f>
        <v>TRAPS</v>
      </c>
      <c r="F16">
        <v>2032</v>
      </c>
      <c r="G16" s="12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0.20674894670279703</v>
      </c>
      <c r="H16" s="12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4.1334016536443041</v>
      </c>
      <c r="I16" s="12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0.76230295173165719</v>
      </c>
      <c r="J16" s="12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0.35365936828718814</v>
      </c>
      <c r="K16" s="12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0.27882489905190783</v>
      </c>
      <c r="L16" s="12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0.14010000264528069</v>
      </c>
      <c r="M16" s="12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0.40173849099821984</v>
      </c>
      <c r="N16" s="12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0.66127184408994788</v>
      </c>
      <c r="O16" s="12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0.27373537057620556</v>
      </c>
      <c r="P16" s="12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0.31027608282799207</v>
      </c>
      <c r="Q16" s="12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0.54001621177971892</v>
      </c>
      <c r="R16" s="12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0.47767277904776095</v>
      </c>
      <c r="S16" s="12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0.42041040844302696</v>
      </c>
      <c r="T16" s="12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1.7778596761405054</v>
      </c>
      <c r="U16" s="12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0.54433902818277147</v>
      </c>
      <c r="V16" s="12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0.64908019265669203</v>
      </c>
      <c r="W16" s="12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0.59174702144750757</v>
      </c>
      <c r="X16" s="12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0.39293902886695581</v>
      </c>
      <c r="Y16" s="12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0.87824508554988689</v>
      </c>
      <c r="Z16" s="12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0.11271613414361546</v>
      </c>
      <c r="AA16" s="12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0.47034294406471105</v>
      </c>
      <c r="AB16" s="12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0.24604111006857998</v>
      </c>
      <c r="AC16" s="12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0.2169218192997098</v>
      </c>
      <c r="AD16" s="12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0.24195446923022534</v>
      </c>
      <c r="AE16" s="12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0.46934993355696131</v>
      </c>
      <c r="AF16" s="12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0.2251068564281696</v>
      </c>
    </row>
    <row r="17" spans="4:32" ht="14.6">
      <c r="D17" t="s">
        <v>6</v>
      </c>
      <c r="E17" t="str">
        <f>DEMANDS!$E$17</f>
        <v>TRAPS</v>
      </c>
      <c r="F17">
        <v>2033</v>
      </c>
      <c r="G17" s="12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0.209333308536582</v>
      </c>
      <c r="H17" s="12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4.1850691743148589</v>
      </c>
      <c r="I17" s="12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0.77183173862830279</v>
      </c>
      <c r="J17" s="12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0.35808011039077797</v>
      </c>
      <c r="K17" s="12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0.28231021029005665</v>
      </c>
      <c r="L17" s="12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0.1418512526783467</v>
      </c>
      <c r="M17" s="12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0.40676022213569757</v>
      </c>
      <c r="N17" s="12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0.6695377421410722</v>
      </c>
      <c r="O17" s="12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0.27715706270840806</v>
      </c>
      <c r="P17" s="12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0.31415453386334197</v>
      </c>
      <c r="Q17" s="12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0.54676641442696539</v>
      </c>
      <c r="R17" s="12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0.48364368878585801</v>
      </c>
      <c r="S17" s="12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0.42566553854856476</v>
      </c>
      <c r="T17" s="12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1.8000829220922618</v>
      </c>
      <c r="U17" s="12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0.55114326603505615</v>
      </c>
      <c r="V17" s="12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0.65719369506490066</v>
      </c>
      <c r="W17" s="12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0.59914385921560143</v>
      </c>
      <c r="X17" s="12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0.39785076672779274</v>
      </c>
      <c r="Y17" s="12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0.88922314911926059</v>
      </c>
      <c r="Z17" s="12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0.11412508582041064</v>
      </c>
      <c r="AA17" s="12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0.47622223086551996</v>
      </c>
      <c r="AB17" s="12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0.24911662394443723</v>
      </c>
      <c r="AC17" s="12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0.21963334204095614</v>
      </c>
      <c r="AD17" s="12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0.24497890009560316</v>
      </c>
      <c r="AE17" s="12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0.47521680772642333</v>
      </c>
      <c r="AF17" s="12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0.22792069213352173</v>
      </c>
    </row>
    <row r="18" spans="4:32" ht="14.6">
      <c r="D18" t="s">
        <v>6</v>
      </c>
      <c r="E18" t="str">
        <f>DEMANDS!$E$17</f>
        <v>TRAPS</v>
      </c>
      <c r="F18">
        <v>2034</v>
      </c>
      <c r="G18" s="12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0.21194997489328923</v>
      </c>
      <c r="H18" s="12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4.2373825389937938</v>
      </c>
      <c r="I18" s="12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0.7814796353611565</v>
      </c>
      <c r="J18" s="12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0.36255611177066266</v>
      </c>
      <c r="K18" s="12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0.28583908791868234</v>
      </c>
      <c r="L18" s="12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0.14362439333682597</v>
      </c>
      <c r="M18" s="12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0.41184472491239371</v>
      </c>
      <c r="N18" s="12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0.67790696391783556</v>
      </c>
      <c r="O18" s="12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0.28062152599226314</v>
      </c>
      <c r="P18" s="12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0.31808146553663375</v>
      </c>
      <c r="Q18" s="12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0.55360099460730228</v>
      </c>
      <c r="R18" s="12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0.48968923489568117</v>
      </c>
      <c r="S18" s="12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0.43098635778042177</v>
      </c>
      <c r="T18" s="12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1.8225839586184147</v>
      </c>
      <c r="U18" s="12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0.55803255686049424</v>
      </c>
      <c r="V18" s="12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0.6654086162532119</v>
      </c>
      <c r="W18" s="12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0.60663315745579638</v>
      </c>
      <c r="X18" s="12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0.40282390131189011</v>
      </c>
      <c r="Y18" s="12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0.90033843848325124</v>
      </c>
      <c r="Z18" s="12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0.11555164939316577</v>
      </c>
      <c r="AA18" s="12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0.4821750087513389</v>
      </c>
      <c r="AB18" s="12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0.25223058174374263</v>
      </c>
      <c r="AC18" s="12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0.22237875881646807</v>
      </c>
      <c r="AD18" s="12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0.24804113634679817</v>
      </c>
      <c r="AE18" s="12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0.48115701782300357</v>
      </c>
      <c r="AF18" s="12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0.23076970078519071</v>
      </c>
    </row>
    <row r="19" spans="4:32" ht="14.6">
      <c r="D19" t="s">
        <v>6</v>
      </c>
      <c r="E19" t="str">
        <f>DEMANDS!$E$17</f>
        <v>TRAPS</v>
      </c>
      <c r="F19">
        <v>2035</v>
      </c>
      <c r="G19" s="12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0.21459934957945534</v>
      </c>
      <c r="H19" s="12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4.2903498207312163</v>
      </c>
      <c r="I19" s="12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0.79124813080317091</v>
      </c>
      <c r="J19" s="12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0.36708806316779596</v>
      </c>
      <c r="K19" s="12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0.28941207651766582</v>
      </c>
      <c r="L19" s="12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0.14541969825353632</v>
      </c>
      <c r="M19" s="12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0.41699278397379869</v>
      </c>
      <c r="N19" s="12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0.68638080096680842</v>
      </c>
      <c r="O19" s="12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0.2841292950671665</v>
      </c>
      <c r="P19" s="12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0.32205748385584165</v>
      </c>
      <c r="Q19" s="12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0.5605210070398936</v>
      </c>
      <c r="R19" s="12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0.4958103503318772</v>
      </c>
      <c r="S19" s="12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0.436373687252677</v>
      </c>
      <c r="T19" s="12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1.845366258101145</v>
      </c>
      <c r="U19" s="12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0.5650079638212504</v>
      </c>
      <c r="V19" s="12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0.67372622395637705</v>
      </c>
      <c r="W19" s="12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0.61421607192399386</v>
      </c>
      <c r="X19" s="12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0.40785920007828869</v>
      </c>
      <c r="Y19" s="12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0.91159266896429192</v>
      </c>
      <c r="Z19" s="12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0.11699604501058035</v>
      </c>
      <c r="AA19" s="12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0.48820219636073064</v>
      </c>
      <c r="AB19" s="12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0.25538346401553946</v>
      </c>
      <c r="AC19" s="12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0.22515849330167395</v>
      </c>
      <c r="AD19" s="12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0.25114165055113313</v>
      </c>
      <c r="AE19" s="12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0.48717148054579107</v>
      </c>
      <c r="AF19" s="12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0.23365432204500561</v>
      </c>
    </row>
    <row r="20" spans="4:32" ht="14.6">
      <c r="D20" t="s">
        <v>6</v>
      </c>
      <c r="E20" t="str">
        <f>DEMANDS!$E$17</f>
        <v>TRAPS</v>
      </c>
      <c r="F20">
        <v>2036</v>
      </c>
      <c r="G20" s="12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0.21728184144919854</v>
      </c>
      <c r="H20" s="12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4.3439791934903562</v>
      </c>
      <c r="I20" s="12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0.80113873243821065</v>
      </c>
      <c r="J20" s="12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0.37167666395739335</v>
      </c>
      <c r="K20" s="12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0.29302972747413664</v>
      </c>
      <c r="L20" s="12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0.14723744448170553</v>
      </c>
      <c r="M20" s="12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0.4222051937734711</v>
      </c>
      <c r="N20" s="12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0.69496056097889358</v>
      </c>
      <c r="O20" s="12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0.28768091125550604</v>
      </c>
      <c r="P20" s="12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0.32608320240403965</v>
      </c>
      <c r="Q20" s="12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0.56752751962789227</v>
      </c>
      <c r="R20" s="12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0.50200797971102562</v>
      </c>
      <c r="S20" s="12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0.44182835834333545</v>
      </c>
      <c r="T20" s="12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1.8684333363274093</v>
      </c>
      <c r="U20" s="12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0.57207056336901596</v>
      </c>
      <c r="V20" s="12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0.68214780175583167</v>
      </c>
      <c r="W20" s="12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0.6218937728230437</v>
      </c>
      <c r="X20" s="12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0.41295744007926732</v>
      </c>
      <c r="Y20" s="12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0.9229875773263454</v>
      </c>
      <c r="Z20" s="12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0.11845849557321259</v>
      </c>
      <c r="AA20" s="12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0.49430472381523977</v>
      </c>
      <c r="AB20" s="12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0.25857575731573368</v>
      </c>
      <c r="AC20" s="12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0.22797297446794484</v>
      </c>
      <c r="AD20" s="12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0.25428092118302231</v>
      </c>
      <c r="AE20" s="12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0.49326112405261346</v>
      </c>
      <c r="AF20" s="12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0.23657500107056817</v>
      </c>
    </row>
    <row r="21" spans="4:32" ht="14.6">
      <c r="D21" t="s">
        <v>6</v>
      </c>
      <c r="E21" t="str">
        <f>DEMANDS!$E$17</f>
        <v>TRAPS</v>
      </c>
      <c r="F21">
        <v>2037</v>
      </c>
      <c r="G21" s="12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0.21999786446731348</v>
      </c>
      <c r="H21" s="12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4.3982789334089851</v>
      </c>
      <c r="I21" s="12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0.81115296659368807</v>
      </c>
      <c r="J21" s="12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0.37632262225686069</v>
      </c>
      <c r="K21" s="12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0.29669259906756335</v>
      </c>
      <c r="L21" s="12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0.14907791253772681</v>
      </c>
      <c r="M21" s="12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0.42748275869563945</v>
      </c>
      <c r="N21" s="12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0.7036475679911296</v>
      </c>
      <c r="O21" s="12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0.29127692264619987</v>
      </c>
      <c r="P21" s="12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0.33015924243409006</v>
      </c>
      <c r="Q21" s="12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0.57462161362324082</v>
      </c>
      <c r="R21" s="12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0.50828307945741336</v>
      </c>
      <c r="S21" s="12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0.44735121282262708</v>
      </c>
      <c r="T21" s="12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1.8917887530315014</v>
      </c>
      <c r="U21" s="12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0.57922144541112863</v>
      </c>
      <c r="V21" s="12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0.69067464927777944</v>
      </c>
      <c r="W21" s="12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0.62966744498333171</v>
      </c>
      <c r="X21" s="12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0.4181194080802581</v>
      </c>
      <c r="Y21" s="12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0.9345249220429247</v>
      </c>
      <c r="Z21" s="12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0.11993922676787773</v>
      </c>
      <c r="AA21" s="12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0.50048353286293012</v>
      </c>
      <c r="AB21" s="12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0.26180795428218034</v>
      </c>
      <c r="AC21" s="12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0.23082263664879413</v>
      </c>
      <c r="AD21" s="12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0.25745943269781002</v>
      </c>
      <c r="AE21" s="12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0.49942688810327102</v>
      </c>
      <c r="AF21" s="12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0.23953218858395023</v>
      </c>
    </row>
    <row r="22" spans="4:32" ht="14.6">
      <c r="D22" t="s">
        <v>6</v>
      </c>
      <c r="E22" t="str">
        <f>DEMANDS!$E$17</f>
        <v>TRAPS</v>
      </c>
      <c r="F22">
        <v>2038</v>
      </c>
      <c r="G22" s="12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0.22274783777315491</v>
      </c>
      <c r="H22" s="12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4.4532574200765964</v>
      </c>
      <c r="I22" s="12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0.82129237867610916</v>
      </c>
      <c r="J22" s="12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0.38102665503507144</v>
      </c>
      <c r="K22" s="12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0.30040125655590783</v>
      </c>
      <c r="L22" s="12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0.15094138644444841</v>
      </c>
      <c r="M22" s="12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0.43282629317933491</v>
      </c>
      <c r="N22" s="12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0.7124431625910187</v>
      </c>
      <c r="O22" s="12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0.29491788417927728</v>
      </c>
      <c r="P22" s="12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0.33428623296451621</v>
      </c>
      <c r="Q22" s="12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0.58180438379353139</v>
      </c>
      <c r="R22" s="12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0.51463661795063098</v>
      </c>
      <c r="S22" s="12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0.45294310298290991</v>
      </c>
      <c r="T22" s="12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1.915436112444395</v>
      </c>
      <c r="U22" s="12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0.58646171347876763</v>
      </c>
      <c r="V22" s="12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0.69930808239375175</v>
      </c>
      <c r="W22" s="12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0.63753828804562329</v>
      </c>
      <c r="X22" s="12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0.42334590068126127</v>
      </c>
      <c r="Y22" s="12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0.94620648356846115</v>
      </c>
      <c r="Z22" s="12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0.1214384671024762</v>
      </c>
      <c r="AA22" s="12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0.50673957702371675</v>
      </c>
      <c r="AB22" s="12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0.26508055371070754</v>
      </c>
      <c r="AC22" s="12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0.23370791960690404</v>
      </c>
      <c r="AD22" s="12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0.26067767560653266</v>
      </c>
      <c r="AE22" s="12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0.50566972420456191</v>
      </c>
      <c r="AF22" s="12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0.24252634094124961</v>
      </c>
    </row>
    <row r="23" spans="4:32" ht="14.6">
      <c r="D23" t="s">
        <v>6</v>
      </c>
      <c r="E23" t="str">
        <f>DEMANDS!$E$17</f>
        <v>TRAPS</v>
      </c>
      <c r="F23">
        <v>2039</v>
      </c>
      <c r="G23" s="12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0.22553218574531933</v>
      </c>
      <c r="H23" s="12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4.5089231378275541</v>
      </c>
      <c r="I23" s="12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0.83155853340956043</v>
      </c>
      <c r="J23" s="12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0.38578948822300985</v>
      </c>
      <c r="K23" s="12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0.30415627226285669</v>
      </c>
      <c r="L23" s="12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0.152828153775004</v>
      </c>
      <c r="M23" s="12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0.43823662184407658</v>
      </c>
      <c r="N23" s="12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0.7213487021234064</v>
      </c>
      <c r="O23" s="12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0.29860435773151822</v>
      </c>
      <c r="P23" s="12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0.3384648108765726</v>
      </c>
      <c r="Q23" s="12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0.58907693859095045</v>
      </c>
      <c r="R23" s="12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0.52106957567501389</v>
      </c>
      <c r="S23" s="12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0.45860489177019625</v>
      </c>
      <c r="T23" s="12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1.93937906384995</v>
      </c>
      <c r="U23" s="12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0.59379248489725234</v>
      </c>
      <c r="V23" s="12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0.70804943342367355</v>
      </c>
      <c r="W23" s="12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0.64550751664619355</v>
      </c>
      <c r="X23" s="12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0.42863772443977699</v>
      </c>
      <c r="Y23" s="12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0.95803406461306684</v>
      </c>
      <c r="Z23" s="12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0.12295644794125715</v>
      </c>
      <c r="AA23" s="12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0.51307382173651317</v>
      </c>
      <c r="AB23" s="12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0.26839406063209137</v>
      </c>
      <c r="AC23" s="12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0.23662926860199032</v>
      </c>
      <c r="AD23" s="12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0.26393614655161429</v>
      </c>
      <c r="AE23" s="12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0.51199059575711892</v>
      </c>
      <c r="AF23" s="12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0.24555792020301517</v>
      </c>
    </row>
    <row r="24" spans="4:32" ht="14.6">
      <c r="D24" t="s">
        <v>6</v>
      </c>
      <c r="E24" t="str">
        <f>DEMANDS!$E$17</f>
        <v>TRAPS</v>
      </c>
      <c r="F24">
        <v>2040</v>
      </c>
      <c r="G24" s="12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0.22835133806713581</v>
      </c>
      <c r="H24" s="12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4.5652846770503981</v>
      </c>
      <c r="I24" s="12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0.84195301507718001</v>
      </c>
      <c r="J24" s="12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0.39061185682579747</v>
      </c>
      <c r="K24" s="12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0.30795822566614239</v>
      </c>
      <c r="L24" s="12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0.15473850569719155</v>
      </c>
      <c r="M24" s="12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0.44371457961712757</v>
      </c>
      <c r="N24" s="12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0.73036556089994897</v>
      </c>
      <c r="O24" s="12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0.30233691220316222</v>
      </c>
      <c r="P24" s="12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0.34269562101252982</v>
      </c>
      <c r="Q24" s="12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0.59644040032333734</v>
      </c>
      <c r="R24" s="12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0.52758294537095152</v>
      </c>
      <c r="S24" s="12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0.4643374529173237</v>
      </c>
      <c r="T24" s="12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1.9636213021480744</v>
      </c>
      <c r="U24" s="12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0.60121489095846792</v>
      </c>
      <c r="V24" s="12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0.71690005134146939</v>
      </c>
      <c r="W24" s="12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0.65357636060427104</v>
      </c>
      <c r="X24" s="12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0.43399569599527421</v>
      </c>
      <c r="Y24" s="12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0.97000949042073026</v>
      </c>
      <c r="Z24" s="12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0.12449340354052287</v>
      </c>
      <c r="AA24" s="12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0.51948724450821959</v>
      </c>
      <c r="AB24" s="12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0.27174898638999251</v>
      </c>
      <c r="AC24" s="12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0.23958713445951518</v>
      </c>
      <c r="AD24" s="12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0.26723534838350949</v>
      </c>
      <c r="AE24" s="12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0.51839047820408291</v>
      </c>
      <c r="AF24" s="12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0.24862739420555288</v>
      </c>
    </row>
    <row r="25" spans="4:32" ht="14.6">
      <c r="D25" t="s">
        <v>6</v>
      </c>
      <c r="E25" t="str">
        <f>DEMANDS!$E$17</f>
        <v>TRAPS</v>
      </c>
      <c r="F25">
        <v>2045</v>
      </c>
      <c r="G25" s="12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0.24298458359373973</v>
      </c>
      <c r="H25" s="12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4.8578379510692287</v>
      </c>
      <c r="I25" s="12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0.89590717753479854</v>
      </c>
      <c r="J25" s="12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0.41564310584284525</v>
      </c>
      <c r="K25" s="12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0.32769285199351278</v>
      </c>
      <c r="L25" s="12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0.16465448239105743</v>
      </c>
      <c r="M25" s="12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0.47214876547402107</v>
      </c>
      <c r="N25" s="12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0.77716895897630511</v>
      </c>
      <c r="O25" s="12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0.32171131265762093</v>
      </c>
      <c r="P25" s="12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0.36465629444503667</v>
      </c>
      <c r="Q25" s="12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0.63466158568530495</v>
      </c>
      <c r="R25" s="12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0.56139159672640015</v>
      </c>
      <c r="S25" s="12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0.49409319690923942</v>
      </c>
      <c r="T25" s="12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2.0894543840946076</v>
      </c>
      <c r="U25" s="12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0.63974203596279944</v>
      </c>
      <c r="V25" s="12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0.7628405505656537</v>
      </c>
      <c r="W25" s="12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0.69545894135050113</v>
      </c>
      <c r="X25" s="12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0.46180707485884398</v>
      </c>
      <c r="Y25" s="12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1.0321697876040528</v>
      </c>
      <c r="Z25" s="12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0.1324712089515665</v>
      </c>
      <c r="AA25" s="12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0.55277710591727669</v>
      </c>
      <c r="AB25" s="12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0.28916324668340665</v>
      </c>
      <c r="AC25" s="12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0.25494039401664026</v>
      </c>
      <c r="AD25" s="12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0.28436036503278228</v>
      </c>
      <c r="AE25" s="12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0.55161005646634698</v>
      </c>
      <c r="AF25" s="12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0.26455997307653784</v>
      </c>
    </row>
    <row r="26" spans="4:32" ht="14.6">
      <c r="D26" t="s">
        <v>6</v>
      </c>
      <c r="E26" t="str">
        <f>DEMANDS!$E$17</f>
        <v>TRAPS</v>
      </c>
      <c r="F26">
        <v>2050</v>
      </c>
      <c r="G26" s="12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0.25855555900821897</v>
      </c>
      <c r="H26" s="12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5.1691386689373724</v>
      </c>
      <c r="I26" s="12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0.95331883891976077</v>
      </c>
      <c r="J26" s="12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0.44227841120484146</v>
      </c>
      <c r="K26" s="12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0.34869211567693537</v>
      </c>
      <c r="L26" s="12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0.17520589622676636</v>
      </c>
      <c r="M26" s="12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0.50240507519721178</v>
      </c>
      <c r="N26" s="12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0.82697161959838528</v>
      </c>
      <c r="O26" s="12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0.342327266418404</v>
      </c>
      <c r="P26" s="12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0.38802425512616467</v>
      </c>
      <c r="Q26" s="12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0.67533206691938641</v>
      </c>
      <c r="R26" s="12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0.59736677927187942</v>
      </c>
      <c r="S26" s="12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0.52575575305888578</v>
      </c>
      <c r="T26" s="12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2.2233511209296077</v>
      </c>
      <c r="U26" s="12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0.68073808339205</v>
      </c>
      <c r="V26" s="12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0.81172501591875379</v>
      </c>
      <c r="W26" s="12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0.74002544807034321</v>
      </c>
      <c r="X26" s="12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0.49140066677528565</v>
      </c>
      <c r="Y26" s="12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1.0983134505008829</v>
      </c>
      <c r="Z26" s="12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0.14096024931455489</v>
      </c>
      <c r="AA26" s="12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0.58820025333932024</v>
      </c>
      <c r="AB26" s="12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0.30769345028021755</v>
      </c>
      <c r="AC26" s="12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0.27127752351135703</v>
      </c>
      <c r="AD26" s="12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0.30258278962981289</v>
      </c>
      <c r="AE26" s="12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0.58695841684618766</v>
      </c>
      <c r="AF26" s="12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0.28151354591438355</v>
      </c>
    </row>
    <row r="27" spans="4:32" ht="14.6">
      <c r="D27" t="s">
        <v>6</v>
      </c>
      <c r="E27" t="str">
        <f>DEMANDS!$E$17</f>
        <v>TRAPS</v>
      </c>
      <c r="F27">
        <v>2055</v>
      </c>
      <c r="G27" s="12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12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12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12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12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12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12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12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12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12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12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12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12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12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12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12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12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12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12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12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12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12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12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12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12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12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4.6">
      <c r="D28" t="s">
        <v>6</v>
      </c>
      <c r="E28" t="str">
        <f>DEMANDS!$E$17</f>
        <v>TRAPS</v>
      </c>
      <c r="F28">
        <v>2060</v>
      </c>
      <c r="G28" s="12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12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12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12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12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12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12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12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12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12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12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12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12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12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12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12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12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12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12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12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12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12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12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12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12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12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4.6">
      <c r="D29" t="s">
        <v>6</v>
      </c>
      <c r="E29" t="str">
        <f>DEMANDS!$E$17</f>
        <v>TRAPS</v>
      </c>
      <c r="F29">
        <v>2065</v>
      </c>
      <c r="G29" s="12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12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12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12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12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12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12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12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12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12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12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12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12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12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12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12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12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12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12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12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12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12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12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12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12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12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4.6">
      <c r="D30" t="s">
        <v>6</v>
      </c>
      <c r="E30" t="str">
        <f>DEMANDS!$E$17</f>
        <v>TRAPS</v>
      </c>
      <c r="F30">
        <v>2070</v>
      </c>
      <c r="G30" s="12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12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12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12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12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12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12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12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12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12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12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12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12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12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12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12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12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12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12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12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12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12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12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12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12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12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4.6">
      <c r="D31" s="13" t="s">
        <v>6</v>
      </c>
      <c r="E31" s="13" t="str">
        <f>DEMANDS!$E$18</f>
        <v>TRAPM</v>
      </c>
      <c r="F31" s="13">
        <v>2020</v>
      </c>
      <c r="G31" s="14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4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4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4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4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4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4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4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4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4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4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4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4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4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4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4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4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4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4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4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4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4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4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4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4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4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4.6">
      <c r="D32" t="s">
        <v>6</v>
      </c>
      <c r="E32" t="str">
        <f>DEMANDS!$E$18</f>
        <v>TRAPM</v>
      </c>
      <c r="F32">
        <v>2021</v>
      </c>
      <c r="G32" s="12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12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12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12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12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12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12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12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12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12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12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12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12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12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12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12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12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12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12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12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12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12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12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12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12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12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4.6">
      <c r="D33" t="s">
        <v>6</v>
      </c>
      <c r="E33" t="str">
        <f>DEMANDS!$E$18</f>
        <v>TRAPM</v>
      </c>
      <c r="F33">
        <v>2022</v>
      </c>
      <c r="G33" s="12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12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12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12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12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12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12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12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12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12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12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12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12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12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12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12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12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12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12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12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12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12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12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12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12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12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4.6">
      <c r="D34" t="s">
        <v>6</v>
      </c>
      <c r="E34" t="str">
        <f>DEMANDS!$E$18</f>
        <v>TRAPM</v>
      </c>
      <c r="F34">
        <v>2023</v>
      </c>
      <c r="G34" s="12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0.42177934440498155</v>
      </c>
      <c r="H34" s="12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7.3862776119995015</v>
      </c>
      <c r="I34" s="12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1.5040811488311447</v>
      </c>
      <c r="J34" s="12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0.71431735858329992</v>
      </c>
      <c r="K34" s="12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0.53742749429954384</v>
      </c>
      <c r="L34" s="12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0.27687987719916796</v>
      </c>
      <c r="M34" s="12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0.74579040375706074</v>
      </c>
      <c r="N34" s="12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1.2947773901931796</v>
      </c>
      <c r="O34" s="12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0.54871464205517728</v>
      </c>
      <c r="P34" s="12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0.61941509536562278</v>
      </c>
      <c r="Q34" s="12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1.0985488763079054</v>
      </c>
      <c r="R34" s="12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0.93221587786946347</v>
      </c>
      <c r="S34" s="12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0.84547342533812686</v>
      </c>
      <c r="T34" s="12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3.4168234330515159</v>
      </c>
      <c r="U34" s="12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1.1183253909061304</v>
      </c>
      <c r="V34" s="12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1.2595221576426017</v>
      </c>
      <c r="W34" s="12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1.2215872597001454</v>
      </c>
      <c r="X34" s="12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0.7706713248650543</v>
      </c>
      <c r="Y34" s="12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1.7254867154934213</v>
      </c>
      <c r="Z34" s="12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0.22614609697088356</v>
      </c>
      <c r="AA34" s="12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0.95562799149157351</v>
      </c>
      <c r="AB34" s="12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0.51453957336792111</v>
      </c>
      <c r="AC34" s="12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0.41975892438147666</v>
      </c>
      <c r="AD34" s="12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0.456098315259167</v>
      </c>
      <c r="AE34" s="12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0.83997883762516834</v>
      </c>
      <c r="AF34" s="12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0.4619565120520287</v>
      </c>
    </row>
    <row r="35" spans="4:32" ht="14.6">
      <c r="D35" t="s">
        <v>6</v>
      </c>
      <c r="E35" t="str">
        <f>DEMANDS!$E$18</f>
        <v>TRAPM</v>
      </c>
      <c r="F35">
        <v>2024</v>
      </c>
      <c r="G35" s="12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0.42810603457105623</v>
      </c>
      <c r="H35" s="12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7.4970717761794932</v>
      </c>
      <c r="I35" s="12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1.5266423660636119</v>
      </c>
      <c r="J35" s="12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0.72503211896204933</v>
      </c>
      <c r="K35" s="12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0.54548890671403694</v>
      </c>
      <c r="L35" s="12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0.28103307535715544</v>
      </c>
      <c r="M35" s="12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0.75697725981341646</v>
      </c>
      <c r="N35" s="12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1.3141990510460773</v>
      </c>
      <c r="O35" s="12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0.55694536168600484</v>
      </c>
      <c r="P35" s="12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0.62870632179610697</v>
      </c>
      <c r="Q35" s="12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1.1150271094525239</v>
      </c>
      <c r="R35" s="12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0.94619911603750517</v>
      </c>
      <c r="S35" s="12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0.85815552671819872</v>
      </c>
      <c r="T35" s="12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3.4680757845472883</v>
      </c>
      <c r="U35" s="12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1.1351002717697221</v>
      </c>
      <c r="V35" s="12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1.2784149900072406</v>
      </c>
      <c r="W35" s="12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1.2399110685956476</v>
      </c>
      <c r="X35" s="12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0.78223139473803005</v>
      </c>
      <c r="Y35" s="12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1.7513690162258224</v>
      </c>
      <c r="Z35" s="12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0.22953828842544677</v>
      </c>
      <c r="AA35" s="12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0.9699624113639469</v>
      </c>
      <c r="AB35" s="12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0.52225766696843989</v>
      </c>
      <c r="AC35" s="12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0.42605530824719878</v>
      </c>
      <c r="AD35" s="12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0.46293978998805446</v>
      </c>
      <c r="AE35" s="12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0.85257852018954572</v>
      </c>
      <c r="AF35" s="12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0.46888585973280911</v>
      </c>
    </row>
    <row r="36" spans="4:32" ht="14.6">
      <c r="D36" t="s">
        <v>6</v>
      </c>
      <c r="E36" t="str">
        <f>DEMANDS!$E$18</f>
        <v>TRAPM</v>
      </c>
      <c r="F36">
        <v>2025</v>
      </c>
      <c r="G36" s="12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0.43452762508962206</v>
      </c>
      <c r="H36" s="12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7.6095278528221852</v>
      </c>
      <c r="I36" s="12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1.549542001554566</v>
      </c>
      <c r="J36" s="12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0.7359076007464801</v>
      </c>
      <c r="K36" s="12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0.55367124031474746</v>
      </c>
      <c r="L36" s="12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0.28524857148751276</v>
      </c>
      <c r="M36" s="12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0.76833191871061768</v>
      </c>
      <c r="N36" s="12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1.3339120368117683</v>
      </c>
      <c r="O36" s="12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0.56529954211129496</v>
      </c>
      <c r="P36" s="12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0.63813691662304861</v>
      </c>
      <c r="Q36" s="12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1.1317525160943118</v>
      </c>
      <c r="R36" s="12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0.96039210277806775</v>
      </c>
      <c r="S36" s="12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0.87102785961897167</v>
      </c>
      <c r="T36" s="12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3.5200969213154973</v>
      </c>
      <c r="U36" s="12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1.1521267758462677</v>
      </c>
      <c r="V36" s="12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1.2975912148573492</v>
      </c>
      <c r="W36" s="12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1.2585097346245819</v>
      </c>
      <c r="X36" s="12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0.79396486565910041</v>
      </c>
      <c r="Y36" s="12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1.7776395514692096</v>
      </c>
      <c r="Z36" s="12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0.23298136275182846</v>
      </c>
      <c r="AA36" s="12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0.98451184753440613</v>
      </c>
      <c r="AB36" s="12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0.53009153197296643</v>
      </c>
      <c r="AC36" s="12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0.43244613787090669</v>
      </c>
      <c r="AD36" s="12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0.46988388683787524</v>
      </c>
      <c r="AE36" s="12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0.86536719799238881</v>
      </c>
      <c r="AF36" s="12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0.47591914762880122</v>
      </c>
    </row>
    <row r="37" spans="4:32" ht="14.6">
      <c r="D37" t="s">
        <v>6</v>
      </c>
      <c r="E37" t="str">
        <f>DEMANDS!$E$18</f>
        <v>TRAPM</v>
      </c>
      <c r="F37">
        <v>2026</v>
      </c>
      <c r="G37" s="12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0.44104553946596631</v>
      </c>
      <c r="H37" s="12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7.7236707706145173</v>
      </c>
      <c r="I37" s="12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1.5727851315778842</v>
      </c>
      <c r="J37" s="12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0.7469462147576772</v>
      </c>
      <c r="K37" s="12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0.56197630891946859</v>
      </c>
      <c r="L37" s="12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0.28952730005982547</v>
      </c>
      <c r="M37" s="12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0.77985689749127696</v>
      </c>
      <c r="N37" s="12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1.3539207173639445</v>
      </c>
      <c r="O37" s="12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0.57377903524296425</v>
      </c>
      <c r="P37" s="12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0.64770897037239428</v>
      </c>
      <c r="Q37" s="12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1.1487288038357264</v>
      </c>
      <c r="R37" s="12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0.97479798431973863</v>
      </c>
      <c r="S37" s="12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0.88409327751325606</v>
      </c>
      <c r="T37" s="12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3.5728983751352295</v>
      </c>
      <c r="U37" s="12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1.1694086774839616</v>
      </c>
      <c r="V37" s="12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1.3170550830802092</v>
      </c>
      <c r="W37" s="12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1.2773873806439506</v>
      </c>
      <c r="X37" s="12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0.80587433864398683</v>
      </c>
      <c r="Y37" s="12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1.8043041447412476</v>
      </c>
      <c r="Z37" s="12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0.23647608319310587</v>
      </c>
      <c r="AA37" s="12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0.99927952524742203</v>
      </c>
      <c r="AB37" s="12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0.53804290495256091</v>
      </c>
      <c r="AC37" s="12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0.43893282993897026</v>
      </c>
      <c r="AD37" s="12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0.4769321451404433</v>
      </c>
      <c r="AE37" s="12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0.87834770596227463</v>
      </c>
      <c r="AF37" s="12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0.48305793484323323</v>
      </c>
    </row>
    <row r="38" spans="4:32" ht="14.6">
      <c r="D38" t="s">
        <v>6</v>
      </c>
      <c r="E38" t="str">
        <f>DEMANDS!$E$18</f>
        <v>TRAPM</v>
      </c>
      <c r="F38">
        <v>2027</v>
      </c>
      <c r="G38" s="12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0.44766122255795571</v>
      </c>
      <c r="H38" s="12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7.8395258321737336</v>
      </c>
      <c r="I38" s="12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1.5963769085515525</v>
      </c>
      <c r="J38" s="12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0.75815040797904221</v>
      </c>
      <c r="K38" s="12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0.57040595355326063</v>
      </c>
      <c r="L38" s="12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0.29387020956072279</v>
      </c>
      <c r="M38" s="12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0.79155475095364591</v>
      </c>
      <c r="N38" s="12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1.3742295281244037</v>
      </c>
      <c r="O38" s="12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0.58238572077160855</v>
      </c>
      <c r="P38" s="12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0.65742460492798005</v>
      </c>
      <c r="Q38" s="12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1.1659597358932619</v>
      </c>
      <c r="R38" s="12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0.98941995408453465</v>
      </c>
      <c r="S38" s="12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0.89735467667595481</v>
      </c>
      <c r="T38" s="12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3.6264918507622572</v>
      </c>
      <c r="U38" s="12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1.186949807646221</v>
      </c>
      <c r="V38" s="12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1.3368109093264122</v>
      </c>
      <c r="W38" s="12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1.2965481913536099</v>
      </c>
      <c r="X38" s="12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0.81796245372364651</v>
      </c>
      <c r="Y38" s="12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1.8313687069123661</v>
      </c>
      <c r="Z38" s="12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0.24002322444100241</v>
      </c>
      <c r="AA38" s="12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1.0142687181261334</v>
      </c>
      <c r="AB38" s="12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0.54611354852684924</v>
      </c>
      <c r="AC38" s="12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0.44551682238805479</v>
      </c>
      <c r="AD38" s="12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0.48408612731754991</v>
      </c>
      <c r="AE38" s="12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0.89152292155170854</v>
      </c>
      <c r="AF38" s="12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0.49030380386588163</v>
      </c>
    </row>
    <row r="39" spans="4:32" ht="14.6">
      <c r="D39" t="s">
        <v>6</v>
      </c>
      <c r="E39" t="str">
        <f>DEMANDS!$E$18</f>
        <v>TRAPM</v>
      </c>
      <c r="F39">
        <v>2028</v>
      </c>
      <c r="G39" s="12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0.45437614089632505</v>
      </c>
      <c r="H39" s="12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7.9571187196563393</v>
      </c>
      <c r="I39" s="12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1.6203225621798256</v>
      </c>
      <c r="J39" s="12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0.76952266409872772</v>
      </c>
      <c r="K39" s="12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0.5789620428565595</v>
      </c>
      <c r="L39" s="12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0.2982782627041336</v>
      </c>
      <c r="M39" s="12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0.80342807221795054</v>
      </c>
      <c r="N39" s="12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1.3948429710462695</v>
      </c>
      <c r="O39" s="12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0.59112150658318274</v>
      </c>
      <c r="P39" s="12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0.66728597400189971</v>
      </c>
      <c r="Q39" s="12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1.1834491319316609</v>
      </c>
      <c r="R39" s="12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1.0042612533958026</v>
      </c>
      <c r="S39" s="12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0.91081499682609424</v>
      </c>
      <c r="T39" s="12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3.6808892285236912</v>
      </c>
      <c r="U39" s="12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1.2047540547609144</v>
      </c>
      <c r="V39" s="12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1.3568630729663083</v>
      </c>
      <c r="W39" s="12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1.315996414223914</v>
      </c>
      <c r="X39" s="12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0.83023189052950119</v>
      </c>
      <c r="Y39" s="12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1.8588392375160516</v>
      </c>
      <c r="Z39" s="12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0.24362357280761746</v>
      </c>
      <c r="AA39" s="12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1.0294827488980252</v>
      </c>
      <c r="AB39" s="12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0.55430525175475198</v>
      </c>
      <c r="AC39" s="12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0.45219957472387556</v>
      </c>
      <c r="AD39" s="12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0.49134741922731318</v>
      </c>
      <c r="AE39" s="12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0.90489576537498428</v>
      </c>
      <c r="AF39" s="12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0.49765836092386984</v>
      </c>
    </row>
    <row r="40" spans="4:32" ht="14.6">
      <c r="D40" t="s">
        <v>6</v>
      </c>
      <c r="E40" t="str">
        <f>DEMANDS!$E$18</f>
        <v>TRAPM</v>
      </c>
      <c r="F40">
        <v>2029</v>
      </c>
      <c r="G40" s="12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0.46119178300976993</v>
      </c>
      <c r="H40" s="12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8.0764755004511848</v>
      </c>
      <c r="I40" s="12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1.644627400612523</v>
      </c>
      <c r="J40" s="12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0.78106550406020869</v>
      </c>
      <c r="K40" s="12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0.5876464734994078</v>
      </c>
      <c r="L40" s="12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0.30275243664469559</v>
      </c>
      <c r="M40" s="12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0.81547949330121972</v>
      </c>
      <c r="N40" s="12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1.4157656156119636</v>
      </c>
      <c r="O40" s="12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0.59998832918193046</v>
      </c>
      <c r="P40" s="12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0.67729526361192827</v>
      </c>
      <c r="Q40" s="12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1.2012008689106357</v>
      </c>
      <c r="R40" s="12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1.0193251721967396</v>
      </c>
      <c r="S40" s="12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0.92447722177848546</v>
      </c>
      <c r="T40" s="12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3.7361025669515464</v>
      </c>
      <c r="U40" s="12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1.2228253655823278</v>
      </c>
      <c r="V40" s="12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1.3772160190608029</v>
      </c>
      <c r="W40" s="12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1.3357363604372725</v>
      </c>
      <c r="X40" s="12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0.84268536888744361</v>
      </c>
      <c r="Y40" s="12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1.8867218260787921</v>
      </c>
      <c r="Z40" s="12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0.2472779263997317</v>
      </c>
      <c r="AA40" s="12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1.0449249901314956</v>
      </c>
      <c r="AB40" s="12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0.56261983053107323</v>
      </c>
      <c r="AC40" s="12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0.45898256834473372</v>
      </c>
      <c r="AD40" s="12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0.49871763051572282</v>
      </c>
      <c r="AE40" s="12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0.91846920185560899</v>
      </c>
      <c r="AF40" s="12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0.50512323633772782</v>
      </c>
    </row>
    <row r="41" spans="4:32" ht="14.6">
      <c r="D41" t="s">
        <v>6</v>
      </c>
      <c r="E41" t="str">
        <f>DEMANDS!$E$18</f>
        <v>TRAPM</v>
      </c>
      <c r="F41">
        <v>2030</v>
      </c>
      <c r="G41" s="12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0.46810965975491647</v>
      </c>
      <c r="H41" s="12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8.1976226329579518</v>
      </c>
      <c r="I41" s="12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1.6692968116217106</v>
      </c>
      <c r="J41" s="12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0.79278148662111181</v>
      </c>
      <c r="K41" s="12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0.59646117060189896</v>
      </c>
      <c r="L41" s="12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0.30729372319436604</v>
      </c>
      <c r="M41" s="12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0.82771168570073805</v>
      </c>
      <c r="N41" s="12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1.437002099846143</v>
      </c>
      <c r="O41" s="12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0.60898815411965934</v>
      </c>
      <c r="P41" s="12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0.68745469256610714</v>
      </c>
      <c r="Q41" s="12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1.2192188819442953</v>
      </c>
      <c r="R41" s="12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1.0346150497796907</v>
      </c>
      <c r="S41" s="12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0.93834438010516275</v>
      </c>
      <c r="T41" s="12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3.7921441054558191</v>
      </c>
      <c r="U41" s="12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1.2411677460660626</v>
      </c>
      <c r="V41" s="12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1.3978742593467148</v>
      </c>
      <c r="W41" s="12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1.3557724058438316</v>
      </c>
      <c r="X41" s="12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0.85532564942075529</v>
      </c>
      <c r="Y41" s="12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1.9150226534699739</v>
      </c>
      <c r="Z41" s="12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0.25098709529572766</v>
      </c>
      <c r="AA41" s="12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1.0605988649834679</v>
      </c>
      <c r="AB41" s="12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0.57105912798903935</v>
      </c>
      <c r="AC41" s="12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0.46586730686990468</v>
      </c>
      <c r="AD41" s="12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0.50619839497345864</v>
      </c>
      <c r="AE41" s="12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0.93224623988344313</v>
      </c>
      <c r="AF41" s="12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0.51270008488279373</v>
      </c>
    </row>
    <row r="42" spans="4:32" ht="14.6">
      <c r="D42" t="s">
        <v>6</v>
      </c>
      <c r="E42" t="str">
        <f>DEMANDS!$E$18</f>
        <v>TRAPM</v>
      </c>
      <c r="F42">
        <v>2031</v>
      </c>
      <c r="G42" s="12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0.47513130465124015</v>
      </c>
      <c r="H42" s="12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8.32058697245232</v>
      </c>
      <c r="I42" s="12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1.694336263796036</v>
      </c>
      <c r="J42" s="12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0.80467320892042837</v>
      </c>
      <c r="K42" s="12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0.60540808816092739</v>
      </c>
      <c r="L42" s="12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0.31190312904228146</v>
      </c>
      <c r="M42" s="12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0.84012736098624907</v>
      </c>
      <c r="N42" s="12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1.4585571313438348</v>
      </c>
      <c r="O42" s="12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0.6181229764314542</v>
      </c>
      <c r="P42" s="12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0.69776651295459868</v>
      </c>
      <c r="Q42" s="12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1.2375071651734595</v>
      </c>
      <c r="R42" s="12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1.0501342755263858</v>
      </c>
      <c r="S42" s="12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0.95241954580674015</v>
      </c>
      <c r="T42" s="12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3.8490262670376563</v>
      </c>
      <c r="U42" s="12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1.2597852622570533</v>
      </c>
      <c r="V42" s="12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1.4188423732369153</v>
      </c>
      <c r="W42" s="12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1.3761089919314888</v>
      </c>
      <c r="X42" s="12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0.86815553416206648</v>
      </c>
      <c r="Y42" s="12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1.9437479932720234</v>
      </c>
      <c r="Z42" s="12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0.25475190172516354</v>
      </c>
      <c r="AA42" s="12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1.07650784795822</v>
      </c>
      <c r="AB42" s="12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0.57962501490887486</v>
      </c>
      <c r="AC42" s="12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0.4728553164729532</v>
      </c>
      <c r="AD42" s="12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0.51379137089806048</v>
      </c>
      <c r="AE42" s="12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0.9462299334816946</v>
      </c>
      <c r="AF42" s="12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0.52039058615603562</v>
      </c>
    </row>
    <row r="43" spans="4:32" ht="14.6">
      <c r="D43" t="s">
        <v>6</v>
      </c>
      <c r="E43" t="str">
        <f>DEMANDS!$E$18</f>
        <v>TRAPM</v>
      </c>
      <c r="F43">
        <v>2032</v>
      </c>
      <c r="G43" s="12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0.48225827422100864</v>
      </c>
      <c r="H43" s="12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8.4453957770391046</v>
      </c>
      <c r="I43" s="12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1.7197513077529762</v>
      </c>
      <c r="J43" s="12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0.8167433070542347</v>
      </c>
      <c r="K43" s="12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0.61448920948334118</v>
      </c>
      <c r="L43" s="12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0.31658167597791564</v>
      </c>
      <c r="M43" s="12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0.8527292714010426</v>
      </c>
      <c r="N43" s="12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1.4804354883139923</v>
      </c>
      <c r="O43" s="12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0.62739482107792577</v>
      </c>
      <c r="P43" s="12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0.70823301064891753</v>
      </c>
      <c r="Q43" s="12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1.2560697726510612</v>
      </c>
      <c r="R43" s="12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1.0658862896592816</v>
      </c>
      <c r="S43" s="12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0.96670583899384099</v>
      </c>
      <c r="T43" s="12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3.9067616610432201</v>
      </c>
      <c r="U43" s="12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1.278682041190909</v>
      </c>
      <c r="V43" s="12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1.4401250088354689</v>
      </c>
      <c r="W43" s="12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1.396750626810461</v>
      </c>
      <c r="X43" s="12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0.88117786717449742</v>
      </c>
      <c r="Y43" s="12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1.9729042131711032</v>
      </c>
      <c r="Z43" s="12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0.25857318025104098</v>
      </c>
      <c r="AA43" s="12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1.0926554656775929</v>
      </c>
      <c r="AB43" s="12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0.58831939013250778</v>
      </c>
      <c r="AC43" s="12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0.47994814622004739</v>
      </c>
      <c r="AD43" s="12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0.52149824146153123</v>
      </c>
      <c r="AE43" s="12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0.96042338248391979</v>
      </c>
      <c r="AF43" s="12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0.52819644494837603</v>
      </c>
    </row>
    <row r="44" spans="4:32" ht="14.6">
      <c r="D44" t="s">
        <v>6</v>
      </c>
      <c r="E44" t="str">
        <f>DEMANDS!$E$18</f>
        <v>TRAPM</v>
      </c>
      <c r="F44">
        <v>2033</v>
      </c>
      <c r="G44" s="12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0.4894921483343237</v>
      </c>
      <c r="H44" s="12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8.5720767136946883</v>
      </c>
      <c r="I44" s="12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1.7455475773692708</v>
      </c>
      <c r="J44" s="12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0.82899445666004801</v>
      </c>
      <c r="K44" s="12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0.62370654762559119</v>
      </c>
      <c r="L44" s="12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0.32133040111758432</v>
      </c>
      <c r="M44" s="12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0.86552021047205818</v>
      </c>
      <c r="N44" s="12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1.5026420206387019</v>
      </c>
      <c r="O44" s="12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0.63680574339409457</v>
      </c>
      <c r="P44" s="12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0.71885650580865124</v>
      </c>
      <c r="Q44" s="12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1.2749108192408269</v>
      </c>
      <c r="R44" s="12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1.0818745840041706</v>
      </c>
      <c r="S44" s="12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0.98120642657874846</v>
      </c>
      <c r="T44" s="12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3.965363085958868</v>
      </c>
      <c r="U44" s="12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1.2978622718087724</v>
      </c>
      <c r="V44" s="12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1.4617268839680007</v>
      </c>
      <c r="W44" s="12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1.4177018862126176</v>
      </c>
      <c r="X44" s="12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0.89439553518211468</v>
      </c>
      <c r="Y44" s="12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2.0024977763686698</v>
      </c>
      <c r="Z44" s="12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0.26245177795480656</v>
      </c>
      <c r="AA44" s="12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1.1090452976627567</v>
      </c>
      <c r="AB44" s="12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0.59714418098449529</v>
      </c>
      <c r="AC44" s="12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0.4871473684133481</v>
      </c>
      <c r="AD44" s="12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0.52932071508345413</v>
      </c>
      <c r="AE44" s="12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0.97482973322117838</v>
      </c>
      <c r="AF44" s="12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0.53611939162260158</v>
      </c>
    </row>
    <row r="45" spans="4:32" ht="14.6">
      <c r="D45" t="s">
        <v>6</v>
      </c>
      <c r="E45" t="str">
        <f>DEMANDS!$E$18</f>
        <v>TRAPM</v>
      </c>
      <c r="F45">
        <v>2034</v>
      </c>
      <c r="G45" s="12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0.49683453055933852</v>
      </c>
      <c r="H45" s="12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8.7006578644001085</v>
      </c>
      <c r="I45" s="12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1.7717307910298097</v>
      </c>
      <c r="J45" s="12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0.84142937350994873</v>
      </c>
      <c r="K45" s="12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0.63306214583997511</v>
      </c>
      <c r="L45" s="12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0.32615035713434809</v>
      </c>
      <c r="M45" s="12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0.87850301362913896</v>
      </c>
      <c r="N45" s="12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1.5251816509482823</v>
      </c>
      <c r="O45" s="12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0.64635782954500609</v>
      </c>
      <c r="P45" s="12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0.7296393533957809</v>
      </c>
      <c r="Q45" s="12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1.2940344815294393</v>
      </c>
      <c r="R45" s="12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1.0981027027642329</v>
      </c>
      <c r="S45" s="12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0.99592452297742973</v>
      </c>
      <c r="T45" s="12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4.0248435322482505</v>
      </c>
      <c r="U45" s="12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1.317330205885904</v>
      </c>
      <c r="V45" s="12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1.4836527872275207</v>
      </c>
      <c r="W45" s="12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1.4389674145058069</v>
      </c>
      <c r="X45" s="12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0.90781146820984626</v>
      </c>
      <c r="Y45" s="12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2.0325352430141996</v>
      </c>
      <c r="Z45" s="12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0.26638855462412858</v>
      </c>
      <c r="AA45" s="12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1.1256809771276981</v>
      </c>
      <c r="AB45" s="12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0.60610134369926283</v>
      </c>
      <c r="AC45" s="12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0.49445457893954825</v>
      </c>
      <c r="AD45" s="12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0.53726052580970585</v>
      </c>
      <c r="AE45" s="12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0.98945217921949602</v>
      </c>
      <c r="AF45" s="12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0.54416118249694057</v>
      </c>
    </row>
    <row r="46" spans="4:32" ht="14.6">
      <c r="D46" t="s">
        <v>6</v>
      </c>
      <c r="E46" t="str">
        <f>DEMANDS!$E$18</f>
        <v>TRAPM</v>
      </c>
      <c r="F46">
        <v>2035</v>
      </c>
      <c r="G46" s="12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0.50428704851772865</v>
      </c>
      <c r="H46" s="12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8.8311677323661097</v>
      </c>
      <c r="I46" s="12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1.7983067528952568</v>
      </c>
      <c r="J46" s="12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0.85405081411259798</v>
      </c>
      <c r="K46" s="12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0.6425580780275747</v>
      </c>
      <c r="L46" s="12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0.3310426124913633</v>
      </c>
      <c r="M46" s="12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0.891680558833576</v>
      </c>
      <c r="N46" s="12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1.5480593757125065</v>
      </c>
      <c r="O46" s="12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0.6560531969881811</v>
      </c>
      <c r="P46" s="12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0.74058394369671765</v>
      </c>
      <c r="Q46" s="12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1.3134449987523809</v>
      </c>
      <c r="R46" s="12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1.1145742433056964</v>
      </c>
      <c r="S46" s="12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1.010863390822091</v>
      </c>
      <c r="T46" s="12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4.0852161852319746</v>
      </c>
      <c r="U46" s="12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1.3370901589741924</v>
      </c>
      <c r="V46" s="12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1.5059075790359335</v>
      </c>
      <c r="W46" s="12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1.4605519257233939</v>
      </c>
      <c r="X46" s="12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0.92142864023299398</v>
      </c>
      <c r="Y46" s="12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2.0630232716594121</v>
      </c>
      <c r="Z46" s="12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0.27038438294349054</v>
      </c>
      <c r="AA46" s="12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1.1425661917846135</v>
      </c>
      <c r="AB46" s="12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0.61519286385475169</v>
      </c>
      <c r="AC46" s="12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0.50187139762364141</v>
      </c>
      <c r="AD46" s="12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0.54531943369685154</v>
      </c>
      <c r="AE46" s="12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1.0042939619077886</v>
      </c>
      <c r="AF46" s="12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0.55232360023439464</v>
      </c>
    </row>
    <row r="47" spans="4:32" ht="14.6">
      <c r="D47" t="s">
        <v>6</v>
      </c>
      <c r="E47" t="str">
        <f>DEMANDS!$E$18</f>
        <v>TRAPM</v>
      </c>
      <c r="F47">
        <v>2036</v>
      </c>
      <c r="G47" s="12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0.51185135424549455</v>
      </c>
      <c r="H47" s="12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8.9636352483516006</v>
      </c>
      <c r="I47" s="12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1.8252813541886856</v>
      </c>
      <c r="J47" s="12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0.86686157632428684</v>
      </c>
      <c r="K47" s="12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0.65219644919798814</v>
      </c>
      <c r="L47" s="12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0.33600825167873377</v>
      </c>
      <c r="M47" s="12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0.90505576721607961</v>
      </c>
      <c r="N47" s="12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1.571280266348194</v>
      </c>
      <c r="O47" s="12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0.66589399494300383</v>
      </c>
      <c r="P47" s="12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0.75169270285216827</v>
      </c>
      <c r="Q47" s="12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1.3331466737336664</v>
      </c>
      <c r="R47" s="12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1.131292856955282</v>
      </c>
      <c r="S47" s="12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1.0260263416844224</v>
      </c>
      <c r="T47" s="12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4.1464944280104534</v>
      </c>
      <c r="U47" s="12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1.3571465113588053</v>
      </c>
      <c r="V47" s="12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1.5284961927214722</v>
      </c>
      <c r="W47" s="12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1.4824602046092445</v>
      </c>
      <c r="X47" s="12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0.93525006983648895</v>
      </c>
      <c r="Y47" s="12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2.0939686207343033</v>
      </c>
      <c r="Z47" s="12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0.27444014868764288</v>
      </c>
      <c r="AA47" s="12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1.1597046846613825</v>
      </c>
      <c r="AB47" s="12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0.62442075681257292</v>
      </c>
      <c r="AC47" s="12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0.50939946858799601</v>
      </c>
      <c r="AD47" s="12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0.55349922520230421</v>
      </c>
      <c r="AE47" s="12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1.0193583713364054</v>
      </c>
      <c r="AF47" s="12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0.56060845423791061</v>
      </c>
    </row>
    <row r="48" spans="4:32" ht="14.6">
      <c r="D48" t="s">
        <v>6</v>
      </c>
      <c r="E48" t="str">
        <f>DEMANDS!$E$18</f>
        <v>TRAPM</v>
      </c>
      <c r="F48">
        <v>2037</v>
      </c>
      <c r="G48" s="12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0.51952912455917688</v>
      </c>
      <c r="H48" s="12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9.0980897770768738</v>
      </c>
      <c r="I48" s="12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1.8526605745015154</v>
      </c>
      <c r="J48" s="12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0.87986449996915095</v>
      </c>
      <c r="K48" s="12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0.66197939593595789</v>
      </c>
      <c r="L48" s="12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0.34104837545391464</v>
      </c>
      <c r="M48" s="12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0.91863160372432062</v>
      </c>
      <c r="N48" s="12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1.5948494703434166</v>
      </c>
      <c r="O48" s="12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0.67588240486714879</v>
      </c>
      <c r="P48" s="12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0.76296809339495064</v>
      </c>
      <c r="Q48" s="12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1.3531438738396713</v>
      </c>
      <c r="R48" s="12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1.1482622498096109</v>
      </c>
      <c r="S48" s="12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1.0414167368096885</v>
      </c>
      <c r="T48" s="12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4.2086918444306098</v>
      </c>
      <c r="U48" s="12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1.3775037090291873</v>
      </c>
      <c r="V48" s="12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1.5514236356122941</v>
      </c>
      <c r="W48" s="12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1.5046971076783833</v>
      </c>
      <c r="X48" s="12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0.94927882088403603</v>
      </c>
      <c r="Y48" s="12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2.1253781500453175</v>
      </c>
      <c r="Z48" s="12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0.27855675091795751</v>
      </c>
      <c r="AA48" s="12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1.177100254931303</v>
      </c>
      <c r="AB48" s="12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0.63378706816476138</v>
      </c>
      <c r="AC48" s="12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0.51704046061681597</v>
      </c>
      <c r="AD48" s="12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0.5618017135803387</v>
      </c>
      <c r="AE48" s="12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1.0346487469064511</v>
      </c>
      <c r="AF48" s="12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0.56901758105147915</v>
      </c>
    </row>
    <row r="49" spans="4:32" ht="14.6">
      <c r="D49" t="s">
        <v>6</v>
      </c>
      <c r="E49" t="str">
        <f>DEMANDS!$E$18</f>
        <v>TRAPM</v>
      </c>
      <c r="F49">
        <v>2038</v>
      </c>
      <c r="G49" s="12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0.52732206142756444</v>
      </c>
      <c r="H49" s="12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9.234561123733025</v>
      </c>
      <c r="I49" s="12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1.8804504831190381</v>
      </c>
      <c r="J49" s="12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0.89306246746868823</v>
      </c>
      <c r="K49" s="12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0.67190908687499717</v>
      </c>
      <c r="L49" s="12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0.34616410108572337</v>
      </c>
      <c r="M49" s="12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0.93241107778018539</v>
      </c>
      <c r="N49" s="12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1.6187722123985677</v>
      </c>
      <c r="O49" s="12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0.68602064094015591</v>
      </c>
      <c r="P49" s="12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0.77441261479587487</v>
      </c>
      <c r="Q49" s="12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1.3734410319472663</v>
      </c>
      <c r="R49" s="12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1.1654861835567549</v>
      </c>
      <c r="S49" s="12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1.0570379878618339</v>
      </c>
      <c r="T49" s="12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4.271822222097069</v>
      </c>
      <c r="U49" s="12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1.3981662646646249</v>
      </c>
      <c r="V49" s="12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1.5746949901464784</v>
      </c>
      <c r="W49" s="12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1.5272675642935587</v>
      </c>
      <c r="X49" s="12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0.96351800319729652</v>
      </c>
      <c r="Y49" s="12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2.1572588222959972</v>
      </c>
      <c r="Z49" s="12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0.28273510218172682</v>
      </c>
      <c r="AA49" s="12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1.1947567587552725</v>
      </c>
      <c r="AB49" s="12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0.64329387418723283</v>
      </c>
      <c r="AC49" s="12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0.52479606752606811</v>
      </c>
      <c r="AD49" s="12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0.57022873928404372</v>
      </c>
      <c r="AE49" s="12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1.050168478110048</v>
      </c>
      <c r="AF49" s="12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0.57755284476725133</v>
      </c>
    </row>
    <row r="50" spans="4:32" ht="14.6">
      <c r="D50" t="s">
        <v>6</v>
      </c>
      <c r="E50" t="str">
        <f>DEMANDS!$E$18</f>
        <v>TRAPM</v>
      </c>
      <c r="F50">
        <v>2039</v>
      </c>
      <c r="G50" s="12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0.53523189234897783</v>
      </c>
      <c r="H50" s="12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9.3730795405890195</v>
      </c>
      <c r="I50" s="12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1.9086572403658233</v>
      </c>
      <c r="J50" s="12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0.90645840448071846</v>
      </c>
      <c r="K50" s="12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0.68198772317812206</v>
      </c>
      <c r="L50" s="12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0.3513565626020092</v>
      </c>
      <c r="M50" s="12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0.94639724394688807</v>
      </c>
      <c r="N50" s="12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1.6430537955845459</v>
      </c>
      <c r="O50" s="12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0.69631095055425818</v>
      </c>
      <c r="P50" s="12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0.78602880401781294</v>
      </c>
      <c r="Q50" s="12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1.3940426474264749</v>
      </c>
      <c r="R50" s="12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1.1829684763101063</v>
      </c>
      <c r="S50" s="12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1.0728935576797611</v>
      </c>
      <c r="T50" s="12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4.3358995554285249</v>
      </c>
      <c r="U50" s="12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1.419138758634594</v>
      </c>
      <c r="V50" s="12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1.5983154149986754</v>
      </c>
      <c r="W50" s="12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1.5501765777579619</v>
      </c>
      <c r="X50" s="12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0.97797077324525583</v>
      </c>
      <c r="Y50" s="12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2.1896177046304373</v>
      </c>
      <c r="Z50" s="12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0.28697612871445266</v>
      </c>
      <c r="AA50" s="12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1.2126781101366015</v>
      </c>
      <c r="AB50" s="12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0.65294328230004117</v>
      </c>
      <c r="AC50" s="12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0.53266800853895901</v>
      </c>
      <c r="AD50" s="12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0.57878217037330437</v>
      </c>
      <c r="AE50" s="12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1.0659210052816985</v>
      </c>
      <c r="AF50" s="12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0.58621613743876</v>
      </c>
    </row>
    <row r="51" spans="4:32" ht="14.6">
      <c r="D51" t="s">
        <v>6</v>
      </c>
      <c r="E51" t="str">
        <f>DEMANDS!$E$18</f>
        <v>TRAPM</v>
      </c>
      <c r="F51">
        <v>2040</v>
      </c>
      <c r="G51" s="12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0.54326037073421252</v>
      </c>
      <c r="H51" s="12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9.5136757336978555</v>
      </c>
      <c r="I51" s="12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1.9372870989713109</v>
      </c>
      <c r="J51" s="12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0.92005528054792918</v>
      </c>
      <c r="K51" s="12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0.69221753902579397</v>
      </c>
      <c r="L51" s="12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0.35662691104103927</v>
      </c>
      <c r="M51" s="12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0.96059320260609127</v>
      </c>
      <c r="N51" s="12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1.6676996025183142</v>
      </c>
      <c r="O51" s="12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0.70675561481257199</v>
      </c>
      <c r="P51" s="12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0.79781923607808014</v>
      </c>
      <c r="Q51" s="12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1.4149532871378723</v>
      </c>
      <c r="R51" s="12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1.2007130034547577</v>
      </c>
      <c r="S51" s="12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1.0889869610449576</v>
      </c>
      <c r="T51" s="12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4.4009380487599516</v>
      </c>
      <c r="U51" s="12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1.440425840014113</v>
      </c>
      <c r="V51" s="12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1.6222901462236556</v>
      </c>
      <c r="W51" s="12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1.5734292264243313</v>
      </c>
      <c r="X51" s="12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0.99264033484393466</v>
      </c>
      <c r="Y51" s="12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2.2224619701998938</v>
      </c>
      <c r="Z51" s="12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0.2912807706451695</v>
      </c>
      <c r="AA51" s="12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1.2308682817886505</v>
      </c>
      <c r="AB51" s="12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0.66273743153454179</v>
      </c>
      <c r="AC51" s="12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0.54065802866704349</v>
      </c>
      <c r="AD51" s="12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0.58746390292890394</v>
      </c>
      <c r="AE51" s="12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1.0819098203609239</v>
      </c>
      <c r="AF51" s="12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0.59500937950034138</v>
      </c>
    </row>
    <row r="52" spans="4:32" ht="14.6">
      <c r="D52" t="s">
        <v>6</v>
      </c>
      <c r="E52" t="str">
        <f>DEMANDS!$E$18</f>
        <v>TRAPM</v>
      </c>
      <c r="F52">
        <v>2045</v>
      </c>
      <c r="G52" s="12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0.58524570733626213</v>
      </c>
      <c r="H52" s="12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10.24893068605564</v>
      </c>
      <c r="I52" s="12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2.0870084026533582</v>
      </c>
      <c r="J52" s="12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0.99116083642363451</v>
      </c>
      <c r="K52" s="12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0.74571488200069547</v>
      </c>
      <c r="L52" s="12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0.38418846661920741</v>
      </c>
      <c r="M52" s="12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1.0348316914076041</v>
      </c>
      <c r="N52" s="12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1.7965861050773093</v>
      </c>
      <c r="O52" s="12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0.76137651849305032</v>
      </c>
      <c r="P52" s="12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0.85947790101816712</v>
      </c>
      <c r="Q52" s="12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1.524306542477244</v>
      </c>
      <c r="R52" s="12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1.2935089118777741</v>
      </c>
      <c r="S52" s="12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1.1731482335723893</v>
      </c>
      <c r="T52" s="12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4.7410601620152075</v>
      </c>
      <c r="U52" s="12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1.5517477162289173</v>
      </c>
      <c r="V52" s="12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1.747667224185987</v>
      </c>
      <c r="W52" s="12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1.6950301368710976</v>
      </c>
      <c r="X52" s="12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1.0693555543378002</v>
      </c>
      <c r="Y52" s="12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2.3942227297376966</v>
      </c>
      <c r="Z52" s="12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0.31379211485515435</v>
      </c>
      <c r="AA52" s="12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1.3259947108595578</v>
      </c>
      <c r="AB52" s="12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0.71395643376757767</v>
      </c>
      <c r="AC52" s="12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0.58244224585466553</v>
      </c>
      <c r="AD52" s="12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0.63286546548479117</v>
      </c>
      <c r="AE52" s="12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1.1655241431202406</v>
      </c>
      <c r="AF52" s="12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0.64099408669688496</v>
      </c>
    </row>
    <row r="53" spans="4:32" ht="14.6">
      <c r="D53" t="s">
        <v>6</v>
      </c>
      <c r="E53" t="str">
        <f>DEMANDS!$E$18</f>
        <v>TRAPM</v>
      </c>
      <c r="F53">
        <v>2050</v>
      </c>
      <c r="G53" s="12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0.63047583885535119</v>
      </c>
      <c r="H53" s="12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11.041009085007447</v>
      </c>
      <c r="I53" s="12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2.2483007681507421</v>
      </c>
      <c r="J53" s="12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1.0677617143558387</v>
      </c>
      <c r="K53" s="12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0.80334671383787304</v>
      </c>
      <c r="L53" s="12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0.41388008956573813</v>
      </c>
      <c r="M53" s="12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1.1148076278660233</v>
      </c>
      <c r="N53" s="12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1.9354334726007174</v>
      </c>
      <c r="O53" s="12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0.82021874430573871</v>
      </c>
      <c r="P53" s="12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0.92590179445898912</v>
      </c>
      <c r="Q53" s="12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1.6421110552270324</v>
      </c>
      <c r="R53" s="12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1.3934764596478089</v>
      </c>
      <c r="S53" s="12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1.2638138262127447</v>
      </c>
      <c r="T53" s="12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5.1074682739924437</v>
      </c>
      <c r="U53" s="12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1.6716729927575216</v>
      </c>
      <c r="V53" s="12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1.8827339447285707</v>
      </c>
      <c r="W53" s="12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1.8260288525531752</v>
      </c>
      <c r="X53" s="12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1.15199963315302</v>
      </c>
      <c r="Y53" s="12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2.5792578484828019</v>
      </c>
      <c r="Z53" s="12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0.33804322587850616</v>
      </c>
      <c r="AA53" s="12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1.4284728912442879</v>
      </c>
      <c r="AB53" s="12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0.76913384556814524</v>
      </c>
      <c r="AC53" s="12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0.62745571464572114</v>
      </c>
      <c r="AD53" s="12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0.68177584257760415</v>
      </c>
      <c r="AE53" s="12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1.2556005155244772</v>
      </c>
      <c r="AF53" s="12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0.69053267618302816</v>
      </c>
    </row>
    <row r="54" spans="4:32" ht="14.6">
      <c r="D54" t="s">
        <v>6</v>
      </c>
      <c r="E54" t="str">
        <f>DEMANDS!$E$18</f>
        <v>TRAPM</v>
      </c>
      <c r="F54">
        <v>2055</v>
      </c>
      <c r="G54" s="12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12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12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12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12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12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12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12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12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12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12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12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12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12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12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12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12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12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12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12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12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12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12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12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12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12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4.6">
      <c r="D55" t="s">
        <v>6</v>
      </c>
      <c r="E55" t="str">
        <f>DEMANDS!$E$18</f>
        <v>TRAPM</v>
      </c>
      <c r="F55">
        <v>2060</v>
      </c>
      <c r="G55" s="12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12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12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12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12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12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12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12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12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12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12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12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12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12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12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12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12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12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12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12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12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12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12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12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12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12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4.6">
      <c r="D56" t="s">
        <v>6</v>
      </c>
      <c r="E56" t="str">
        <f>DEMANDS!$E$18</f>
        <v>TRAPM</v>
      </c>
      <c r="F56">
        <v>2065</v>
      </c>
      <c r="G56" s="12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12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12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12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12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12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12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12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12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12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12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12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12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12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12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12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12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12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12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12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12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12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12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12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12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12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4.6">
      <c r="D57" t="s">
        <v>6</v>
      </c>
      <c r="E57" t="str">
        <f>DEMANDS!$E$18</f>
        <v>TRAPM</v>
      </c>
      <c r="F57">
        <v>2070</v>
      </c>
      <c r="G57" s="11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11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11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11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11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11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11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11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11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11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11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11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11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11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11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11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11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11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11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11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11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11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11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11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11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11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4.6">
      <c r="D58" s="13" t="s">
        <v>6</v>
      </c>
      <c r="E58" s="13" t="str">
        <f>DEMANDS!$E$19</f>
        <v>TRAPL</v>
      </c>
      <c r="F58" s="13">
        <v>2020</v>
      </c>
      <c r="G58" s="14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14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14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14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14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14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14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14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14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14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14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14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14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14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14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14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14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14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14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14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14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14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14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14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14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14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4.6">
      <c r="D59" t="s">
        <v>6</v>
      </c>
      <c r="E59" t="str">
        <f>DEMANDS!$E$19</f>
        <v>TRAPL</v>
      </c>
      <c r="F59">
        <v>2021</v>
      </c>
      <c r="G59" s="12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12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12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12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12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12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12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12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12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12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12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12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12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12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12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12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12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12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12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12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12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12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12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12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12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12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4.6">
      <c r="D60" t="s">
        <v>6</v>
      </c>
      <c r="E60" t="str">
        <f>DEMANDS!$E$19</f>
        <v>TRAPL</v>
      </c>
      <c r="F60">
        <v>2022</v>
      </c>
      <c r="G60" s="12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12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12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12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12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12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12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12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12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12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12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12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12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12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12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12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12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12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12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12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12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12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12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12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12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12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4.6">
      <c r="D61" t="s">
        <v>6</v>
      </c>
      <c r="E61" t="str">
        <f>DEMANDS!$E$19</f>
        <v>TRAPL</v>
      </c>
      <c r="F61">
        <v>2023</v>
      </c>
      <c r="G61" s="12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0.26071442289342939</v>
      </c>
      <c r="H61" s="12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4.6444609412958435</v>
      </c>
      <c r="I61" s="12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0.93840794873300959</v>
      </c>
      <c r="J61" s="12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0.45188105095200115</v>
      </c>
      <c r="K61" s="12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0.33574404892286674</v>
      </c>
      <c r="L61" s="12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0.17287872921854944</v>
      </c>
      <c r="M61" s="12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0.46975452681536367</v>
      </c>
      <c r="N61" s="12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0.79882411411528476</v>
      </c>
      <c r="O61" s="12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0.34430719960147066</v>
      </c>
      <c r="P61" s="12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0.38157143064358667</v>
      </c>
      <c r="Q61" s="12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0.67820126485940402</v>
      </c>
      <c r="R61" s="12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0.58074661561854679</v>
      </c>
      <c r="S61" s="12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0.52069856951664462</v>
      </c>
      <c r="T61" s="12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2.1232032596102686</v>
      </c>
      <c r="U61" s="12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0.70610184934185605</v>
      </c>
      <c r="V61" s="12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0.78220324993094659</v>
      </c>
      <c r="W61" s="12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0.75672731542385796</v>
      </c>
      <c r="X61" s="12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0.47654736058151825</v>
      </c>
      <c r="Y61" s="12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1.0827081294172518</v>
      </c>
      <c r="Z61" s="12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0.13967794880467352</v>
      </c>
      <c r="AA61" s="12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0.6003814918611089</v>
      </c>
      <c r="AB61" s="12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0.31469753110130044</v>
      </c>
      <c r="AC61" s="12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0.26230268669342638</v>
      </c>
      <c r="AD61" s="12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0.28053163976949652</v>
      </c>
      <c r="AE61" s="12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0.5167597537574985</v>
      </c>
      <c r="AF61" s="12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0.29850432467633559</v>
      </c>
    </row>
    <row r="62" spans="4:32" ht="14.6">
      <c r="D62" t="s">
        <v>6</v>
      </c>
      <c r="E62" t="str">
        <f>DEMANDS!$E$19</f>
        <v>TRAPL</v>
      </c>
      <c r="F62">
        <v>2024</v>
      </c>
      <c r="G62" s="12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0.26723228346576511</v>
      </c>
      <c r="H62" s="12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4.7605724648282388</v>
      </c>
      <c r="I62" s="12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0.96186814745133475</v>
      </c>
      <c r="J62" s="12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0.46317807722580112</v>
      </c>
      <c r="K62" s="12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0.34413765014593833</v>
      </c>
      <c r="L62" s="12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0.17720069744901315</v>
      </c>
      <c r="M62" s="12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0.48149838998574768</v>
      </c>
      <c r="N62" s="12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0.81879471696816686</v>
      </c>
      <c r="O62" s="12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0.35291487959150741</v>
      </c>
      <c r="P62" s="12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0.39111071640967626</v>
      </c>
      <c r="Q62" s="12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0.69515629648088906</v>
      </c>
      <c r="R62" s="12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0.59526528100901044</v>
      </c>
      <c r="S62" s="12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0.53371603375456067</v>
      </c>
      <c r="T62" s="12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2.1762833411005249</v>
      </c>
      <c r="U62" s="12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0.72375439557540222</v>
      </c>
      <c r="V62" s="12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0.80175833117922013</v>
      </c>
      <c r="W62" s="12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0.7756454983094544</v>
      </c>
      <c r="X62" s="12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0.48846104459605616</v>
      </c>
      <c r="Y62" s="12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1.109775832652683</v>
      </c>
      <c r="Z62" s="12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0.14316989752479031</v>
      </c>
      <c r="AA62" s="12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0.61539102915763644</v>
      </c>
      <c r="AB62" s="12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0.32256496937883294</v>
      </c>
      <c r="AC62" s="12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0.26886025386076201</v>
      </c>
      <c r="AD62" s="12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0.28754493076373394</v>
      </c>
      <c r="AE62" s="12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0.52967874760143596</v>
      </c>
      <c r="AF62" s="12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0.305966932793244</v>
      </c>
    </row>
    <row r="63" spans="4:32" ht="14.6">
      <c r="D63" t="s">
        <v>6</v>
      </c>
      <c r="E63" t="str">
        <f>DEMANDS!$E$19</f>
        <v>TRAPL</v>
      </c>
      <c r="F63">
        <v>2025</v>
      </c>
      <c r="G63" s="12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0.27391309055240926</v>
      </c>
      <c r="H63" s="12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4.8795867764489449</v>
      </c>
      <c r="I63" s="12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0.98591485113761812</v>
      </c>
      <c r="J63" s="12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0.47475752915644615</v>
      </c>
      <c r="K63" s="12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0.35274109139958681</v>
      </c>
      <c r="L63" s="12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0.18163071488523846</v>
      </c>
      <c r="M63" s="12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0.49353584973539139</v>
      </c>
      <c r="N63" s="12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0.8392645848923711</v>
      </c>
      <c r="O63" s="12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0.36173775158129501</v>
      </c>
      <c r="P63" s="12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0.40088848431991819</v>
      </c>
      <c r="Q63" s="12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0.71253520389291125</v>
      </c>
      <c r="R63" s="12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0.61014691303423563</v>
      </c>
      <c r="S63" s="12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0.5470589345984247</v>
      </c>
      <c r="T63" s="12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2.2306904246280381</v>
      </c>
      <c r="U63" s="12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0.74184825546478728</v>
      </c>
      <c r="V63" s="12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0.8218022894587006</v>
      </c>
      <c r="W63" s="12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0.79503663576719064</v>
      </c>
      <c r="X63" s="12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0.5006725707109575</v>
      </c>
      <c r="Y63" s="12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1.137520228469</v>
      </c>
      <c r="Z63" s="12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0.14674914496291006</v>
      </c>
      <c r="AA63" s="12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0.63077580488657747</v>
      </c>
      <c r="AB63" s="12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0.33062909361330378</v>
      </c>
      <c r="AC63" s="12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0.27558176020728109</v>
      </c>
      <c r="AD63" s="12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0.29473355403282725</v>
      </c>
      <c r="AE63" s="12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0.54292071629147187</v>
      </c>
      <c r="AF63" s="12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0.31361610611307505</v>
      </c>
    </row>
    <row r="64" spans="4:32" ht="14.6">
      <c r="D64" t="s">
        <v>6</v>
      </c>
      <c r="E64" t="str">
        <f>DEMANDS!$E$19</f>
        <v>TRAPL</v>
      </c>
      <c r="F64">
        <v>2026</v>
      </c>
      <c r="G64" s="12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0.28076091781621948</v>
      </c>
      <c r="H64" s="12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5.0015764458601675</v>
      </c>
      <c r="I64" s="12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1.0105627224160585</v>
      </c>
      <c r="J64" s="12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0.48662646738535725</v>
      </c>
      <c r="K64" s="12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0.36155961868457642</v>
      </c>
      <c r="L64" s="12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0.18617148275736942</v>
      </c>
      <c r="M64" s="12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0.50587424597877617</v>
      </c>
      <c r="N64" s="12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0.86024619951468029</v>
      </c>
      <c r="O64" s="12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0.37078119537082743</v>
      </c>
      <c r="P64" s="12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0.41091069642791617</v>
      </c>
      <c r="Q64" s="12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0.73034858399023395</v>
      </c>
      <c r="R64" s="12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0.62540058586009162</v>
      </c>
      <c r="S64" s="12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0.56073540796338528</v>
      </c>
      <c r="T64" s="12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2.286457685243739</v>
      </c>
      <c r="U64" s="12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0.76039446185140702</v>
      </c>
      <c r="V64" s="12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0.84234734669516809</v>
      </c>
      <c r="W64" s="12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0.81491255166137044</v>
      </c>
      <c r="X64" s="12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0.51318938497873146</v>
      </c>
      <c r="Y64" s="12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1.1659582341807249</v>
      </c>
      <c r="Z64" s="12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0.15041787358698283</v>
      </c>
      <c r="AA64" s="12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0.64654520000874183</v>
      </c>
      <c r="AB64" s="12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0.33889482095363632</v>
      </c>
      <c r="AC64" s="12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0.28247130421246308</v>
      </c>
      <c r="AD64" s="12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0.30210189288364792</v>
      </c>
      <c r="AE64" s="12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0.55649373419875858</v>
      </c>
      <c r="AF64" s="12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0.32145650876590193</v>
      </c>
    </row>
    <row r="65" spans="4:32" ht="14.6">
      <c r="D65" t="s">
        <v>6</v>
      </c>
      <c r="E65" t="str">
        <f>DEMANDS!$E$19</f>
        <v>TRAPL</v>
      </c>
      <c r="F65">
        <v>2027</v>
      </c>
      <c r="G65" s="12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0.28777994076162494</v>
      </c>
      <c r="H65" s="12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5.126615857006672</v>
      </c>
      <c r="I65" s="12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1.03582679047646</v>
      </c>
      <c r="J65" s="12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0.49879212906999121</v>
      </c>
      <c r="K65" s="12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0.37059860915169085</v>
      </c>
      <c r="L65" s="12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0.19082576982630364</v>
      </c>
      <c r="M65" s="12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0.51852110212824554</v>
      </c>
      <c r="N65" s="12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0.88175235450254719</v>
      </c>
      <c r="O65" s="12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0.38005072525509814</v>
      </c>
      <c r="P65" s="12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0.42118346383861399</v>
      </c>
      <c r="Q65" s="12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0.74860729858998976</v>
      </c>
      <c r="R65" s="12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0.64103560050659381</v>
      </c>
      <c r="S65" s="12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0.57475379316246988</v>
      </c>
      <c r="T65" s="12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2.3436191273748324</v>
      </c>
      <c r="U65" s="12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0.77940432339769206</v>
      </c>
      <c r="V65" s="12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0.86340603036254715</v>
      </c>
      <c r="W65" s="12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0.83528536545290455</v>
      </c>
      <c r="X65" s="12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0.52601911960319969</v>
      </c>
      <c r="Y65" s="12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1.195107190035243</v>
      </c>
      <c r="Z65" s="12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0.15417832042665738</v>
      </c>
      <c r="AA65" s="12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0.6627088300089603</v>
      </c>
      <c r="AB65" s="12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0.34736719147747719</v>
      </c>
      <c r="AC65" s="12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0.28953308681777468</v>
      </c>
      <c r="AD65" s="12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0.30965444020573907</v>
      </c>
      <c r="AE65" s="12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0.57040607755372752</v>
      </c>
      <c r="AF65" s="12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0.32949292148504944</v>
      </c>
    </row>
    <row r="66" spans="4:32" ht="14.6">
      <c r="D66" t="s">
        <v>6</v>
      </c>
      <c r="E66" t="str">
        <f>DEMANDS!$E$19</f>
        <v>TRAPL</v>
      </c>
      <c r="F66">
        <v>2028</v>
      </c>
      <c r="G66" s="12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0.29497443928066552</v>
      </c>
      <c r="H66" s="12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5.2547812534318377</v>
      </c>
      <c r="I66" s="12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1.0617224602383712</v>
      </c>
      <c r="J66" s="12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0.51126193229674088</v>
      </c>
      <c r="K66" s="12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0.37986357438048307</v>
      </c>
      <c r="L66" s="12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0.19559641407196118</v>
      </c>
      <c r="M66" s="12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0.53148412968145153</v>
      </c>
      <c r="N66" s="12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0.90379616336511071</v>
      </c>
      <c r="O66" s="12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0.3895519933864755</v>
      </c>
      <c r="P66" s="12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0.43171305043457925</v>
      </c>
      <c r="Q66" s="12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0.76732248105473932</v>
      </c>
      <c r="R66" s="12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0.65706149051925855</v>
      </c>
      <c r="S66" s="12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0.58912263799153153</v>
      </c>
      <c r="T66" s="12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2.4022096055592024</v>
      </c>
      <c r="U66" s="12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0.79888943148263436</v>
      </c>
      <c r="V66" s="12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0.88499118112161079</v>
      </c>
      <c r="W66" s="12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0.85616749958922711</v>
      </c>
      <c r="X66" s="12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0.53916959759327965</v>
      </c>
      <c r="Y66" s="12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1.2249848697861239</v>
      </c>
      <c r="Z66" s="12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0.15803277843732377</v>
      </c>
      <c r="AA66" s="12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0.67927655075918425</v>
      </c>
      <c r="AB66" s="12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0.35605137126441411</v>
      </c>
      <c r="AC66" s="12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0.29677141398821899</v>
      </c>
      <c r="AD66" s="12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0.31739580121088251</v>
      </c>
      <c r="AE66" s="12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0.58466622949257063</v>
      </c>
      <c r="AF66" s="12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0.33773024452217559</v>
      </c>
    </row>
    <row r="67" spans="4:32" ht="14.6">
      <c r="D67" t="s">
        <v>6</v>
      </c>
      <c r="E67" t="str">
        <f>DEMANDS!$E$19</f>
        <v>TRAPL</v>
      </c>
      <c r="F67">
        <v>2029</v>
      </c>
      <c r="G67" s="12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0.30234880026268207</v>
      </c>
      <c r="H67" s="12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5.3861507847676338</v>
      </c>
      <c r="I67" s="12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1.0882655217443304</v>
      </c>
      <c r="J67" s="12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0.52404348060415928</v>
      </c>
      <c r="K67" s="12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0.38936016373999505</v>
      </c>
      <c r="L67" s="12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0.20048632442376021</v>
      </c>
      <c r="M67" s="12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0.54477123292348784</v>
      </c>
      <c r="N67" s="12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0.92639106744923838</v>
      </c>
      <c r="O67" s="12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0.39929079322113731</v>
      </c>
      <c r="P67" s="12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0.44250587669544367</v>
      </c>
      <c r="Q67" s="12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0.78650554308110776</v>
      </c>
      <c r="R67" s="12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0.67348802778223982</v>
      </c>
      <c r="S67" s="12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0.60385070394131979</v>
      </c>
      <c r="T67" s="12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2.4622648456981824</v>
      </c>
      <c r="U67" s="12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0.81886166726970011</v>
      </c>
      <c r="V67" s="12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0.90711596064965083</v>
      </c>
      <c r="W67" s="12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0.87757168707895761</v>
      </c>
      <c r="X67" s="12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0.55264883753311156</v>
      </c>
      <c r="Y67" s="12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1.2556094915307767</v>
      </c>
      <c r="Z67" s="12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0.16198359789825684</v>
      </c>
      <c r="AA67" s="12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0.69625846452816376</v>
      </c>
      <c r="AB67" s="12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0.36495265554602441</v>
      </c>
      <c r="AC67" s="12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0.30419069933792442</v>
      </c>
      <c r="AD67" s="12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0.32533069624115457</v>
      </c>
      <c r="AE67" s="12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0.59928288522988482</v>
      </c>
      <c r="AF67" s="12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0.34617350063523</v>
      </c>
    </row>
    <row r="68" spans="4:32" ht="14.6">
      <c r="D68" t="s">
        <v>6</v>
      </c>
      <c r="E68" t="str">
        <f>DEMANDS!$E$19</f>
        <v>TRAPL</v>
      </c>
      <c r="F68">
        <v>2030</v>
      </c>
      <c r="G68" s="12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0.30990752026924911</v>
      </c>
      <c r="H68" s="12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5.5208045543868227</v>
      </c>
      <c r="I68" s="12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1.1154721597879385</v>
      </c>
      <c r="J68" s="12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0.53714456761926321</v>
      </c>
      <c r="K68" s="12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0.39909416783349494</v>
      </c>
      <c r="L68" s="12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0.20549848253435418</v>
      </c>
      <c r="M68" s="12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0.558390513746575</v>
      </c>
      <c r="N68" s="12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0.9495508441354692</v>
      </c>
      <c r="O68" s="12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0.40927306305166572</v>
      </c>
      <c r="P68" s="12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0.45356852361282979</v>
      </c>
      <c r="Q68" s="12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0.80616818165813531</v>
      </c>
      <c r="R68" s="12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0.69032522847679589</v>
      </c>
      <c r="S68" s="12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0.61894697153985268</v>
      </c>
      <c r="T68" s="12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2.5238214668406367</v>
      </c>
      <c r="U68" s="12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0.83933320895144248</v>
      </c>
      <c r="V68" s="12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0.92979385966589201</v>
      </c>
      <c r="W68" s="12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0.89951097925593149</v>
      </c>
      <c r="X68" s="12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0.56646505847143924</v>
      </c>
      <c r="Y68" s="12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1.286999728819046</v>
      </c>
      <c r="Z68" s="12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0.16603318784571328</v>
      </c>
      <c r="AA68" s="12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0.71366492614136778</v>
      </c>
      <c r="AB68" s="12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0.37407647193467497</v>
      </c>
      <c r="AC68" s="12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0.31179546682137249</v>
      </c>
      <c r="AD68" s="12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0.33346396364718339</v>
      </c>
      <c r="AE68" s="12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0.6142649573606318</v>
      </c>
      <c r="AF68" s="12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0.35482783815111069</v>
      </c>
    </row>
    <row r="69" spans="4:32" ht="14.6">
      <c r="D69" t="s">
        <v>6</v>
      </c>
      <c r="E69" t="str">
        <f>DEMANDS!$E$19</f>
        <v>TRAPL</v>
      </c>
      <c r="F69">
        <v>2031</v>
      </c>
      <c r="G69" s="12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0.31765520827598032</v>
      </c>
      <c r="H69" s="12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5.6588246682464929</v>
      </c>
      <c r="I69" s="12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1.1433589637826369</v>
      </c>
      <c r="J69" s="12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0.55057318180974479</v>
      </c>
      <c r="K69" s="12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0.40907152202933222</v>
      </c>
      <c r="L69" s="12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0.21063594459771301</v>
      </c>
      <c r="M69" s="12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0.57235027659023929</v>
      </c>
      <c r="N69" s="12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0.97328961523885582</v>
      </c>
      <c r="O69" s="12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0.41950488962795734</v>
      </c>
      <c r="P69" s="12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0.46490773670315044</v>
      </c>
      <c r="Q69" s="12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0.82632238619958864</v>
      </c>
      <c r="R69" s="12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0.70758335918871573</v>
      </c>
      <c r="S69" s="12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0.63442064582834889</v>
      </c>
      <c r="T69" s="12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2.5869170035116524</v>
      </c>
      <c r="U69" s="12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0.86031653917522832</v>
      </c>
      <c r="V69" s="12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0.95303870615753916</v>
      </c>
      <c r="W69" s="12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0.92199875373732965</v>
      </c>
      <c r="X69" s="12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0.58062668493322511</v>
      </c>
      <c r="Y69" s="12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1.319174722039522</v>
      </c>
      <c r="Z69" s="12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0.17018401754185608</v>
      </c>
      <c r="AA69" s="12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0.73150654929490189</v>
      </c>
      <c r="AB69" s="12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0.38342838373304183</v>
      </c>
      <c r="AC69" s="12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0.31959035349190679</v>
      </c>
      <c r="AD69" s="12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0.3418005627383629</v>
      </c>
      <c r="AE69" s="12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0.62962158129464763</v>
      </c>
      <c r="AF69" s="12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0.36369853410488839</v>
      </c>
    </row>
    <row r="70" spans="4:32" ht="14.6">
      <c r="D70" t="s">
        <v>6</v>
      </c>
      <c r="E70" t="str">
        <f>DEMANDS!$E$19</f>
        <v>TRAPL</v>
      </c>
      <c r="F70">
        <v>2032</v>
      </c>
      <c r="G70" s="12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0.32559658848287981</v>
      </c>
      <c r="H70" s="12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5.8002952849526555</v>
      </c>
      <c r="I70" s="12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1.1719429378772026</v>
      </c>
      <c r="J70" s="12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0.56433751135498833</v>
      </c>
      <c r="K70" s="12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0.41929831008006552</v>
      </c>
      <c r="L70" s="12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0.21590184321265582</v>
      </c>
      <c r="M70" s="12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0.58665903350499515</v>
      </c>
      <c r="N70" s="12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0.99762185561982719</v>
      </c>
      <c r="O70" s="12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0.42999251186865622</v>
      </c>
      <c r="P70" s="12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0.47653043012072915</v>
      </c>
      <c r="Q70" s="12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0.84698044585457832</v>
      </c>
      <c r="R70" s="12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0.72527294316843349</v>
      </c>
      <c r="S70" s="12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0.65028116197405761</v>
      </c>
      <c r="T70" s="12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2.6515899285994435</v>
      </c>
      <c r="U70" s="12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0.88182445265460896</v>
      </c>
      <c r="V70" s="12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0.97686467381147768</v>
      </c>
      <c r="W70" s="12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0.94504872258076289</v>
      </c>
      <c r="X70" s="12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0.59514235205655563</v>
      </c>
      <c r="Y70" s="12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1.35215409009051</v>
      </c>
      <c r="Z70" s="12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0.17443861798040247</v>
      </c>
      <c r="AA70" s="12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0.74979421302727423</v>
      </c>
      <c r="AB70" s="12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0.39301409332636777</v>
      </c>
      <c r="AC70" s="12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0.32758011232920442</v>
      </c>
      <c r="AD70" s="12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0.35034557680682193</v>
      </c>
      <c r="AE70" s="12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0.64536212082701372</v>
      </c>
      <c r="AF70" s="12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0.37279099745751054</v>
      </c>
    </row>
    <row r="71" spans="4:32" ht="14.6">
      <c r="D71" t="s">
        <v>6</v>
      </c>
      <c r="E71" t="str">
        <f>DEMANDS!$E$19</f>
        <v>TRAPL</v>
      </c>
      <c r="F71">
        <v>2033</v>
      </c>
      <c r="G71" s="12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0.33373650319495174</v>
      </c>
      <c r="H71" s="12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5.9453026670764704</v>
      </c>
      <c r="I71" s="12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1.2012415113241326</v>
      </c>
      <c r="J71" s="12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0.57844594913886305</v>
      </c>
      <c r="K71" s="12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0.42978076783206709</v>
      </c>
      <c r="L71" s="12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0.22129938929297219</v>
      </c>
      <c r="M71" s="12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0.60132550934262008</v>
      </c>
      <c r="N71" s="12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1.0225624020103228</v>
      </c>
      <c r="O71" s="12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0.44074232466537255</v>
      </c>
      <c r="P71" s="12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0.48844369087374734</v>
      </c>
      <c r="Q71" s="12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0.8681549570009427</v>
      </c>
      <c r="R71" s="12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0.74340476674764422</v>
      </c>
      <c r="S71" s="12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0.66653819102340894</v>
      </c>
      <c r="T71" s="12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2.7178796768144293</v>
      </c>
      <c r="U71" s="12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0.90387006397097414</v>
      </c>
      <c r="V71" s="12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1.0012862906567646</v>
      </c>
      <c r="W71" s="12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0.96867494064528181</v>
      </c>
      <c r="X71" s="12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0.6100209108579695</v>
      </c>
      <c r="Y71" s="12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1.3859579423427726</v>
      </c>
      <c r="Z71" s="12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0.17879958342991251</v>
      </c>
      <c r="AA71" s="12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0.76853906835295616</v>
      </c>
      <c r="AB71" s="12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0.40283944565952695</v>
      </c>
      <c r="AC71" s="12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0.33576961513743447</v>
      </c>
      <c r="AD71" s="12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0.35910421622699246</v>
      </c>
      <c r="AE71" s="12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0.661496173847689</v>
      </c>
      <c r="AF71" s="12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0.38211077239394831</v>
      </c>
    </row>
    <row r="72" spans="4:32" ht="14.6">
      <c r="D72" t="s">
        <v>6</v>
      </c>
      <c r="E72" t="str">
        <f>DEMANDS!$E$19</f>
        <v>TRAPL</v>
      </c>
      <c r="F72">
        <v>2034</v>
      </c>
      <c r="G72" s="12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0.34207991577482555</v>
      </c>
      <c r="H72" s="12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6.0939352337533821</v>
      </c>
      <c r="I72" s="12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1.2312725491072358</v>
      </c>
      <c r="J72" s="12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0.59290709786733442</v>
      </c>
      <c r="K72" s="12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0.44052528702786875</v>
      </c>
      <c r="L72" s="12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0.22683187402529648</v>
      </c>
      <c r="M72" s="12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0.61635864707618548</v>
      </c>
      <c r="N72" s="12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1.0481264620605808</v>
      </c>
      <c r="O72" s="12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0.45176088278200688</v>
      </c>
      <c r="P72" s="12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0.50065478314559098</v>
      </c>
      <c r="Q72" s="12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0.88985883092596607</v>
      </c>
      <c r="R72" s="12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0.76198988591633532</v>
      </c>
      <c r="S72" s="12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0.68320164579899412</v>
      </c>
      <c r="T72" s="12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2.7858266687347895</v>
      </c>
      <c r="U72" s="12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0.92646681557024835</v>
      </c>
      <c r="V72" s="12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1.0263184479231835</v>
      </c>
      <c r="W72" s="12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0.99289181416141381</v>
      </c>
      <c r="X72" s="12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0.62527143362941884</v>
      </c>
      <c r="Y72" s="12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1.4206068909013416</v>
      </c>
      <c r="Z72" s="12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0.1832695730156603</v>
      </c>
      <c r="AA72" s="12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0.78775254506177994</v>
      </c>
      <c r="AB72" s="12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0.41291043180101511</v>
      </c>
      <c r="AC72" s="12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0.34416385551587031</v>
      </c>
      <c r="AD72" s="12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0.36808182163266723</v>
      </c>
      <c r="AE72" s="12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0.6780335781938811</v>
      </c>
      <c r="AF72" s="12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0.39166354170379697</v>
      </c>
    </row>
    <row r="73" spans="4:32" ht="14.6">
      <c r="D73" t="s">
        <v>6</v>
      </c>
      <c r="E73" t="str">
        <f>DEMANDS!$E$19</f>
        <v>TRAPL</v>
      </c>
      <c r="F73">
        <v>2035</v>
      </c>
      <c r="G73" s="12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0.3506319136691961</v>
      </c>
      <c r="H73" s="12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6.2462836145972149</v>
      </c>
      <c r="I73" s="12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1.2620543628349166</v>
      </c>
      <c r="J73" s="12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0.60772977531401784</v>
      </c>
      <c r="K73" s="12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0.45153841920356536</v>
      </c>
      <c r="L73" s="12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0.23250267087592885</v>
      </c>
      <c r="M73" s="12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0.63176761325308994</v>
      </c>
      <c r="N73" s="12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1.0743296236120952</v>
      </c>
      <c r="O73" s="12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0.46305490485155693</v>
      </c>
      <c r="P73" s="12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0.51317115272423075</v>
      </c>
      <c r="Q73" s="12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0.91210530169911508</v>
      </c>
      <c r="R73" s="12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0.78103963306424351</v>
      </c>
      <c r="S73" s="12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0.70028168694396897</v>
      </c>
      <c r="T73" s="12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2.8554723354531593</v>
      </c>
      <c r="U73" s="12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0.94962848595950444</v>
      </c>
      <c r="V73" s="12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1.0519764091212629</v>
      </c>
      <c r="W73" s="12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1.0177141095154489</v>
      </c>
      <c r="X73" s="12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0.64090321947015416</v>
      </c>
      <c r="Y73" s="12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1.4561220631738754</v>
      </c>
      <c r="Z73" s="12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0.18785131234105179</v>
      </c>
      <c r="AA73" s="12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0.80744635868832437</v>
      </c>
      <c r="AB73" s="12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0.42323319259604042</v>
      </c>
      <c r="AC73" s="12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0.35276795190376697</v>
      </c>
      <c r="AD73" s="12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0.37728386717348389</v>
      </c>
      <c r="AE73" s="12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0.69498441764872809</v>
      </c>
      <c r="AF73" s="12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0.40145513024639179</v>
      </c>
    </row>
    <row r="74" spans="4:32" ht="14.6">
      <c r="D74" t="s">
        <v>6</v>
      </c>
      <c r="E74" t="str">
        <f>DEMANDS!$E$19</f>
        <v>TRAPL</v>
      </c>
      <c r="F74">
        <v>2036</v>
      </c>
      <c r="G74" s="12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0.35939771151092598</v>
      </c>
      <c r="H74" s="12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6.402440704962145</v>
      </c>
      <c r="I74" s="12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1.2936057219057895</v>
      </c>
      <c r="J74" s="12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0.62292301969686825</v>
      </c>
      <c r="K74" s="12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0.46282687968365444</v>
      </c>
      <c r="L74" s="12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0.23831523764782703</v>
      </c>
      <c r="M74" s="12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0.64756180358441717</v>
      </c>
      <c r="N74" s="12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1.1011878642023973</v>
      </c>
      <c r="O74" s="12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0.47463127747284584</v>
      </c>
      <c r="P74" s="12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0.52600043154233644</v>
      </c>
      <c r="Q74" s="12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0.93490793424159291</v>
      </c>
      <c r="R74" s="12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0.80056562389084951</v>
      </c>
      <c r="S74" s="12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0.71778872911756797</v>
      </c>
      <c r="T74" s="12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2.9268591438394878</v>
      </c>
      <c r="U74" s="12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0.97336919810849198</v>
      </c>
      <c r="V74" s="12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1.0782758193492945</v>
      </c>
      <c r="W74" s="12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1.043156962253335</v>
      </c>
      <c r="X74" s="12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0.65692579995690792</v>
      </c>
      <c r="Y74" s="12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1.4925251147532219</v>
      </c>
      <c r="Z74" s="12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0.19254759514957806</v>
      </c>
      <c r="AA74" s="12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0.82763251765553236</v>
      </c>
      <c r="AB74" s="12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0.43381402241094136</v>
      </c>
      <c r="AC74" s="12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0.36158715070136116</v>
      </c>
      <c r="AD74" s="12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0.38671596385282092</v>
      </c>
      <c r="AE74" s="12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0.71235902808994633</v>
      </c>
      <c r="AF74" s="12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0.41149150850255162</v>
      </c>
    </row>
    <row r="75" spans="4:32" ht="14.6">
      <c r="D75" t="s">
        <v>6</v>
      </c>
      <c r="E75" t="str">
        <f>DEMANDS!$E$19</f>
        <v>TRAPL</v>
      </c>
      <c r="F75">
        <v>2037</v>
      </c>
      <c r="G75" s="12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0.36838265429869904</v>
      </c>
      <c r="H75" s="12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6.5625017225861981</v>
      </c>
      <c r="I75" s="12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1.3259458649534341</v>
      </c>
      <c r="J75" s="12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0.63849609518928985</v>
      </c>
      <c r="K75" s="12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0.47439755167574577</v>
      </c>
      <c r="L75" s="12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0.24427311858902268</v>
      </c>
      <c r="M75" s="12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0.66375084867402745</v>
      </c>
      <c r="N75" s="12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1.1287175608074571</v>
      </c>
      <c r="O75" s="12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0.48649705940966692</v>
      </c>
      <c r="P75" s="12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0.53915044233089482</v>
      </c>
      <c r="Q75" s="12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0.95828063259763274</v>
      </c>
      <c r="R75" s="12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0.82057976448812076</v>
      </c>
      <c r="S75" s="12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0.73573344734550716</v>
      </c>
      <c r="T75" s="12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3.0000306224354745</v>
      </c>
      <c r="U75" s="12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0.99770342806120416</v>
      </c>
      <c r="V75" s="12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1.1052327148330268</v>
      </c>
      <c r="W75" s="12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1.0692358863096685</v>
      </c>
      <c r="X75" s="12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0.67334894495583053</v>
      </c>
      <c r="Y75" s="12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1.5298382426220525</v>
      </c>
      <c r="Z75" s="12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0.19736128502831751</v>
      </c>
      <c r="AA75" s="12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0.84832333059692067</v>
      </c>
      <c r="AB75" s="12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0.44465937297121488</v>
      </c>
      <c r="AC75" s="12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0.37062682946889514</v>
      </c>
      <c r="AD75" s="12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0.39638386294914146</v>
      </c>
      <c r="AE75" s="12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0.73016800379219482</v>
      </c>
      <c r="AF75" s="12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0.42177879621511538</v>
      </c>
    </row>
    <row r="76" spans="4:32" ht="14.6">
      <c r="D76" t="s">
        <v>6</v>
      </c>
      <c r="E76" t="str">
        <f>DEMANDS!$E$19</f>
        <v>TRAPL</v>
      </c>
      <c r="F76">
        <v>2038</v>
      </c>
      <c r="G76" s="12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0.37759222065616654</v>
      </c>
      <c r="H76" s="12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6.7265642656508531</v>
      </c>
      <c r="I76" s="12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1.3590945115772699</v>
      </c>
      <c r="J76" s="12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0.65445849756902208</v>
      </c>
      <c r="K76" s="12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0.48625749046763939</v>
      </c>
      <c r="L76" s="12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0.25037994655374829</v>
      </c>
      <c r="M76" s="12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0.68034461989087824</v>
      </c>
      <c r="N76" s="12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1.1569354998276435</v>
      </c>
      <c r="O76" s="12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0.49865948589490855</v>
      </c>
      <c r="P76" s="12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0.5526292033891671</v>
      </c>
      <c r="Q76" s="12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0.98223764841257344</v>
      </c>
      <c r="R76" s="12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0.84109425860032383</v>
      </c>
      <c r="S76" s="12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0.75412678352914475</v>
      </c>
      <c r="T76" s="12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3.0750313879963613</v>
      </c>
      <c r="U76" s="12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1.0226460137627342</v>
      </c>
      <c r="V76" s="12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1.1328635327038523</v>
      </c>
      <c r="W76" s="12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1.0959667834674101</v>
      </c>
      <c r="X76" s="12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0.69018266857972632</v>
      </c>
      <c r="Y76" s="12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1.5680841986876035</v>
      </c>
      <c r="Z76" s="12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0.20229531715402543</v>
      </c>
      <c r="AA76" s="12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0.86953141386184352</v>
      </c>
      <c r="AB76" s="12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0.45577585729549519</v>
      </c>
      <c r="AC76" s="12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0.37989250020561749</v>
      </c>
      <c r="AD76" s="12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0.40629345952286994</v>
      </c>
      <c r="AE76" s="12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0.74842220388699965</v>
      </c>
      <c r="AF76" s="12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0.43232326612049321</v>
      </c>
    </row>
    <row r="77" spans="4:32" ht="14.6">
      <c r="D77" t="s">
        <v>6</v>
      </c>
      <c r="E77" t="str">
        <f>DEMANDS!$E$19</f>
        <v>TRAPL</v>
      </c>
      <c r="F77">
        <v>2039</v>
      </c>
      <c r="G77" s="12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0.38703202617257065</v>
      </c>
      <c r="H77" s="12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6.8947283722921231</v>
      </c>
      <c r="I77" s="12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1.3930718743667014</v>
      </c>
      <c r="J77" s="12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0.67081996000824762</v>
      </c>
      <c r="K77" s="12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0.49841392772933035</v>
      </c>
      <c r="L77" s="12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0.25663944521759191</v>
      </c>
      <c r="M77" s="12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0.69735323538815008</v>
      </c>
      <c r="N77" s="12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1.1858588873233344</v>
      </c>
      <c r="O77" s="12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0.51112597304228125</v>
      </c>
      <c r="P77" s="12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0.56644493347389624</v>
      </c>
      <c r="Q77" s="12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1.0067935896228877</v>
      </c>
      <c r="R77" s="12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0.86212161506533169</v>
      </c>
      <c r="S77" s="12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0.77297995311737344</v>
      </c>
      <c r="T77" s="12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3.1519071726962702</v>
      </c>
      <c r="U77" s="12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1.0482121641068025</v>
      </c>
      <c r="V77" s="12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1.1611851210214486</v>
      </c>
      <c r="W77" s="12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1.1233659530540954</v>
      </c>
      <c r="X77" s="12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0.70743723529421942</v>
      </c>
      <c r="Y77" s="12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1.6072863036547935</v>
      </c>
      <c r="Z77" s="12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0.20735270008287604</v>
      </c>
      <c r="AA77" s="12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0.89126969920838961</v>
      </c>
      <c r="AB77" s="12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0.46717025372788257</v>
      </c>
      <c r="AC77" s="12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0.38938981271075795</v>
      </c>
      <c r="AD77" s="12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0.41645079601094165</v>
      </c>
      <c r="AE77" s="12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0.76713275898417466</v>
      </c>
      <c r="AF77" s="12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0.44313134777350549</v>
      </c>
    </row>
    <row r="78" spans="4:32" ht="14.6">
      <c r="D78" t="s">
        <v>6</v>
      </c>
      <c r="E78" t="str">
        <f>DEMANDS!$E$19</f>
        <v>TRAPL</v>
      </c>
      <c r="F78">
        <v>2040</v>
      </c>
      <c r="G78" s="12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0.39670782682688494</v>
      </c>
      <c r="H78" s="12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7.0670965815994267</v>
      </c>
      <c r="I78" s="12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1.4278986712258688</v>
      </c>
      <c r="J78" s="12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0.68759045900845372</v>
      </c>
      <c r="K78" s="12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0.51087427592256351</v>
      </c>
      <c r="L78" s="12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0.26305543134803172</v>
      </c>
      <c r="M78" s="12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0.71478706627285371</v>
      </c>
      <c r="N78" s="12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1.2155053595064178</v>
      </c>
      <c r="O78" s="12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0.52390412236833817</v>
      </c>
      <c r="P78" s="12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0.58060605681074362</v>
      </c>
      <c r="Q78" s="12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1.0319634293634599</v>
      </c>
      <c r="R78" s="12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0.883674655441965</v>
      </c>
      <c r="S78" s="12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0.79230445194530763</v>
      </c>
      <c r="T78" s="12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3.2307048520136767</v>
      </c>
      <c r="U78" s="12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1.0744174682094725</v>
      </c>
      <c r="V78" s="12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1.1902147490469845</v>
      </c>
      <c r="W78" s="12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1.1514501018804475</v>
      </c>
      <c r="X78" s="12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0.7251231661765748</v>
      </c>
      <c r="Y78" s="12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1.6474684612461632</v>
      </c>
      <c r="Z78" s="12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0.21253651758494793</v>
      </c>
      <c r="AA78" s="12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0.91355144168859925</v>
      </c>
      <c r="AB78" s="12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0.47884951007107962</v>
      </c>
      <c r="AC78" s="12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0.39912455802852681</v>
      </c>
      <c r="AD78" s="12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0.42686206591121517</v>
      </c>
      <c r="AE78" s="12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0.78631107795877886</v>
      </c>
      <c r="AF78" s="12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0.4542096314678431</v>
      </c>
    </row>
    <row r="79" spans="4:32" ht="14.6">
      <c r="D79" t="s">
        <v>6</v>
      </c>
      <c r="E79" t="str">
        <f>DEMANDS!$E$19</f>
        <v>TRAPL</v>
      </c>
      <c r="F79">
        <v>2045</v>
      </c>
      <c r="G79" s="12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0.44883849338992921</v>
      </c>
      <c r="H79" s="12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7.9957711137128484</v>
      </c>
      <c r="I79" s="12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1.6155362838005574</v>
      </c>
      <c r="J79" s="12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0.77794549242739874</v>
      </c>
      <c r="K79" s="12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0.57800735153333949</v>
      </c>
      <c r="L79" s="12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0.29762307547264893</v>
      </c>
      <c r="M79" s="12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0.80871595724910195</v>
      </c>
      <c r="N79" s="12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1.3752327465581322</v>
      </c>
      <c r="O79" s="12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0.59274942681479259</v>
      </c>
      <c r="P79" s="12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0.65690246112971584</v>
      </c>
      <c r="Q79" s="12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1.1675718993845923</v>
      </c>
      <c r="R79" s="12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0.99979676269033202</v>
      </c>
      <c r="S79" s="12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0.89641976404072621</v>
      </c>
      <c r="T79" s="12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3.6552460029938634</v>
      </c>
      <c r="U79" s="12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1.2156047476053486</v>
      </c>
      <c r="V79" s="12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1.346618742175312</v>
      </c>
      <c r="W79" s="12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1.3027601020012844</v>
      </c>
      <c r="X79" s="12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0.82041030556942984</v>
      </c>
      <c r="Y79" s="12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1.8639593475321885</v>
      </c>
      <c r="Z79" s="12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0.24046556153478271</v>
      </c>
      <c r="AA79" s="12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1.0335996040245516</v>
      </c>
      <c r="AB79" s="12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0.54177426843307119</v>
      </c>
      <c r="AC79" s="12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0.45157280291981583</v>
      </c>
      <c r="AD79" s="12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0.48295524714340793</v>
      </c>
      <c r="AE79" s="12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0.88963881148944246</v>
      </c>
      <c r="AF79" s="12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0.51389650741674153</v>
      </c>
    </row>
    <row r="80" spans="4:32" ht="14.6">
      <c r="D80" t="s">
        <v>6</v>
      </c>
      <c r="E80" t="str">
        <f>DEMANDS!$E$19</f>
        <v>TRAPL</v>
      </c>
      <c r="F80">
        <v>2050</v>
      </c>
      <c r="G80" s="12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0.50781955768282017</v>
      </c>
      <c r="H80" s="12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9.0464811064483328</v>
      </c>
      <c r="I80" s="12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1.8278310197147498</v>
      </c>
      <c r="J80" s="12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0.88017391931360012</v>
      </c>
      <c r="K80" s="12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0.65396226463597851</v>
      </c>
      <c r="L80" s="12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0.3367331919355212</v>
      </c>
      <c r="M80" s="12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0.9149878759273371</v>
      </c>
      <c r="N80" s="12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1.5559496240920014</v>
      </c>
      <c r="O80" s="12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0.67064156968446653</v>
      </c>
      <c r="P80" s="12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0.74322483959022478</v>
      </c>
      <c r="Q80" s="12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1.3210004361040337</v>
      </c>
      <c r="R80" s="12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1.1311782685293004</v>
      </c>
      <c r="S80" s="12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1.0142166832331532</v>
      </c>
      <c r="T80" s="12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4.1355753479228854</v>
      </c>
      <c r="U80" s="12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1.3753451950695263</v>
      </c>
      <c r="V80" s="12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1.5235755045295905</v>
      </c>
      <c r="W80" s="12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1.4739534788304813</v>
      </c>
      <c r="X80" s="12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0.92821895766135987</v>
      </c>
      <c r="Y80" s="12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2.1088989142921681</v>
      </c>
      <c r="Z80" s="12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0.27206471123780901</v>
      </c>
      <c r="AA80" s="12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1.1694230808338753</v>
      </c>
      <c r="AB80" s="12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0.61296785683798671</v>
      </c>
      <c r="AC80" s="12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0.51091317794151914</v>
      </c>
      <c r="AD80" s="12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0.54641953307667301</v>
      </c>
      <c r="AE80" s="12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1.0065446578254094</v>
      </c>
      <c r="AF80" s="12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0.58142672906710913</v>
      </c>
    </row>
    <row r="81" spans="4:32" ht="14.6">
      <c r="D81" t="s">
        <v>6</v>
      </c>
      <c r="E81" t="str">
        <f>DEMANDS!$E$19</f>
        <v>TRAPL</v>
      </c>
      <c r="F81">
        <v>2055</v>
      </c>
      <c r="G81" s="12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12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12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12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12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12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12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12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12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12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12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12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12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12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12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12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12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12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12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12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12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12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12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12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12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12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4.6">
      <c r="D82" t="s">
        <v>6</v>
      </c>
      <c r="E82" t="str">
        <f>DEMANDS!$E$19</f>
        <v>TRAPL</v>
      </c>
      <c r="F82">
        <v>2060</v>
      </c>
      <c r="G82" s="12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12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12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12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12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12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12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12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12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12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12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12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12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12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12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12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12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12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12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12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12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12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12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12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12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12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4.6">
      <c r="D83" t="s">
        <v>6</v>
      </c>
      <c r="E83" t="str">
        <f>DEMANDS!$E$19</f>
        <v>TRAPL</v>
      </c>
      <c r="F83">
        <v>2065</v>
      </c>
      <c r="G83" s="12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12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12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12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12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12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12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12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12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12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12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12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12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12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12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12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12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12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12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12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12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12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12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12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12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12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4.6">
      <c r="D84" t="s">
        <v>6</v>
      </c>
      <c r="E84" t="str">
        <f>DEMANDS!$E$19</f>
        <v>TRAPL</v>
      </c>
      <c r="F84">
        <v>2070</v>
      </c>
      <c r="G84" s="11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11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11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11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11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11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11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11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11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11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11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11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11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11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11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11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11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11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11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11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11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11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11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11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11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11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4.6">
      <c r="D85" s="13" t="s">
        <v>6</v>
      </c>
      <c r="E85" s="13" t="str">
        <f>DEMANDS!$E$20</f>
        <v>TRAF</v>
      </c>
      <c r="F85" s="13">
        <v>2020</v>
      </c>
      <c r="G85" s="14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14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14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14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14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14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14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14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14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14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14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14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14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14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14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14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14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14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14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14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14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14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14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14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14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14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4.6">
      <c r="D86" t="s">
        <v>6</v>
      </c>
      <c r="E86" t="str">
        <f>DEMANDS!$E$20</f>
        <v>TRAF</v>
      </c>
      <c r="F86">
        <v>2021</v>
      </c>
      <c r="G86" s="12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12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12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12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12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12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12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12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12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12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12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12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12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12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12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12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12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12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12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12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12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12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12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12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12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12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4.6">
      <c r="D87" t="s">
        <v>6</v>
      </c>
      <c r="E87" t="str">
        <f>DEMANDS!$E$20</f>
        <v>TRAF</v>
      </c>
      <c r="F87">
        <v>2022</v>
      </c>
      <c r="G87" s="12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12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12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12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12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12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12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12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12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12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12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12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12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12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12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12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12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12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12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12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12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12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12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12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12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12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4.6">
      <c r="D88" t="s">
        <v>6</v>
      </c>
      <c r="E88" t="str">
        <f>DEMANDS!$E$20</f>
        <v>TRAF</v>
      </c>
      <c r="F88">
        <v>2023</v>
      </c>
      <c r="G88" s="12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12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12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12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12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12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12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12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12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12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12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12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12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12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12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12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12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12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12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12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12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12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12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12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12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12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4.6">
      <c r="D89" t="s">
        <v>6</v>
      </c>
      <c r="E89" t="str">
        <f>DEMANDS!$E$20</f>
        <v>TRAF</v>
      </c>
      <c r="F89">
        <v>2024</v>
      </c>
      <c r="G89" s="12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12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12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12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12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12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12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12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12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12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12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12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12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12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12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12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12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12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12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12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12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12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12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12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12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12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4.6">
      <c r="D90" t="s">
        <v>6</v>
      </c>
      <c r="E90" t="str">
        <f>DEMANDS!$E$20</f>
        <v>TRAF</v>
      </c>
      <c r="F90">
        <v>2025</v>
      </c>
      <c r="G90" s="12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12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12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12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12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12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12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12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12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12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12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12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12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12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12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12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12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12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12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12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12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12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12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12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12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12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4.6">
      <c r="D91" t="s">
        <v>6</v>
      </c>
      <c r="E91" t="str">
        <f>DEMANDS!$E$20</f>
        <v>TRAF</v>
      </c>
      <c r="F91">
        <v>2026</v>
      </c>
      <c r="G91" s="12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12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12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12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12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12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12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12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12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12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12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12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12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12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12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12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12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12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12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12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12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12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12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12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12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12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4.6">
      <c r="D92" t="s">
        <v>6</v>
      </c>
      <c r="E92" t="str">
        <f>DEMANDS!$E$20</f>
        <v>TRAF</v>
      </c>
      <c r="F92">
        <v>2027</v>
      </c>
      <c r="G92" s="12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12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12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12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12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12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12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12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12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12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12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12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12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12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12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12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12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12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12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12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12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12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12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12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12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12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4.6">
      <c r="D93" t="s">
        <v>6</v>
      </c>
      <c r="E93" t="str">
        <f>DEMANDS!$E$20</f>
        <v>TRAF</v>
      </c>
      <c r="F93">
        <v>2028</v>
      </c>
      <c r="G93" s="12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12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12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12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12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12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12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12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12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12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12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12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12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12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12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12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12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12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12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12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12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12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12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12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12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12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4.6">
      <c r="D94" t="s">
        <v>6</v>
      </c>
      <c r="E94" t="str">
        <f>DEMANDS!$E$20</f>
        <v>TRAF</v>
      </c>
      <c r="F94">
        <v>2029</v>
      </c>
      <c r="G94" s="12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12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12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12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12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12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12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12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12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12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12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12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12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12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12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12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12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12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12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12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12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12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12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12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12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12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4.6">
      <c r="D95" t="s">
        <v>6</v>
      </c>
      <c r="E95" t="str">
        <f>DEMANDS!$E$20</f>
        <v>TRAF</v>
      </c>
      <c r="F95">
        <v>2030</v>
      </c>
      <c r="G95" s="12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12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12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12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12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12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12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12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12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12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12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12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12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12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12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12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12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12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12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12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12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12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12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12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12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12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4.6">
      <c r="D96" t="s">
        <v>6</v>
      </c>
      <c r="E96" t="str">
        <f>DEMANDS!$E$20</f>
        <v>TRAF</v>
      </c>
      <c r="F96">
        <v>2031</v>
      </c>
      <c r="G96" s="12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12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12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12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12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12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12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12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12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12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12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12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12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12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12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12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12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12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12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12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12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12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12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12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12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12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4.6">
      <c r="D97" t="s">
        <v>6</v>
      </c>
      <c r="E97" t="str">
        <f>DEMANDS!$E$20</f>
        <v>TRAF</v>
      </c>
      <c r="F97">
        <v>2032</v>
      </c>
      <c r="G97" s="12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12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12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12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12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12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12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12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12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12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12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12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12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12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12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12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12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12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12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12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12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12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12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12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12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12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4.6">
      <c r="D98" t="s">
        <v>6</v>
      </c>
      <c r="E98" t="str">
        <f>DEMANDS!$E$20</f>
        <v>TRAF</v>
      </c>
      <c r="F98">
        <v>2033</v>
      </c>
      <c r="G98" s="12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12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12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12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12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12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12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12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12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12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12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12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12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12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12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12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12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12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12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12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12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12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12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12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12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12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4.6">
      <c r="D99" t="s">
        <v>6</v>
      </c>
      <c r="E99" t="str">
        <f>DEMANDS!$E$20</f>
        <v>TRAF</v>
      </c>
      <c r="F99">
        <v>2034</v>
      </c>
      <c r="G99" s="12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12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12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12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12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12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12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12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12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12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12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12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12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12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12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12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12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12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12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12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12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12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12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12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12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12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4.6">
      <c r="D100" t="s">
        <v>6</v>
      </c>
      <c r="E100" t="str">
        <f>DEMANDS!$E$20</f>
        <v>TRAF</v>
      </c>
      <c r="F100">
        <v>2035</v>
      </c>
      <c r="G100" s="12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12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12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12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12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12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12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12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12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12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12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12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12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12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12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12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12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12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12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12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12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12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12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12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12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12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4.6">
      <c r="D101" t="s">
        <v>6</v>
      </c>
      <c r="E101" t="str">
        <f>DEMANDS!$E$20</f>
        <v>TRAF</v>
      </c>
      <c r="F101">
        <v>2036</v>
      </c>
      <c r="G101" s="12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12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12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12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12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12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12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12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12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12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12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12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12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12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12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12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12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12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12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12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12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12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12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12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12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12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4.6">
      <c r="D102" t="s">
        <v>6</v>
      </c>
      <c r="E102" t="str">
        <f>DEMANDS!$E$20</f>
        <v>TRAF</v>
      </c>
      <c r="F102">
        <v>2037</v>
      </c>
      <c r="G102" s="12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12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12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12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12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12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12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12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12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12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12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12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12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12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12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12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12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12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12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12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12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12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12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12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12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12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4.6">
      <c r="D103" t="s">
        <v>6</v>
      </c>
      <c r="E103" t="str">
        <f>DEMANDS!$E$20</f>
        <v>TRAF</v>
      </c>
      <c r="F103">
        <v>2038</v>
      </c>
      <c r="G103" s="12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12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12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12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12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12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12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12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12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12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12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12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12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12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12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12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12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12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12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12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12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12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12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12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12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12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4.6">
      <c r="D104" t="s">
        <v>6</v>
      </c>
      <c r="E104" t="str">
        <f>DEMANDS!$E$20</f>
        <v>TRAF</v>
      </c>
      <c r="F104">
        <v>2039</v>
      </c>
      <c r="G104" s="12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12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12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12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12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12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12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12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12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12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12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12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12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12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12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12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12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12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12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12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12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12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12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12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12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12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4.6">
      <c r="D105" t="s">
        <v>6</v>
      </c>
      <c r="E105" t="str">
        <f>DEMANDS!$E$20</f>
        <v>TRAF</v>
      </c>
      <c r="F105">
        <v>2040</v>
      </c>
      <c r="G105" s="12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12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12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12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12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12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12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12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12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12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12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12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12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12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12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12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12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12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12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12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12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12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12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12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12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12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4.6">
      <c r="D106" t="s">
        <v>6</v>
      </c>
      <c r="E106" t="str">
        <f>DEMANDS!$E$20</f>
        <v>TRAF</v>
      </c>
      <c r="F106">
        <v>2045</v>
      </c>
      <c r="G106" s="12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12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12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12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12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12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12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12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12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12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12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12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12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12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12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12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12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12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12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12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12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12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12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12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12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12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4.6">
      <c r="D107" t="s">
        <v>6</v>
      </c>
      <c r="E107" t="str">
        <f>DEMANDS!$E$20</f>
        <v>TRAF</v>
      </c>
      <c r="F107">
        <v>2050</v>
      </c>
      <c r="G107" s="12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12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12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12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12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12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12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12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12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12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12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12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12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12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12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12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12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12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12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12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12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12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12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12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12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12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4.6">
      <c r="D108" t="s">
        <v>6</v>
      </c>
      <c r="E108" t="str">
        <f>DEMANDS!$E$20</f>
        <v>TRAF</v>
      </c>
      <c r="F108">
        <v>2055</v>
      </c>
      <c r="G108" s="12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12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12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12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12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12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12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12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12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12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12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12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12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12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12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12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12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12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12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12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12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12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12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12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12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12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4.6">
      <c r="D109" t="s">
        <v>6</v>
      </c>
      <c r="E109" t="str">
        <f>DEMANDS!$E$20</f>
        <v>TRAF</v>
      </c>
      <c r="F109">
        <v>2060</v>
      </c>
      <c r="G109" s="12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12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12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12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12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12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12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12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12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12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12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12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12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12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12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12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12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12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12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12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12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12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12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12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12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12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4.6">
      <c r="D110" t="s">
        <v>6</v>
      </c>
      <c r="E110" t="str">
        <f>DEMANDS!$E$20</f>
        <v>TRAF</v>
      </c>
      <c r="F110">
        <v>2065</v>
      </c>
      <c r="G110" s="12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12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12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12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12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12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12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12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12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12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12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12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12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12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12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12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12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12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12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12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12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12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12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12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12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12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4.6">
      <c r="D111" t="s">
        <v>6</v>
      </c>
      <c r="E111" t="str">
        <f>DEMANDS!$E$20</f>
        <v>TRAF</v>
      </c>
      <c r="F111">
        <v>2070</v>
      </c>
      <c r="G111" s="11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11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11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11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11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11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11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11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11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11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11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11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11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11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11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11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11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11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11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11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11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11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11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11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11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11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4.6">
      <c r="D112" s="13" t="s">
        <v>6</v>
      </c>
      <c r="E112" s="13" t="str">
        <f>DEMANDS!$E$21</f>
        <v>TTURS</v>
      </c>
      <c r="F112" s="13">
        <v>2020</v>
      </c>
      <c r="G112" s="14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0.040298189842888223</v>
      </c>
      <c r="H112" s="14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4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4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0.070239407968971462</v>
      </c>
      <c r="K112" s="14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0.059951095783093877</v>
      </c>
      <c r="L112" s="14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0.028931144408212772</v>
      </c>
      <c r="M112" s="14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0.091227989526291062</v>
      </c>
      <c r="N112" s="14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4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0.055183151449824552</v>
      </c>
      <c r="P112" s="14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0.062834088251830053</v>
      </c>
      <c r="Q112" s="14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4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4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0.084102262744369605</v>
      </c>
      <c r="T112" s="14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4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4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4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4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0.082232883144582727</v>
      </c>
      <c r="Y112" s="14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4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0.022681711433385598</v>
      </c>
      <c r="AA112" s="14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0.09237679796644771</v>
      </c>
      <c r="AB112" s="14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0.045686193445151825</v>
      </c>
      <c r="AC112" s="14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0.046387653188956733</v>
      </c>
      <c r="AD112" s="14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0.053919674514716867</v>
      </c>
      <c r="AE112" s="14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4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0.043450865623823776</v>
      </c>
    </row>
    <row r="113" spans="4:32" ht="14.6">
      <c r="D113" t="s">
        <v>6</v>
      </c>
      <c r="E113" t="str">
        <f>DEMANDS!$E$21</f>
        <v>TTURS</v>
      </c>
      <c r="F113">
        <v>2021</v>
      </c>
      <c r="G113" s="12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12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12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12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12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12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0.073952094537338697</v>
      </c>
      <c r="M113" s="12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12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12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12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12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12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12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12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12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12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12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12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12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12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0.057977660493589413</v>
      </c>
      <c r="AA113" s="12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12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12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12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12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12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ht="14.6">
      <c r="D114" t="s">
        <v>6</v>
      </c>
      <c r="E114" t="str">
        <f>DEMANDS!$E$21</f>
        <v>TTURS</v>
      </c>
      <c r="F114">
        <v>2022</v>
      </c>
      <c r="G114" s="12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12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12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12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12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12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0.065932736483093002</v>
      </c>
      <c r="M114" s="12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12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12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12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12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12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12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12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12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12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12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12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12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12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0.051690568538258291</v>
      </c>
      <c r="AA114" s="12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12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12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12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12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12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0.099022507810807792</v>
      </c>
    </row>
    <row r="115" spans="4:32" ht="14.6">
      <c r="D115" t="s">
        <v>6</v>
      </c>
      <c r="E115" t="str">
        <f>DEMANDS!$E$21</f>
        <v>TTURS</v>
      </c>
      <c r="F115">
        <v>2023</v>
      </c>
      <c r="G115" s="12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12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12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12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12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12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0.057913378428847313</v>
      </c>
      <c r="M115" s="12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12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12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12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12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12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12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12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12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12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12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12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12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12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0.04540347658292717</v>
      </c>
      <c r="AA115" s="12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12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0.091453064304345938</v>
      </c>
      <c r="AC115" s="12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0.092857222502251313</v>
      </c>
      <c r="AD115" s="12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12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12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0.086978461288215222</v>
      </c>
    </row>
    <row r="116" spans="4:32" ht="14.6">
      <c r="D116" t="s">
        <v>6</v>
      </c>
      <c r="E116" t="str">
        <f>DEMANDS!$E$21</f>
        <v>TTURS</v>
      </c>
      <c r="F116">
        <v>2024</v>
      </c>
      <c r="G116" s="12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0.069497378904578105</v>
      </c>
      <c r="H116" s="12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12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12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12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12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0.049894020374601618</v>
      </c>
      <c r="M116" s="12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12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12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12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12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12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12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12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12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12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12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12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12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12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0.039116384627596049</v>
      </c>
      <c r="AA116" s="12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12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0.078789412351877683</v>
      </c>
      <c r="AC116" s="12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0.079999134520331888</v>
      </c>
      <c r="AD116" s="12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0.092988694151534365</v>
      </c>
      <c r="AE116" s="12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12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0.074934414765622653</v>
      </c>
    </row>
    <row r="117" spans="4:32" ht="14.6">
      <c r="D117" t="s">
        <v>6</v>
      </c>
      <c r="E117" t="str">
        <f>DEMANDS!$E$21</f>
        <v>TTURS</v>
      </c>
      <c r="F117">
        <v>2025</v>
      </c>
      <c r="G117" s="12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0.058327215404362399</v>
      </c>
      <c r="H117" s="12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12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12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12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0.086772643910336511</v>
      </c>
      <c r="L117" s="12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0.041874662320355922</v>
      </c>
      <c r="M117" s="12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12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12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12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0.090945459696572264</v>
      </c>
      <c r="Q117" s="12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12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12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12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12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12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12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12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12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12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0.032829292672264934</v>
      </c>
      <c r="AA117" s="12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12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0.066125760399409414</v>
      </c>
      <c r="AC117" s="12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0.067141046538412449</v>
      </c>
      <c r="AD117" s="12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0.078042822325629202</v>
      </c>
      <c r="AE117" s="12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12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0.062890368243030098</v>
      </c>
    </row>
    <row r="118" spans="4:32" ht="14.6">
      <c r="D118" t="s">
        <v>6</v>
      </c>
      <c r="E118" t="str">
        <f>DEMANDS!$E$21</f>
        <v>TTURS</v>
      </c>
      <c r="F118">
        <v>2026</v>
      </c>
      <c r="G118" s="12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12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12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12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0.082194347195817585</v>
      </c>
      <c r="K118" s="12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0.070154936154105091</v>
      </c>
      <c r="L118" s="12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0.033855304266110241</v>
      </c>
      <c r="M118" s="12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12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12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12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0.073528621821315004</v>
      </c>
      <c r="Q118" s="12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12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12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0.098416697746346538</v>
      </c>
      <c r="T118" s="12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12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12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12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12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0.096229144628963523</v>
      </c>
      <c r="Y118" s="12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12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0.026542200716933816</v>
      </c>
      <c r="AA118" s="12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12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0.053462108446941145</v>
      </c>
      <c r="AC118" s="12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0.054282958556493031</v>
      </c>
      <c r="AD118" s="12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0.063096950499724039</v>
      </c>
      <c r="AE118" s="12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12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0.050846321720437522</v>
      </c>
    </row>
    <row r="119" spans="4:32" ht="14.6">
      <c r="D119" t="s">
        <v>6</v>
      </c>
      <c r="E119" t="str">
        <f>DEMANDS!$E$21</f>
        <v>TTURS</v>
      </c>
      <c r="F119">
        <v>2027</v>
      </c>
      <c r="G119" s="12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12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12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12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0.06272484560702038</v>
      </c>
      <c r="K119" s="12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0.053537228397873671</v>
      </c>
      <c r="L119" s="12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0.025835946211864549</v>
      </c>
      <c r="M119" s="12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0.081467963975483809</v>
      </c>
      <c r="N119" s="12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12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12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0.056111783946057731</v>
      </c>
      <c r="Q119" s="12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0.094639726438792995</v>
      </c>
      <c r="R119" s="12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0.09002727079550836</v>
      </c>
      <c r="S119" s="12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0.075104583002351469</v>
      </c>
      <c r="T119" s="12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12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0.093366038879355087</v>
      </c>
      <c r="V119" s="12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12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12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0.073435198960428119</v>
      </c>
      <c r="Y119" s="12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12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0.020255108761602698</v>
      </c>
      <c r="AA119" s="12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0.082493867156112857</v>
      </c>
      <c r="AB119" s="12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0.040798456494472883</v>
      </c>
      <c r="AC119" s="12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0.041424870574573606</v>
      </c>
      <c r="AD119" s="12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0.04815107867381889</v>
      </c>
      <c r="AE119" s="12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12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0.03880227519784496</v>
      </c>
    </row>
    <row r="120" spans="4:32" ht="14.6">
      <c r="D120" t="s">
        <v>6</v>
      </c>
      <c r="E120" t="str">
        <f>DEMANDS!$E$21</f>
        <v>TTURS</v>
      </c>
      <c r="F120">
        <v>2028</v>
      </c>
      <c r="G120" s="12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0.024816724903715344</v>
      </c>
      <c r="H120" s="12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12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0.096989751949277725</v>
      </c>
      <c r="J120" s="12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0.04325534401822316</v>
      </c>
      <c r="K120" s="12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0.036919520641642257</v>
      </c>
      <c r="L120" s="12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0.017816588157618857</v>
      </c>
      <c r="M120" s="12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0.056180685247144785</v>
      </c>
      <c r="N120" s="12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0.085019906065486178</v>
      </c>
      <c r="O120" s="12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0.033983290420476243</v>
      </c>
      <c r="P120" s="12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0.038694946070800464</v>
      </c>
      <c r="Q120" s="12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0.065263993642135698</v>
      </c>
      <c r="R120" s="12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0.062083222869592877</v>
      </c>
      <c r="S120" s="12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0.051792468258356407</v>
      </c>
      <c r="T120" s="12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12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0.064385652802520274</v>
      </c>
      <c r="V120" s="12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0.084956700397126703</v>
      </c>
      <c r="W120" s="12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0.069549337956904683</v>
      </c>
      <c r="X120" s="12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0.050641253291892702</v>
      </c>
      <c r="Y120" s="12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12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0.013968016806271584</v>
      </c>
      <c r="AA120" s="12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0.05688815283160914</v>
      </c>
      <c r="AB120" s="12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0.028134804542004625</v>
      </c>
      <c r="AC120" s="12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0.028566782592654192</v>
      </c>
      <c r="AD120" s="12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0.03320520684791374</v>
      </c>
      <c r="AE120" s="12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0.069391977637747737</v>
      </c>
      <c r="AF120" s="12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0.026758228675252401</v>
      </c>
    </row>
    <row r="121" spans="4:32" ht="14.6">
      <c r="D121" t="s">
        <v>6</v>
      </c>
      <c r="E121" t="str">
        <f>DEMANDS!$E$21</f>
        <v>TTURS</v>
      </c>
      <c r="F121">
        <v>2029</v>
      </c>
      <c r="G121" s="12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0.013646561403499659</v>
      </c>
      <c r="H121" s="12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12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0.053334056392262491</v>
      </c>
      <c r="J121" s="12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0.023785842429425944</v>
      </c>
      <c r="K121" s="12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0.020301812885410834</v>
      </c>
      <c r="L121" s="12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0.0097972301033731699</v>
      </c>
      <c r="M121" s="12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0.03089340651880575</v>
      </c>
      <c r="N121" s="12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0.04675191320143661</v>
      </c>
      <c r="O121" s="12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12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0.021278108195543193</v>
      </c>
      <c r="Q121" s="12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0.035888260845478394</v>
      </c>
      <c r="R121" s="12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0.034139174943677388</v>
      </c>
      <c r="S121" s="12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0.028480353514361328</v>
      </c>
      <c r="T121" s="12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12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0.035405266725685468</v>
      </c>
      <c r="V121" s="12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0.046717156800756693</v>
      </c>
      <c r="W121" s="12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0.038244744811574909</v>
      </c>
      <c r="X121" s="12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0.027847307623357288</v>
      </c>
      <c r="Y121" s="12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12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0.007680924850940467</v>
      </c>
      <c r="AA121" s="12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0.03128243850710543</v>
      </c>
      <c r="AB121" s="12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0.015471152589536363</v>
      </c>
      <c r="AC121" s="12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0.015708694610734771</v>
      </c>
      <c r="AD121" s="12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0.018259335022008584</v>
      </c>
      <c r="AE121" s="12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0.038158213358847712</v>
      </c>
      <c r="AF121" s="12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0.014714182152659835</v>
      </c>
    </row>
    <row r="122" spans="4:32" ht="14.6">
      <c r="D122" t="s">
        <v>6</v>
      </c>
      <c r="E122" t="str">
        <f>DEMANDS!$E$21</f>
        <v>TTURS</v>
      </c>
      <c r="F122">
        <v>2030</v>
      </c>
      <c r="G122" s="12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12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12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12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12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12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12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12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12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12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12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12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12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12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12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12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12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12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12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12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12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12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12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12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12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12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4.6">
      <c r="D123" t="s">
        <v>6</v>
      </c>
      <c r="E123" t="str">
        <f>DEMANDS!$E$21</f>
        <v>TTURS</v>
      </c>
      <c r="F123">
        <v>2031</v>
      </c>
      <c r="G123" s="12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12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12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12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12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12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12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12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12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12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12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12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12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12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12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12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12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12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12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12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12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12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12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12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12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12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4.6">
      <c r="D124" t="s">
        <v>6</v>
      </c>
      <c r="E124" t="str">
        <f>DEMANDS!$E$21</f>
        <v>TTURS</v>
      </c>
      <c r="F124">
        <v>2032</v>
      </c>
      <c r="G124" s="12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12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12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12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12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12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12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12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12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12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12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12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12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12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12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12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12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12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12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12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12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12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12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12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12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12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4.6">
      <c r="D125" t="s">
        <v>6</v>
      </c>
      <c r="E125" t="str">
        <f>DEMANDS!$E$21</f>
        <v>TTURS</v>
      </c>
      <c r="F125">
        <v>2033</v>
      </c>
      <c r="G125" s="12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12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12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12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12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12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12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12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12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12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12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12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12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12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12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12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12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12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12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12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12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12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12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12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12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12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4.6">
      <c r="D126" t="s">
        <v>6</v>
      </c>
      <c r="E126" t="str">
        <f>DEMANDS!$E$21</f>
        <v>TTURS</v>
      </c>
      <c r="F126">
        <v>2034</v>
      </c>
      <c r="G126" s="12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12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12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12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12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12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12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12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12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12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12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12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12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12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12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12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12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12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12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12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12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12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12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12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12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12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4.6">
      <c r="D127" t="s">
        <v>6</v>
      </c>
      <c r="E127" t="str">
        <f>DEMANDS!$E$21</f>
        <v>TTURS</v>
      </c>
      <c r="F127">
        <v>2035</v>
      </c>
      <c r="G127" s="12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12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12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12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12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12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12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12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12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12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12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12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12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12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12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12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12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12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12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12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12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12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12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12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12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12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4.6">
      <c r="D128" t="s">
        <v>6</v>
      </c>
      <c r="E128" t="str">
        <f>DEMANDS!$E$21</f>
        <v>TTURS</v>
      </c>
      <c r="F128">
        <v>2036</v>
      </c>
      <c r="G128" s="12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12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12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12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12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12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12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12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12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12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12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12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12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12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12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12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12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12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12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12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12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12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12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12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12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12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4.6">
      <c r="D129" t="s">
        <v>6</v>
      </c>
      <c r="E129" t="str">
        <f>DEMANDS!$E$21</f>
        <v>TTURS</v>
      </c>
      <c r="F129">
        <v>2037</v>
      </c>
      <c r="G129" s="12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12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12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12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12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12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12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12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12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12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12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12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12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12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12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12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12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12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12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12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12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12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12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12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12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12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4.6">
      <c r="D130" t="s">
        <v>6</v>
      </c>
      <c r="E130" t="str">
        <f>DEMANDS!$E$21</f>
        <v>TTURS</v>
      </c>
      <c r="F130">
        <v>2038</v>
      </c>
      <c r="G130" s="12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12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12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12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12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12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12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12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12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12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12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12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12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12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12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12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12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12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12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12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12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12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12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12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12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12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4.6">
      <c r="D131" t="s">
        <v>6</v>
      </c>
      <c r="E131" t="str">
        <f>DEMANDS!$E$21</f>
        <v>TTURS</v>
      </c>
      <c r="F131">
        <v>2039</v>
      </c>
      <c r="G131" s="12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12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12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12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12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12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12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12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12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12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12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12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12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12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12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12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12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12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12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12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12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12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12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12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12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12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4.6">
      <c r="D132" t="s">
        <v>6</v>
      </c>
      <c r="E132" t="str">
        <f>DEMANDS!$E$21</f>
        <v>TTURS</v>
      </c>
      <c r="F132">
        <v>2040</v>
      </c>
      <c r="G132" s="12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12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12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12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12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12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12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12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12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12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12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12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12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12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12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12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12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12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12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12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12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12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12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12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12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12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4.6">
      <c r="D133" t="s">
        <v>6</v>
      </c>
      <c r="E133" t="str">
        <f>DEMANDS!$E$21</f>
        <v>TTURS</v>
      </c>
      <c r="F133">
        <v>2045</v>
      </c>
      <c r="G133" s="12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12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12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12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12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12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12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12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12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12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12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12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12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12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12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12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12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12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12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12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12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12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12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12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12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12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4.6">
      <c r="D134" t="s">
        <v>6</v>
      </c>
      <c r="E134" t="str">
        <f>DEMANDS!$E$21</f>
        <v>TTURS</v>
      </c>
      <c r="F134">
        <v>2050</v>
      </c>
      <c r="G134" s="12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12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12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12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12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12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12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12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12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12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12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12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12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12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12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12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12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12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12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12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12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12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12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12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12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12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4.6">
      <c r="D135" t="s">
        <v>6</v>
      </c>
      <c r="E135" t="str">
        <f>DEMANDS!$E$21</f>
        <v>TTURS</v>
      </c>
      <c r="F135">
        <v>2055</v>
      </c>
      <c r="G135" s="12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12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12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12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12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12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12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12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12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12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12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12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12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12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12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12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12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12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12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12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12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12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12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12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12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12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4.6">
      <c r="D136" t="s">
        <v>6</v>
      </c>
      <c r="E136" t="str">
        <f>DEMANDS!$E$21</f>
        <v>TTURS</v>
      </c>
      <c r="F136">
        <v>2060</v>
      </c>
      <c r="G136" s="12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12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12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12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12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12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12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12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12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12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12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12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12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12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12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12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12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12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12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12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12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12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12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12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12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12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4.6">
      <c r="D137" t="s">
        <v>6</v>
      </c>
      <c r="E137" t="str">
        <f>DEMANDS!$E$21</f>
        <v>TTURS</v>
      </c>
      <c r="F137">
        <v>2065</v>
      </c>
      <c r="G137" s="12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12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12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12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12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12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12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12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12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12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12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12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12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12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12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12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12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12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12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12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12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12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12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12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12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12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4.6">
      <c r="D138" t="s">
        <v>6</v>
      </c>
      <c r="E138" t="str">
        <f>DEMANDS!$E$21</f>
        <v>TTURS</v>
      </c>
      <c r="F138">
        <v>2070</v>
      </c>
      <c r="G138" s="11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11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11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11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11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11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11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11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11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11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11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11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11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11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11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11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11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11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11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11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11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11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11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11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11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11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4.6">
      <c r="D139" s="13" t="s">
        <v>6</v>
      </c>
      <c r="E139" s="13" t="str">
        <f>DEMANDS!$E$22</f>
        <v>TNAV</v>
      </c>
      <c r="F139" s="13">
        <v>2020</v>
      </c>
      <c r="G139" s="14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14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4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4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14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14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14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4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4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14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14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4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4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4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4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4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4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4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4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4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14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4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14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14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14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4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4.6">
      <c r="D140" t="s">
        <v>6</v>
      </c>
      <c r="E140" t="str">
        <f>DEMANDS!$E$22</f>
        <v>TNAV</v>
      </c>
      <c r="F140">
        <v>2021</v>
      </c>
      <c r="G140" s="12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12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12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12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12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12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12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12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12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12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12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12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12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12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12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12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12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12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12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12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12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12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12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12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12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12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4.6">
      <c r="D141" t="s">
        <v>6</v>
      </c>
      <c r="E141" t="str">
        <f>DEMANDS!$E$22</f>
        <v>TNAV</v>
      </c>
      <c r="F141">
        <v>2022</v>
      </c>
      <c r="G141" s="12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12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12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12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12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12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12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12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12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12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12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12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12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12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12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12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12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12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12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12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12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12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12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12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12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12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4.6">
      <c r="D142" t="s">
        <v>6</v>
      </c>
      <c r="E142" t="str">
        <f>DEMANDS!$E$22</f>
        <v>TNAV</v>
      </c>
      <c r="F142">
        <v>2023</v>
      </c>
      <c r="G142" s="12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12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12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12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12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12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12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12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12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12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12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12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12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12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12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12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12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12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12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12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12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12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12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12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12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12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4.6">
      <c r="D143" t="s">
        <v>6</v>
      </c>
      <c r="E143" t="str">
        <f>DEMANDS!$E$22</f>
        <v>TNAV</v>
      </c>
      <c r="F143">
        <v>2024</v>
      </c>
      <c r="G143" s="12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12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12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12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12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12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12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12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12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12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12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12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12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12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12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12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12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12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12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12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12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12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12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12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12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12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4.6">
      <c r="D144" t="s">
        <v>6</v>
      </c>
      <c r="E144" t="str">
        <f>DEMANDS!$E$22</f>
        <v>TNAV</v>
      </c>
      <c r="F144">
        <v>2025</v>
      </c>
      <c r="G144" s="12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12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12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12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12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12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12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12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12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12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12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12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12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12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12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12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12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12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12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12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12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12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12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12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12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12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4.6">
      <c r="D145" t="s">
        <v>6</v>
      </c>
      <c r="E145" t="str">
        <f>DEMANDS!$E$22</f>
        <v>TNAV</v>
      </c>
      <c r="F145">
        <v>2026</v>
      </c>
      <c r="G145" s="12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12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12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12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12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12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12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12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12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12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12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12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12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12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12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12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12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12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12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12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12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12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12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12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12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12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4.6">
      <c r="D146" t="s">
        <v>6</v>
      </c>
      <c r="E146" t="str">
        <f>DEMANDS!$E$22</f>
        <v>TNAV</v>
      </c>
      <c r="F146">
        <v>2027</v>
      </c>
      <c r="G146" s="12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12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12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12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12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12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12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12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12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12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12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12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12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12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12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12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12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12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12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12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12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12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12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12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12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12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4.6">
      <c r="D147" t="s">
        <v>6</v>
      </c>
      <c r="E147" t="str">
        <f>DEMANDS!$E$22</f>
        <v>TNAV</v>
      </c>
      <c r="F147">
        <v>2028</v>
      </c>
      <c r="G147" s="12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12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12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12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12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12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12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12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12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12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12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12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12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12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12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12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12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12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12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12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12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12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12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12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12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12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4.6">
      <c r="D148" t="s">
        <v>6</v>
      </c>
      <c r="E148" t="str">
        <f>DEMANDS!$E$22</f>
        <v>TNAV</v>
      </c>
      <c r="F148">
        <v>2029</v>
      </c>
      <c r="G148" s="12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12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12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12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12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12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12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12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12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12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12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12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12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12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12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12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12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12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12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12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12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12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12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12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12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12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4.6">
      <c r="D149" t="s">
        <v>6</v>
      </c>
      <c r="E149" t="str">
        <f>DEMANDS!$E$22</f>
        <v>TNAV</v>
      </c>
      <c r="F149">
        <v>2030</v>
      </c>
      <c r="G149" s="12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12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12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12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12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12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12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12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12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12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12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12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12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12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12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12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12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12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12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12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12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12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12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12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12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12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4.6">
      <c r="D150" t="s">
        <v>6</v>
      </c>
      <c r="E150" t="str">
        <f>DEMANDS!$E$22</f>
        <v>TNAV</v>
      </c>
      <c r="F150">
        <v>2031</v>
      </c>
      <c r="G150" s="12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12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12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12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12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12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12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12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12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12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12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12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12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12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12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12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12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12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12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12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12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12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12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12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12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12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4.6">
      <c r="D151" t="s">
        <v>6</v>
      </c>
      <c r="E151" t="str">
        <f>DEMANDS!$E$22</f>
        <v>TNAV</v>
      </c>
      <c r="F151">
        <v>2032</v>
      </c>
      <c r="G151" s="12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12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12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12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12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12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12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12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12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12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12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12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12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12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12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12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12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12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12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12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12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12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12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12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12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12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4.6">
      <c r="D152" t="s">
        <v>6</v>
      </c>
      <c r="E152" t="str">
        <f>DEMANDS!$E$22</f>
        <v>TNAV</v>
      </c>
      <c r="F152">
        <v>2033</v>
      </c>
      <c r="G152" s="12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12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12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12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12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12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12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12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12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12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12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12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12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12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12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12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12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12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12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12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12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12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12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12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12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12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4.6">
      <c r="D153" t="s">
        <v>6</v>
      </c>
      <c r="E153" t="str">
        <f>DEMANDS!$E$22</f>
        <v>TNAV</v>
      </c>
      <c r="F153">
        <v>2034</v>
      </c>
      <c r="G153" s="12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12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12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12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12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12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12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12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12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12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12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12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12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12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12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12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12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12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12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12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12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12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12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12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12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12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4.6">
      <c r="D154" t="s">
        <v>6</v>
      </c>
      <c r="E154" t="str">
        <f>DEMANDS!$E$22</f>
        <v>TNAV</v>
      </c>
      <c r="F154">
        <v>2035</v>
      </c>
      <c r="G154" s="12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12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12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12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12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12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12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12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12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12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12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12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12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12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12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12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12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12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12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12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12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12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12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12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12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12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4.6">
      <c r="D155" t="s">
        <v>6</v>
      </c>
      <c r="E155" t="str">
        <f>DEMANDS!$E$22</f>
        <v>TNAV</v>
      </c>
      <c r="F155">
        <v>2036</v>
      </c>
      <c r="G155" s="12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12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12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12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12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12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12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12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12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12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12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12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12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12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12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12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12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12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12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12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12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12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12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12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12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12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4.6">
      <c r="D156" t="s">
        <v>6</v>
      </c>
      <c r="E156" t="str">
        <f>DEMANDS!$E$22</f>
        <v>TNAV</v>
      </c>
      <c r="F156">
        <v>2037</v>
      </c>
      <c r="G156" s="12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12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12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12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12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12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12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12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12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12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12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12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12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12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12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12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12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12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12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12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12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12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12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12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12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12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4.6">
      <c r="D157" t="s">
        <v>6</v>
      </c>
      <c r="E157" t="str">
        <f>DEMANDS!$E$22</f>
        <v>TNAV</v>
      </c>
      <c r="F157">
        <v>2038</v>
      </c>
      <c r="G157" s="12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12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12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12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12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12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12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12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12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12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12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12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12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12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12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12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12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12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12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12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12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12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12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12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12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12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4.6">
      <c r="D158" t="s">
        <v>6</v>
      </c>
      <c r="E158" t="str">
        <f>DEMANDS!$E$22</f>
        <v>TNAV</v>
      </c>
      <c r="F158">
        <v>2039</v>
      </c>
      <c r="G158" s="12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12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12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12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12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12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12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12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12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12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12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12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12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12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12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12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12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12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12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12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12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12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12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12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12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12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4.6">
      <c r="D159" t="s">
        <v>6</v>
      </c>
      <c r="E159" t="str">
        <f>DEMANDS!$E$22</f>
        <v>TNAV</v>
      </c>
      <c r="F159">
        <v>2040</v>
      </c>
      <c r="G159" s="12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12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12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12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12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12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12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12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12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12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12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12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12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12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12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12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12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12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12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12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12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12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12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12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12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12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4.6">
      <c r="D160" t="s">
        <v>6</v>
      </c>
      <c r="E160" t="str">
        <f>DEMANDS!$E$22</f>
        <v>TNAV</v>
      </c>
      <c r="F160">
        <v>2045</v>
      </c>
      <c r="G160" s="12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12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12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12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12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12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12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12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12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12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12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12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12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12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12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12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12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12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12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12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12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12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12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12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12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12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4.6">
      <c r="D161" t="s">
        <v>6</v>
      </c>
      <c r="E161" t="str">
        <f>DEMANDS!$E$22</f>
        <v>TNAV</v>
      </c>
      <c r="F161">
        <v>2050</v>
      </c>
      <c r="G161" s="12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12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12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12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12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12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12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12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12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12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12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12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12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12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12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12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12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12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12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12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12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12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12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12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12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12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4.6">
      <c r="D162" t="s">
        <v>6</v>
      </c>
      <c r="E162" t="str">
        <f>DEMANDS!$E$22</f>
        <v>TNAV</v>
      </c>
      <c r="F162">
        <v>2055</v>
      </c>
      <c r="G162" s="12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12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12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12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12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12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12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12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12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12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12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12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12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12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12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12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12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12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12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12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12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12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12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12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12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12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4.6">
      <c r="D163" t="s">
        <v>6</v>
      </c>
      <c r="E163" t="str">
        <f>DEMANDS!$E$22</f>
        <v>TNAV</v>
      </c>
      <c r="F163">
        <v>2060</v>
      </c>
      <c r="G163" s="12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12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12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12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12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12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12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12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12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12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12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12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12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12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12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12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12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12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12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12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12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12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12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12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12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12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4.6">
      <c r="D164" t="s">
        <v>6</v>
      </c>
      <c r="E164" t="str">
        <f>DEMANDS!$E$22</f>
        <v>TNAV</v>
      </c>
      <c r="F164">
        <v>2065</v>
      </c>
      <c r="G164" s="12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12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12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12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12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12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12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12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12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12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12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12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12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12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12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12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12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12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12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12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12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12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12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12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12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12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4.6">
      <c r="D165" t="s">
        <v>6</v>
      </c>
      <c r="E165" t="str">
        <f>DEMANDS!$E$22</f>
        <v>TNAV</v>
      </c>
      <c r="F165">
        <v>2070</v>
      </c>
      <c r="G165" s="11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11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11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11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11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11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11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11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11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11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11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11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11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11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11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11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11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11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11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11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11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11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11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11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11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11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4.6">
      <c r="D166" s="13" t="s">
        <v>6</v>
      </c>
      <c r="E166" s="13" t="str">
        <f>DEMANDS!$E$23</f>
        <v>TOTH</v>
      </c>
      <c r="F166" s="13">
        <v>2020</v>
      </c>
      <c r="G166" s="14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4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4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4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4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4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4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4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4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4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4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4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4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4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4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4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4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4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4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4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4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4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4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4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4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4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ht="14.6">
      <c r="D167" t="s">
        <v>6</v>
      </c>
      <c r="E167" t="str">
        <f>DEMANDS!$E$23</f>
        <v>TOTH</v>
      </c>
      <c r="F167">
        <v>2021</v>
      </c>
      <c r="G167" s="12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12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12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12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12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12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12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12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12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12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12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12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12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12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12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12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12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12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12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12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12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12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12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12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12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12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ht="14.6">
      <c r="D168" t="s">
        <v>6</v>
      </c>
      <c r="E168" t="str">
        <f>DEMANDS!$E$23</f>
        <v>TOTH</v>
      </c>
      <c r="F168">
        <v>2022</v>
      </c>
      <c r="G168" s="12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12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12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12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12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12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12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12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12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12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12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12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12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12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12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12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12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12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12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12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0.088566788282448461</v>
      </c>
      <c r="AA168" s="12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12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12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12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12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12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ht="14.6">
      <c r="D169" t="s">
        <v>6</v>
      </c>
      <c r="E169" t="str">
        <f>DEMANDS!$E$23</f>
        <v>TOTH</v>
      </c>
      <c r="F169">
        <v>2023</v>
      </c>
      <c r="G169" s="12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12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12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12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12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12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12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12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12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12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12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12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12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12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12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12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12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12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12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12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0.084021775338419175</v>
      </c>
      <c r="AA169" s="12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12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12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12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12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12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ht="14.6">
      <c r="D170" t="s">
        <v>6</v>
      </c>
      <c r="E170" t="str">
        <f>DEMANDS!$E$23</f>
        <v>TOTH</v>
      </c>
      <c r="F170">
        <v>2024</v>
      </c>
      <c r="G170" s="12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12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12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12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12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12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0.095129518846607586</v>
      </c>
      <c r="M170" s="12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12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12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12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12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12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12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12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12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12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12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12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12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12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0.074580537320986892</v>
      </c>
      <c r="AA170" s="12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12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12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12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12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12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ht="14.6">
      <c r="D171" t="s">
        <v>6</v>
      </c>
      <c r="E171" t="str">
        <f>DEMANDS!$E$23</f>
        <v>TOTH</v>
      </c>
      <c r="F171">
        <v>2025</v>
      </c>
      <c r="G171" s="12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12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12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12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12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12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0.074477305087502652</v>
      </c>
      <c r="M171" s="12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12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12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12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12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12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12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12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12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12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12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12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12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12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0.058389420013797308</v>
      </c>
      <c r="AA171" s="12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12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12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12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12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12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ht="14.6">
      <c r="D172" t="s">
        <v>6</v>
      </c>
      <c r="E172" t="str">
        <f>DEMANDS!$E$23</f>
        <v>TOTH</v>
      </c>
      <c r="F172">
        <v>2026</v>
      </c>
      <c r="G172" s="12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0.067512263556394739</v>
      </c>
      <c r="H172" s="12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12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12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12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12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0.048468853164134948</v>
      </c>
      <c r="M172" s="12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12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12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0.092449300553644559</v>
      </c>
      <c r="P172" s="12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12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12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12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12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12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12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12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12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12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12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0.037999068597644958</v>
      </c>
      <c r="AA172" s="12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12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0.076538880400898457</v>
      </c>
      <c r="AC172" s="12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0.077714048200806893</v>
      </c>
      <c r="AD172" s="12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0.090332575505373575</v>
      </c>
      <c r="AE172" s="12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12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0.072793996533985397</v>
      </c>
    </row>
    <row r="173" spans="4:32" ht="14.6">
      <c r="D173" t="s">
        <v>6</v>
      </c>
      <c r="E173" t="str">
        <f>DEMANDS!$E$23</f>
        <v>TOTH</v>
      </c>
      <c r="F173">
        <v>2027</v>
      </c>
      <c r="G173" s="12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0.036157878336715514</v>
      </c>
      <c r="H173" s="12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12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12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0.063022879630242432</v>
      </c>
      <c r="K173" s="12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0.053791607909168759</v>
      </c>
      <c r="L173" s="12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0.025958704441378801</v>
      </c>
      <c r="M173" s="12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0.081855055005080696</v>
      </c>
      <c r="N173" s="12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12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0.049513531107438336</v>
      </c>
      <c r="P173" s="12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0.056378396331592737</v>
      </c>
      <c r="Q173" s="12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12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0.090455030951077001</v>
      </c>
      <c r="S173" s="12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0.075461438739786682</v>
      </c>
      <c r="T173" s="12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12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0.093809663027493301</v>
      </c>
      <c r="V173" s="12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12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12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0.073784122701578456</v>
      </c>
      <c r="Y173" s="12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12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0.020351349916070346</v>
      </c>
      <c r="AA173" s="12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0.08288583271428622</v>
      </c>
      <c r="AB173" s="12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0.040992308356723302</v>
      </c>
      <c r="AC173" s="12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0.041621698812559824</v>
      </c>
      <c r="AD173" s="12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0.048379866159236319</v>
      </c>
      <c r="AE173" s="12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12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0.03898664230270539</v>
      </c>
    </row>
    <row r="174" spans="4:32" ht="14.6">
      <c r="D174" t="s">
        <v>6</v>
      </c>
      <c r="E174" t="str">
        <f>DEMANDS!$E$23</f>
        <v>TOTH</v>
      </c>
      <c r="F174">
        <v>2028</v>
      </c>
      <c r="G174" s="12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0.016682980621878174</v>
      </c>
      <c r="H174" s="12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12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0.065201115722096345</v>
      </c>
      <c r="J174" s="12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0.029078295740009464</v>
      </c>
      <c r="K174" s="12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0.024819054481332408</v>
      </c>
      <c r="L174" s="12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0.011977156378803288</v>
      </c>
      <c r="M174" s="12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0.037767323727783186</v>
      </c>
      <c r="N174" s="12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0.057154417066212528</v>
      </c>
      <c r="O174" s="12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0.022845181132969943</v>
      </c>
      <c r="P174" s="12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0.026012579740815819</v>
      </c>
      <c r="Q174" s="12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12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0.041735289732856791</v>
      </c>
      <c r="S174" s="12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0.034817355943049653</v>
      </c>
      <c r="T174" s="12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12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0.043283092438624396</v>
      </c>
      <c r="V174" s="12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0.057111927215334812</v>
      </c>
      <c r="W174" s="12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0.046754366738609811</v>
      </c>
      <c r="X174" s="12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0.03404345459016582</v>
      </c>
      <c r="Y174" s="12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0.07561962715732154</v>
      </c>
      <c r="Z174" s="12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0.0093899640105295206</v>
      </c>
      <c r="AA174" s="12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0.03824291702415971</v>
      </c>
      <c r="AB174" s="12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0.018913551276233176</v>
      </c>
      <c r="AC174" s="12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0.019203947429473553</v>
      </c>
      <c r="AD174" s="12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0.022322116416992069</v>
      </c>
      <c r="AE174" s="12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0.046648581661596925</v>
      </c>
      <c r="AF174" s="12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0.017988151627461108</v>
      </c>
    </row>
    <row r="175" spans="4:32" ht="14.6">
      <c r="D175" t="s">
        <v>6</v>
      </c>
      <c r="E175" t="str">
        <f>DEMANDS!$E$23</f>
        <v>TOTH</v>
      </c>
      <c r="F175">
        <v>2029</v>
      </c>
      <c r="G175" s="12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0.0069594444650572761</v>
      </c>
      <c r="H175" s="12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12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0.027199189054540631</v>
      </c>
      <c r="J175" s="12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0.012130253515712871</v>
      </c>
      <c r="K175" s="12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0.010353475512136522</v>
      </c>
      <c r="L175" s="12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0.0049963706460389055</v>
      </c>
      <c r="M175" s="12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0.015754953987817823</v>
      </c>
      <c r="N175" s="12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0.023842441618819529</v>
      </c>
      <c r="O175" s="12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0.0095300577871905157</v>
      </c>
      <c r="P175" s="12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0.01085136452545378</v>
      </c>
      <c r="Q175" s="12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12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0.01741022409077117</v>
      </c>
      <c r="S175" s="12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0.014524350330301269</v>
      </c>
      <c r="T175" s="12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0.0663609164943567</v>
      </c>
      <c r="U175" s="12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0.018055902894685182</v>
      </c>
      <c r="V175" s="12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0.023824716623255832</v>
      </c>
      <c r="W175" s="12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0.019503973911566178</v>
      </c>
      <c r="X175" s="12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0.014201510928344247</v>
      </c>
      <c r="Y175" s="12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0.031545357966762923</v>
      </c>
      <c r="Z175" s="12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0.0039171017782318619</v>
      </c>
      <c r="AA175" s="12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0.015953351696782692</v>
      </c>
      <c r="AB175" s="12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0.0078899456114778638</v>
      </c>
      <c r="AC175" s="12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0.0080110867880546863</v>
      </c>
      <c r="AD175" s="12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0.0093118569797337753</v>
      </c>
      <c r="AE175" s="12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0.019459844784679971</v>
      </c>
      <c r="AF175" s="12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0.0075039074322350678</v>
      </c>
    </row>
    <row r="176" spans="4:32" ht="14.6">
      <c r="D176" t="s">
        <v>6</v>
      </c>
      <c r="E176" t="str">
        <f>DEMANDS!$E$23</f>
        <v>TOTH</v>
      </c>
      <c r="F176">
        <v>2030</v>
      </c>
      <c r="G176" s="12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12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12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12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12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12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12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12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12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12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12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12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12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12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12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12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12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12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12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12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12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12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12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12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12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12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4.6">
      <c r="D177" t="s">
        <v>6</v>
      </c>
      <c r="E177" t="str">
        <f>DEMANDS!$E$23</f>
        <v>TOTH</v>
      </c>
      <c r="F177">
        <v>2031</v>
      </c>
      <c r="G177" s="12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12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12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12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12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12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12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12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12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12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12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12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12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12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12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12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12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12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12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12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12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12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12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12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12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12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4.6">
      <c r="D178" t="s">
        <v>6</v>
      </c>
      <c r="E178" t="str">
        <f>DEMANDS!$E$23</f>
        <v>TOTH</v>
      </c>
      <c r="F178">
        <v>2032</v>
      </c>
      <c r="G178" s="12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12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12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12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12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12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12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12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12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12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12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12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12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12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12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12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12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12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12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12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12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12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12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12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12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12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4.6">
      <c r="D179" t="s">
        <v>6</v>
      </c>
      <c r="E179" t="str">
        <f>DEMANDS!$E$23</f>
        <v>TOTH</v>
      </c>
      <c r="F179">
        <v>2033</v>
      </c>
      <c r="G179" s="12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12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12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12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12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12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12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12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12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12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12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12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12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12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12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12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12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12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12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12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12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12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12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12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12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12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4.6">
      <c r="D180" t="s">
        <v>6</v>
      </c>
      <c r="E180" t="str">
        <f>DEMANDS!$E$23</f>
        <v>TOTH</v>
      </c>
      <c r="F180">
        <v>2034</v>
      </c>
      <c r="G180" s="12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12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12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12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12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12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12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12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12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12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12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12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12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12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12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12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12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12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12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12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12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12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12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12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12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12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4.6">
      <c r="D181" t="s">
        <v>6</v>
      </c>
      <c r="E181" t="str">
        <f>DEMANDS!$E$23</f>
        <v>TOTH</v>
      </c>
      <c r="F181">
        <v>2035</v>
      </c>
      <c r="G181" s="12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12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12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12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12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12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12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12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12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12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12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12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12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12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12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12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12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12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12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12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12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12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12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12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12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12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4.6">
      <c r="D182" t="s">
        <v>6</v>
      </c>
      <c r="E182" t="str">
        <f>DEMANDS!$E$23</f>
        <v>TOTH</v>
      </c>
      <c r="F182">
        <v>2036</v>
      </c>
      <c r="G182" s="12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12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12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12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12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12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12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12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12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12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12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12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12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12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12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12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12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12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12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12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12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12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12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12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12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12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4.6">
      <c r="D183" t="s">
        <v>6</v>
      </c>
      <c r="E183" t="str">
        <f>DEMANDS!$E$23</f>
        <v>TOTH</v>
      </c>
      <c r="F183">
        <v>2037</v>
      </c>
      <c r="G183" s="12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12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12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12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12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12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12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12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12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12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12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12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12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12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12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12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12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12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12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12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12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12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12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12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12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12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4.6">
      <c r="D184" t="s">
        <v>6</v>
      </c>
      <c r="E184" t="str">
        <f>DEMANDS!$E$23</f>
        <v>TOTH</v>
      </c>
      <c r="F184">
        <v>2038</v>
      </c>
      <c r="G184" s="12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12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12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12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12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12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12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12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12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12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12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12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12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12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12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12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12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12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12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12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12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12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12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12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12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12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4.6">
      <c r="D185" t="s">
        <v>6</v>
      </c>
      <c r="E185" t="str">
        <f>DEMANDS!$E$23</f>
        <v>TOTH</v>
      </c>
      <c r="F185">
        <v>2039</v>
      </c>
      <c r="G185" s="12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12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12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12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12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12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12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12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12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12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12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12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12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12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12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12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12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12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12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12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12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12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12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12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12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12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4.6">
      <c r="D186" t="s">
        <v>6</v>
      </c>
      <c r="E186" t="str">
        <f>DEMANDS!$E$23</f>
        <v>TOTH</v>
      </c>
      <c r="F186">
        <v>2040</v>
      </c>
      <c r="G186" s="12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12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12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12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12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12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12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12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12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12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12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12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12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12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12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12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12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12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12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12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12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12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12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12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12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12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4.6">
      <c r="D187" t="s">
        <v>6</v>
      </c>
      <c r="E187" t="str">
        <f>DEMANDS!$E$23</f>
        <v>TOTH</v>
      </c>
      <c r="F187">
        <v>2045</v>
      </c>
      <c r="G187" s="12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12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12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12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12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12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12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12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12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12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12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12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12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12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12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12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12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12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12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12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12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12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12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12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12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12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4.6">
      <c r="D188" t="s">
        <v>6</v>
      </c>
      <c r="E188" t="str">
        <f>DEMANDS!$E$23</f>
        <v>TOTH</v>
      </c>
      <c r="F188">
        <v>2050</v>
      </c>
      <c r="G188" s="12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12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12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12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12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12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12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12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12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12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12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12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12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12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12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12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12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12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12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12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12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12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12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12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12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12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4.6">
      <c r="D189" t="s">
        <v>6</v>
      </c>
      <c r="E189" t="str">
        <f>DEMANDS!$E$23</f>
        <v>TOTH</v>
      </c>
      <c r="F189">
        <v>2055</v>
      </c>
      <c r="G189" s="12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12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12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12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12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12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12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12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12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12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12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12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12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12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12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12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12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12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12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12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12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12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12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12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12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12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4.6">
      <c r="D190" t="s">
        <v>6</v>
      </c>
      <c r="E190" t="str">
        <f>DEMANDS!$E$23</f>
        <v>TOTH</v>
      </c>
      <c r="F190">
        <v>2060</v>
      </c>
      <c r="G190" s="12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12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12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12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12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12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12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12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12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12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12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12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12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12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12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12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12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12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12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12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12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12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12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12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12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12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4.6">
      <c r="D191" t="s">
        <v>6</v>
      </c>
      <c r="E191" t="str">
        <f>DEMANDS!$E$23</f>
        <v>TOTH</v>
      </c>
      <c r="F191">
        <v>2065</v>
      </c>
      <c r="G191" s="12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12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12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12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12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12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12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12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12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12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12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12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12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12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12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12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12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12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12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12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12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12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12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12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12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12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4.6">
      <c r="D192" t="s">
        <v>6</v>
      </c>
      <c r="E192" t="str">
        <f>DEMANDS!$E$23</f>
        <v>TOTH</v>
      </c>
      <c r="F192">
        <v>2070</v>
      </c>
      <c r="G192" s="11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11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11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11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11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11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11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11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11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11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11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11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11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11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11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11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11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11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11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11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11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11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11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11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11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11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4.6">
      <c r="D193" s="13" t="s">
        <v>6</v>
      </c>
      <c r="E193" s="13" t="str">
        <f>DEMANDS!$E$24</f>
        <v>TAVIDOM</v>
      </c>
      <c r="F193" s="13">
        <v>2020</v>
      </c>
      <c r="G193" s="13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4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0.064093592729048743</v>
      </c>
      <c r="I193" s="13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3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3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3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3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3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3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3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3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3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4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0.022382134926061514</v>
      </c>
      <c r="T193" s="14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0.00022177930432032186</v>
      </c>
      <c r="U193" s="14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0.022262535129606249</v>
      </c>
      <c r="V193" s="13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3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3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3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3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31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4.4355860864064419E-05</v>
      </c>
      <c r="AB193" s="13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3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3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3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3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4.6">
      <c r="D194" t="s">
        <v>6</v>
      </c>
      <c r="E194" t="str">
        <f>DEMANDS!$E$24</f>
        <v>TAVIDOM</v>
      </c>
      <c r="F194">
        <v>2021</v>
      </c>
      <c r="G194" s="29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12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0.069928010319333211</v>
      </c>
      <c r="I194" s="29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9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9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9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9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9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9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9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9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9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12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0.024419572931335776</v>
      </c>
      <c r="T194" s="12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0.00024196779772804261</v>
      </c>
      <c r="U194" s="12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0.024289086006752381</v>
      </c>
      <c r="V194" s="29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9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9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9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9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9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4.839355954560858E-05</v>
      </c>
      <c r="AB194" s="29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9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9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9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9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4.6">
      <c r="D195" t="s">
        <v>6</v>
      </c>
      <c r="E195" t="str">
        <f>DEMANDS!$E$24</f>
        <v>TAVIDOM</v>
      </c>
      <c r="F195">
        <v>2022</v>
      </c>
      <c r="G195" s="29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12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9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9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9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9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9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9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9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9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9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9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12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0.046779068407982807</v>
      </c>
      <c r="T195" s="12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0.00046352277307537207</v>
      </c>
      <c r="U195" s="12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0.046529102661710439</v>
      </c>
      <c r="V195" s="29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9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9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9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9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9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9.2704554615074527E-05</v>
      </c>
      <c r="AB195" s="29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9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9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9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9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4.6">
      <c r="D196" t="s">
        <v>6</v>
      </c>
      <c r="E196" t="str">
        <f>DEMANDS!$E$24</f>
        <v>TAVIDOM</v>
      </c>
      <c r="F196">
        <v>2023</v>
      </c>
      <c r="G196" s="29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12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9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9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9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9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9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9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9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9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9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9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12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0.046779068407982807</v>
      </c>
      <c r="T196" s="12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0.00046352277307537207</v>
      </c>
      <c r="U196" s="12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0.046529102661710439</v>
      </c>
      <c r="V196" s="29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9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9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9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9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9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9.2704554615074527E-05</v>
      </c>
      <c r="AB196" s="29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9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9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9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9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4.6">
      <c r="D197" t="s">
        <v>6</v>
      </c>
      <c r="E197" t="str">
        <f>DEMANDS!$E$24</f>
        <v>TAVIDOM</v>
      </c>
      <c r="F197">
        <v>2024</v>
      </c>
      <c r="G197" s="29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12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9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9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9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9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9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9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9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9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9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9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12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0.046779068407982807</v>
      </c>
      <c r="T197" s="12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0.00046352277307537207</v>
      </c>
      <c r="U197" s="12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0.046529102661710439</v>
      </c>
      <c r="V197" s="29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9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9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9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9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9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9.2704554615074527E-05</v>
      </c>
      <c r="AB197" s="29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9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9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9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9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4.6">
      <c r="D198" t="s">
        <v>6</v>
      </c>
      <c r="E198" t="str">
        <f>DEMANDS!$E$24</f>
        <v>TAVIDOM</v>
      </c>
      <c r="F198">
        <v>2025</v>
      </c>
      <c r="G198" s="29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12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9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9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9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9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9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9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9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9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9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9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12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0.046779068407982807</v>
      </c>
      <c r="T198" s="12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0.00046352277307537207</v>
      </c>
      <c r="U198" s="12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0.046529102661710439</v>
      </c>
      <c r="V198" s="29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9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9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9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9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9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9.2704554615074527E-05</v>
      </c>
      <c r="AB198" s="29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9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9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9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9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4.6">
      <c r="D199" t="s">
        <v>6</v>
      </c>
      <c r="E199" t="str">
        <f>DEMANDS!$E$24</f>
        <v>TAVIDOM</v>
      </c>
      <c r="F199">
        <v>2026</v>
      </c>
      <c r="G199" s="29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12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9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9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9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9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9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9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9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9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9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9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12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0.046779068407982807</v>
      </c>
      <c r="T199" s="12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0.00046352277307537207</v>
      </c>
      <c r="U199" s="12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0.046529102661710439</v>
      </c>
      <c r="V199" s="29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9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9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9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9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9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9.2704554615074527E-05</v>
      </c>
      <c r="AB199" s="29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9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9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9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9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4.6">
      <c r="D200" t="s">
        <v>6</v>
      </c>
      <c r="E200" t="str">
        <f>DEMANDS!$E$24</f>
        <v>TAVIDOM</v>
      </c>
      <c r="F200">
        <v>2027</v>
      </c>
      <c r="G200" s="29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12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9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9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9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9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9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9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9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9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9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9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12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0.046779068407982807</v>
      </c>
      <c r="T200" s="12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0.00046352277307537207</v>
      </c>
      <c r="U200" s="12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0.046529102661710439</v>
      </c>
      <c r="V200" s="29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9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9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9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9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9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9.2704554615074527E-05</v>
      </c>
      <c r="AB200" s="29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9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9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9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9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4.6">
      <c r="D201" t="s">
        <v>6</v>
      </c>
      <c r="E201" t="str">
        <f>DEMANDS!$E$24</f>
        <v>TAVIDOM</v>
      </c>
      <c r="F201">
        <v>2028</v>
      </c>
      <c r="G201" s="29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12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9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9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9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9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9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9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9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9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9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9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12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0.046779068407982807</v>
      </c>
      <c r="T201" s="12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0.00046352277307537207</v>
      </c>
      <c r="U201" s="12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0.046529102661710439</v>
      </c>
      <c r="V201" s="29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9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9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9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9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9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9.2704554615074527E-05</v>
      </c>
      <c r="AB201" s="29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9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9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9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9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4.6">
      <c r="D202" t="s">
        <v>6</v>
      </c>
      <c r="E202" t="str">
        <f>DEMANDS!$E$24</f>
        <v>TAVIDOM</v>
      </c>
      <c r="F202">
        <v>2029</v>
      </c>
      <c r="G202" s="29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12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9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9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9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9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9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9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9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9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9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9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12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0.046779068407982807</v>
      </c>
      <c r="T202" s="12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0.00046352277307537207</v>
      </c>
      <c r="U202" s="12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0.046529102661710439</v>
      </c>
      <c r="V202" s="29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9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9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9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9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9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9.2704554615074527E-05</v>
      </c>
      <c r="AB202" s="29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9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9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9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9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4.6">
      <c r="D203" t="s">
        <v>6</v>
      </c>
      <c r="E203" t="str">
        <f>DEMANDS!$E$24</f>
        <v>TAVIDOM</v>
      </c>
      <c r="F203">
        <v>2030</v>
      </c>
      <c r="G203" s="29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12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9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9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9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9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9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9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9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9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9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9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12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0.046779068407982807</v>
      </c>
      <c r="T203" s="12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0.00046352277307537207</v>
      </c>
      <c r="U203" s="12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0.046529102661710439</v>
      </c>
      <c r="V203" s="29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9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9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9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9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9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9.2704554615074527E-05</v>
      </c>
      <c r="AB203" s="29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9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9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9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9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4.6">
      <c r="D204" t="s">
        <v>6</v>
      </c>
      <c r="E204" t="str">
        <f>DEMANDS!$E$24</f>
        <v>TAVIDOM</v>
      </c>
      <c r="F204">
        <v>2031</v>
      </c>
      <c r="G204" s="29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12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9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9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9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9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9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9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9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9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9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9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12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0.046779068407982807</v>
      </c>
      <c r="T204" s="12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0.00046352277307537207</v>
      </c>
      <c r="U204" s="12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0.046529102661710439</v>
      </c>
      <c r="V204" s="29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9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9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9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9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9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9.2704554615074527E-05</v>
      </c>
      <c r="AB204" s="29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9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9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9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9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4.6">
      <c r="D205" t="s">
        <v>6</v>
      </c>
      <c r="E205" t="str">
        <f>DEMANDS!$E$24</f>
        <v>TAVIDOM</v>
      </c>
      <c r="F205">
        <v>2032</v>
      </c>
      <c r="G205" s="29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12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9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9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9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9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9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9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9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9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9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9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12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0.046779068407982807</v>
      </c>
      <c r="T205" s="12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0.00046352277307537207</v>
      </c>
      <c r="U205" s="12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0.046529102661710439</v>
      </c>
      <c r="V205" s="29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9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9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9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9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9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9.2704554615074527E-05</v>
      </c>
      <c r="AB205" s="29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9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9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9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9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4.6">
      <c r="D206" t="s">
        <v>6</v>
      </c>
      <c r="E206" t="str">
        <f>DEMANDS!$E$24</f>
        <v>TAVIDOM</v>
      </c>
      <c r="F206">
        <v>2033</v>
      </c>
      <c r="G206" s="29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12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9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9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9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9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9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9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9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9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9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9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12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0.046779068407982807</v>
      </c>
      <c r="T206" s="12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0.00046352277307537207</v>
      </c>
      <c r="U206" s="12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0.046529102661710439</v>
      </c>
      <c r="V206" s="29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9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9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9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9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9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9.2704554615074527E-05</v>
      </c>
      <c r="AB206" s="29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9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9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9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9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4.6">
      <c r="D207" t="s">
        <v>6</v>
      </c>
      <c r="E207" t="str">
        <f>DEMANDS!$E$24</f>
        <v>TAVIDOM</v>
      </c>
      <c r="F207">
        <v>2034</v>
      </c>
      <c r="G207" s="29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12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9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9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9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9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9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9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9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9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9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9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12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0.046779068407982807</v>
      </c>
      <c r="T207" s="12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0.00046352277307537207</v>
      </c>
      <c r="U207" s="12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0.046529102661710439</v>
      </c>
      <c r="V207" s="29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9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9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9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9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9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9.2704554615074527E-05</v>
      </c>
      <c r="AB207" s="29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9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9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9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9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4.6">
      <c r="D208" t="s">
        <v>6</v>
      </c>
      <c r="E208" t="str">
        <f>DEMANDS!$E$24</f>
        <v>TAVIDOM</v>
      </c>
      <c r="F208">
        <v>2035</v>
      </c>
      <c r="G208" s="29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12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9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9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9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9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9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9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9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9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9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9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12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0.046779068407982807</v>
      </c>
      <c r="T208" s="12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0.00046352277307537207</v>
      </c>
      <c r="U208" s="12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0.046529102661710439</v>
      </c>
      <c r="V208" s="29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9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9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9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9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9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9.2704554615074527E-05</v>
      </c>
      <c r="AB208" s="29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9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9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9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9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4.6">
      <c r="D209" t="s">
        <v>6</v>
      </c>
      <c r="E209" t="str">
        <f>DEMANDS!$E$24</f>
        <v>TAVIDOM</v>
      </c>
      <c r="F209">
        <v>2036</v>
      </c>
      <c r="G209" s="29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12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9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9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9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9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9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9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9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9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9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9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12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0.046779068407982807</v>
      </c>
      <c r="T209" s="12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0.00046352277307537207</v>
      </c>
      <c r="U209" s="12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0.046529102661710439</v>
      </c>
      <c r="V209" s="29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9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9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9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9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9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9.2704554615074527E-05</v>
      </c>
      <c r="AB209" s="29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9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9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9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9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4.6">
      <c r="D210" t="s">
        <v>6</v>
      </c>
      <c r="E210" t="str">
        <f>DEMANDS!$E$24</f>
        <v>TAVIDOM</v>
      </c>
      <c r="F210">
        <v>2037</v>
      </c>
      <c r="G210" s="29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12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9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9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9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9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9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9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9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9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9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9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12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0.046779068407982807</v>
      </c>
      <c r="T210" s="12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0.00046352277307537207</v>
      </c>
      <c r="U210" s="12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0.046529102661710439</v>
      </c>
      <c r="V210" s="29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9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9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9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9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9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9.2704554615074527E-05</v>
      </c>
      <c r="AB210" s="29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9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9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9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9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4.6">
      <c r="D211" t="s">
        <v>6</v>
      </c>
      <c r="E211" t="str">
        <f>DEMANDS!$E$24</f>
        <v>TAVIDOM</v>
      </c>
      <c r="F211">
        <v>2038</v>
      </c>
      <c r="G211" s="29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12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9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9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9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9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9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9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9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9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9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9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12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0.046779068407982807</v>
      </c>
      <c r="T211" s="12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0.00046352277307537207</v>
      </c>
      <c r="U211" s="12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0.046529102661710439</v>
      </c>
      <c r="V211" s="29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9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9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9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9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9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9.2704554615074527E-05</v>
      </c>
      <c r="AB211" s="29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9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9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9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9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4.6">
      <c r="D212" t="s">
        <v>6</v>
      </c>
      <c r="E212" t="str">
        <f>DEMANDS!$E$24</f>
        <v>TAVIDOM</v>
      </c>
      <c r="F212">
        <v>2039</v>
      </c>
      <c r="G212" s="29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12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9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9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9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9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9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9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9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9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9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9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12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0.046779068407982807</v>
      </c>
      <c r="T212" s="12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0.00046352277307537207</v>
      </c>
      <c r="U212" s="12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0.046529102661710439</v>
      </c>
      <c r="V212" s="29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9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9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9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9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9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9.2704554615074527E-05</v>
      </c>
      <c r="AB212" s="29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9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9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9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9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4.6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12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9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9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9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9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9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9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9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9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9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9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12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0.046779068407982807</v>
      </c>
      <c r="T213" s="12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0.00046352277307537207</v>
      </c>
      <c r="U213" s="12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0.046529102661710439</v>
      </c>
      <c r="V213" s="29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9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9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9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9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9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9.2704554615074527E-05</v>
      </c>
      <c r="AB213" s="29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9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9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9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9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4.6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12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9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9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9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9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9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9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9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9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9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9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12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0.046779068407982807</v>
      </c>
      <c r="T214" s="12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0.00046352277307537207</v>
      </c>
      <c r="U214" s="12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0.046529102661710439</v>
      </c>
      <c r="V214" s="29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9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9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9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9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9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9.2704554615074527E-05</v>
      </c>
      <c r="AB214" s="29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9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9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9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9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4.6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12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9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9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9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9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9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9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9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9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9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9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12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0.046779068407982807</v>
      </c>
      <c r="T215" s="12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0.00046352277307537207</v>
      </c>
      <c r="U215" s="12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0.046529102661710439</v>
      </c>
      <c r="V215" s="29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9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9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9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9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9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9.2704554615074527E-05</v>
      </c>
      <c r="AB215" s="29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9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9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9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9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4.6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12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9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9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9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9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9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9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9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9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9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9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12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0.046779068407982807</v>
      </c>
      <c r="T216" s="12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0.00046352277307537207</v>
      </c>
      <c r="U216" s="12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0.046529102661710439</v>
      </c>
      <c r="V216" s="29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9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9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9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9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9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9.2704554615074527E-05</v>
      </c>
      <c r="AB216" s="29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9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9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9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9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4.6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12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9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9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9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9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9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9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9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9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9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9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12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0.046779068407982807</v>
      </c>
      <c r="T217" s="12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0.00046352277307537207</v>
      </c>
      <c r="U217" s="12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0.046529102661710439</v>
      </c>
      <c r="V217" s="29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9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9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9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9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9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9.2704554615074527E-05</v>
      </c>
      <c r="AB217" s="29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9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9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9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9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4.6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12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9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9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9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9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9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9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9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9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9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9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12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0.046779068407982807</v>
      </c>
      <c r="T218" s="12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0.00046352277307537207</v>
      </c>
      <c r="U218" s="12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0.046529102661710439</v>
      </c>
      <c r="V218" s="29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9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9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9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9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9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9.2704554615074527E-05</v>
      </c>
      <c r="AB218" s="29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9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9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9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9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4.6">
      <c r="D219" t="s">
        <v>6</v>
      </c>
      <c r="E219" t="str">
        <f>DEMANDS!$E$24</f>
        <v>TAVIDOM</v>
      </c>
      <c r="F219">
        <v>2070</v>
      </c>
      <c r="G219" s="10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11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30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30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30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30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30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30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30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30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30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30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11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0.046779068407982807</v>
      </c>
      <c r="T219" s="11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0.00046352277307537207</v>
      </c>
      <c r="U219" s="11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0.046529102661710439</v>
      </c>
      <c r="V219" s="30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30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30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30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30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30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9.2704554615074527E-05</v>
      </c>
      <c r="AB219" s="30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30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30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30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30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4.6">
      <c r="D220" s="13" t="s">
        <v>6</v>
      </c>
      <c r="E220" s="13" t="str">
        <f>DEMANDS!$E$25</f>
        <v>TAVIINT</v>
      </c>
      <c r="F220" s="13">
        <v>2020</v>
      </c>
      <c r="G220" s="13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4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31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31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31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31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31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31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31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31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31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31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4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4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4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0.087025700566917275</v>
      </c>
      <c r="V220" s="31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31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31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31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31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4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31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31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31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31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31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4.6">
      <c r="D221" t="s">
        <v>6</v>
      </c>
      <c r="E221" t="str">
        <f>DEMANDS!$E$25</f>
        <v>TAVIINT</v>
      </c>
      <c r="F221">
        <v>2021</v>
      </c>
      <c r="G221" s="29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12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9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9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9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9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9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9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9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9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9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9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12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12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12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0.097498019177564163</v>
      </c>
      <c r="V221" s="29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9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9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9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9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12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9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9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9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9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9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4.6">
      <c r="D222" t="s">
        <v>6</v>
      </c>
      <c r="E222" t="str">
        <f>DEMANDS!$E$25</f>
        <v>TAVIINT</v>
      </c>
      <c r="F222">
        <v>2022</v>
      </c>
      <c r="G222" s="29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12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9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9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9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9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9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9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9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9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9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9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12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12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12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9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9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9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9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9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12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9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9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9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9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9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4.6">
      <c r="D223" t="s">
        <v>6</v>
      </c>
      <c r="E223" t="str">
        <f>DEMANDS!$E$25</f>
        <v>TAVIINT</v>
      </c>
      <c r="F223">
        <v>2023</v>
      </c>
      <c r="G223" s="29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12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9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9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9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9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9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9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9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9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9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9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12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12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12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9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9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9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9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9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12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9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9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9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9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9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4.6">
      <c r="D224" t="s">
        <v>6</v>
      </c>
      <c r="E224" t="str">
        <f>DEMANDS!$E$25</f>
        <v>TAVIINT</v>
      </c>
      <c r="F224">
        <v>2024</v>
      </c>
      <c r="G224" s="29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12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9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9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9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9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9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9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9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9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9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9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12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12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12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9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9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9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9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9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12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9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9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9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9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9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4.6">
      <c r="D225" t="s">
        <v>6</v>
      </c>
      <c r="E225" t="str">
        <f>DEMANDS!$E$25</f>
        <v>TAVIINT</v>
      </c>
      <c r="F225">
        <v>2025</v>
      </c>
      <c r="G225" s="29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12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9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9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9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9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9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9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9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9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9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9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12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12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12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9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9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9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9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9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12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9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9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9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9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9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4.6">
      <c r="D226" t="s">
        <v>6</v>
      </c>
      <c r="E226" t="str">
        <f>DEMANDS!$E$25</f>
        <v>TAVIINT</v>
      </c>
      <c r="F226">
        <v>2026</v>
      </c>
      <c r="G226" s="29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12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9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9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9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9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9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9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9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9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9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9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12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12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12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9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9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9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9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9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12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9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9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9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9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9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4.6">
      <c r="D227" t="s">
        <v>6</v>
      </c>
      <c r="E227" t="str">
        <f>DEMANDS!$E$25</f>
        <v>TAVIINT</v>
      </c>
      <c r="F227">
        <v>2027</v>
      </c>
      <c r="G227" s="29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12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9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9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9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9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9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9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9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9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9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9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12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12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12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9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9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9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9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9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12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9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9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9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9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9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4.6">
      <c r="D228" t="s">
        <v>6</v>
      </c>
      <c r="E228" t="str">
        <f>DEMANDS!$E$25</f>
        <v>TAVIINT</v>
      </c>
      <c r="F228">
        <v>2028</v>
      </c>
      <c r="G228" s="29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12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9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9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9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9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9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9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9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9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9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9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12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12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12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9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9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9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9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9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12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9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9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9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9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9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4.6">
      <c r="D229" t="s">
        <v>6</v>
      </c>
      <c r="E229" t="str">
        <f>DEMANDS!$E$25</f>
        <v>TAVIINT</v>
      </c>
      <c r="F229">
        <v>2029</v>
      </c>
      <c r="G229" s="29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12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9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9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9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9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9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9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9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9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9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9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12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12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12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9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9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9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9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9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12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9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9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9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9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9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4.6">
      <c r="D230" t="s">
        <v>6</v>
      </c>
      <c r="E230" t="str">
        <f>DEMANDS!$E$25</f>
        <v>TAVIINT</v>
      </c>
      <c r="F230">
        <v>2030</v>
      </c>
      <c r="G230" s="29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12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9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9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9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9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9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9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9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9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9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9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12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12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12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9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9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9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9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9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12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9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9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9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9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9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4.6">
      <c r="D231" t="s">
        <v>6</v>
      </c>
      <c r="E231" t="str">
        <f>DEMANDS!$E$25</f>
        <v>TAVIINT</v>
      </c>
      <c r="F231">
        <v>2031</v>
      </c>
      <c r="G231" s="29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12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9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9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9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9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9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9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9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9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9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9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12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12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12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9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9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9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9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9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12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9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9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9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9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9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4.6">
      <c r="D232" t="s">
        <v>6</v>
      </c>
      <c r="E232" t="str">
        <f>DEMANDS!$E$25</f>
        <v>TAVIINT</v>
      </c>
      <c r="F232">
        <v>2032</v>
      </c>
      <c r="G232" s="29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12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9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9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9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9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9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9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9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9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9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9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12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12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12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9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9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9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9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9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12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9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9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9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9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9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4.6">
      <c r="D233" t="s">
        <v>6</v>
      </c>
      <c r="E233" t="str">
        <f>DEMANDS!$E$25</f>
        <v>TAVIINT</v>
      </c>
      <c r="F233">
        <v>2033</v>
      </c>
      <c r="G233" s="29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12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9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9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9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9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9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9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9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9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9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9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12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12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12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9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9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9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9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9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12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9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9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9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9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9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4.6">
      <c r="D234" t="s">
        <v>6</v>
      </c>
      <c r="E234" t="str">
        <f>DEMANDS!$E$25</f>
        <v>TAVIINT</v>
      </c>
      <c r="F234">
        <v>2034</v>
      </c>
      <c r="G234" s="29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12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9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9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9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9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9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9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9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9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9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9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12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12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12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9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9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9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9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9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12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9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9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9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9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9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4.6">
      <c r="D235" t="s">
        <v>6</v>
      </c>
      <c r="E235" t="str">
        <f>DEMANDS!$E$25</f>
        <v>TAVIINT</v>
      </c>
      <c r="F235">
        <v>2035</v>
      </c>
      <c r="G235" s="29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12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9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9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9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9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9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9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9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9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9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9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12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12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12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9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9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9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9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9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12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9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9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9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9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9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4.6">
      <c r="D236" t="s">
        <v>6</v>
      </c>
      <c r="E236" t="str">
        <f>DEMANDS!$E$25</f>
        <v>TAVIINT</v>
      </c>
      <c r="F236">
        <v>2036</v>
      </c>
      <c r="G236" s="29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12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9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9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9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9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9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9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9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9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9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9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12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12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12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9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9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9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9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9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12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9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9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9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9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9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4.6">
      <c r="D237" t="s">
        <v>6</v>
      </c>
      <c r="E237" t="str">
        <f>DEMANDS!$E$25</f>
        <v>TAVIINT</v>
      </c>
      <c r="F237">
        <v>2037</v>
      </c>
      <c r="G237" s="29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12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9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9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9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9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9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9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9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9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9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9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12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12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12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9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9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9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9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9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12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9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9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9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9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9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4.6">
      <c r="D238" t="s">
        <v>6</v>
      </c>
      <c r="E238" t="str">
        <f>DEMANDS!$E$25</f>
        <v>TAVIINT</v>
      </c>
      <c r="F238">
        <v>2038</v>
      </c>
      <c r="G238" s="29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12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9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9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9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9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9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9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9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9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9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9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12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12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12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9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9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9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9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9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12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9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9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9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9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9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4.6">
      <c r="D239" t="s">
        <v>6</v>
      </c>
      <c r="E239" t="str">
        <f>DEMANDS!$E$25</f>
        <v>TAVIINT</v>
      </c>
      <c r="F239">
        <v>2039</v>
      </c>
      <c r="G239" s="29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12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9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9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9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9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9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9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9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9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9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9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12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12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12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9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9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9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9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9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12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9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9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9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9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9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4.6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12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9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9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9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9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9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9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9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9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9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9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12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12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12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12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4.6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12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9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9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9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9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9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9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9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9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9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9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12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12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12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12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4.6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12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9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9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9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9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9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9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9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9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9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9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12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12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12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12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4.6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12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9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9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9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9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9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9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9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9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9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9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12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12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12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12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4.6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12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9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9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9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9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9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9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9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9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9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9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12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12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12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12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4.6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12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9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9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9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9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9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9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9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9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9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9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12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12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12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12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4.6">
      <c r="D246" s="10" t="s">
        <v>6</v>
      </c>
      <c r="E246" s="10" t="str">
        <f>DEMANDS!$E$25</f>
        <v>TAVIINT</v>
      </c>
      <c r="F246" s="10">
        <v>2070</v>
      </c>
      <c r="G246" s="10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11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30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30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30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30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30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30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30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30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30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30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11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11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11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10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10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10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10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10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11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10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10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10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10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10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zoomScale="85" zoomScaleNormal="85" workbookViewId="0" topLeftCell="A1">
      <selection pane="topLeft" activeCell="A9" sqref="A9"/>
    </sheetView>
  </sheetViews>
  <sheetFormatPr defaultRowHeight="14.6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4.6">
      <c r="B1" t="s">
        <v>0</v>
      </c>
      <c r="C1" t="s">
        <v>1</v>
      </c>
      <c r="G1" s="26"/>
      <c r="H1" s="26"/>
      <c r="I1" s="26"/>
      <c r="J1" s="26"/>
    </row>
    <row r="2" spans="2:89" ht="15" thickBot="1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3:89" ht="14.6">
      <c r="C3" t="s">
        <v>6</v>
      </c>
      <c r="D3" t="str">
        <f>_xlfn.TEXTJOIN(",",TRUE,Regions!$C$3,Regions!$D$3)</f>
        <v>IE,National</v>
      </c>
      <c r="E3" t="s">
        <v>7</v>
      </c>
      <c r="F3" s="28" t="s">
        <v>8</v>
      </c>
      <c r="G3" s="45">
        <f>VLOOKUP(E3,'BY-Demands'!$I$6:$J$42,2,FALSE)</f>
        <v>0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0.076601909245921307</v>
      </c>
      <c r="AP3" s="46">
        <v>0.054036707950059</v>
      </c>
      <c r="AQ3" s="46">
        <v>0.033247281140058399</v>
      </c>
      <c r="AR3" s="46">
        <v>0.044351271770203302</v>
      </c>
      <c r="AS3" s="46">
        <v>0.0321049576711359</v>
      </c>
      <c r="AT3" s="46">
        <v>0.021294986799296499</v>
      </c>
      <c r="AU3" s="46">
        <v>0.011650272702401701</v>
      </c>
      <c r="AV3" s="46">
        <v>0.0029094437811055399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3:89" ht="14.6">
      <c r="C4" t="s">
        <v>6</v>
      </c>
      <c r="D4" t="str">
        <f>_xlfn.TEXTJOIN(",",TRUE,Regions!$C$3,Regions!$D$3)</f>
        <v>IE,National</v>
      </c>
      <c r="E4" t="s">
        <v>9</v>
      </c>
      <c r="F4" s="28" t="s">
        <v>10</v>
      </c>
      <c r="G4" s="45">
        <f>VLOOKUP(E4,'BY-Demands'!$I$6:$J$42,2,FALSE)</f>
        <v>0</v>
      </c>
      <c r="H4" s="46">
        <v>20.829707214475608</v>
      </c>
      <c r="I4" s="46">
        <v>21.483394248547164</v>
      </c>
      <c r="J4" s="46">
        <v>20.570384916097975</v>
      </c>
      <c r="K4" s="45">
        <f>23.7380944118076*0.95</f>
        <v>22.551189691217221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3:89" ht="14.6">
      <c r="C5" t="s">
        <v>6</v>
      </c>
      <c r="D5" t="str">
        <f>_xlfn.TEXTJOIN(",",TRUE,Regions!$C$3,Regions!$D$3)</f>
        <v>IE,National</v>
      </c>
      <c r="E5" t="s">
        <v>11</v>
      </c>
      <c r="F5" s="28" t="s">
        <v>12</v>
      </c>
      <c r="G5" s="45">
        <f>VLOOKUP(E5,'BY-Demands'!$I$6:$J$42,2,FALSE)</f>
        <v>0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3:89" ht="14.6">
      <c r="C6" t="s">
        <v>6</v>
      </c>
      <c r="D6" t="str">
        <f>_xlfn.TEXTJOIN(",",TRUE,Regions!$C$3,Regions!$D$3)</f>
        <v>IE,National</v>
      </c>
      <c r="E6" t="s">
        <v>13</v>
      </c>
      <c r="F6" s="28" t="s">
        <v>14</v>
      </c>
      <c r="G6" s="45">
        <f>VLOOKUP(E6,'BY-Demands'!$I$6:$J$42,2,FALSE)</f>
        <v>5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3:89" ht="14.6">
      <c r="C7" t="s">
        <v>6</v>
      </c>
      <c r="D7" t="str">
        <f>_xlfn.TEXTJOIN(",",TRUE,Regions!$C$3,Regions!$D$3)</f>
        <v>IE,National</v>
      </c>
      <c r="E7" t="s">
        <v>15</v>
      </c>
      <c r="F7" s="28" t="s">
        <v>16</v>
      </c>
      <c r="G7" s="45">
        <f>VLOOKUP(E7,'BY-Demands'!$I$6:$J$42,2,FALSE)</f>
        <v>0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3:89" ht="14.6">
      <c r="C8" t="s">
        <v>6</v>
      </c>
      <c r="D8" t="str">
        <f>_xlfn.TEXTJOIN(",",TRUE,Regions!$C$3,Regions!$D$3)</f>
        <v>IE,National</v>
      </c>
      <c r="E8" t="s">
        <v>17</v>
      </c>
      <c r="F8" s="28" t="s">
        <v>18</v>
      </c>
      <c r="G8" s="45">
        <f>VLOOKUP(E8,'BY-Demands'!$I$6:$J$42,2,FALSE)</f>
        <v>5.7000000000000002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3:89" ht="14.6">
      <c r="C9" t="s">
        <v>6</v>
      </c>
      <c r="D9" t="str">
        <f>_xlfn.TEXTJOIN(",",TRUE,Regions!$C$3,Regions!$D$3)</f>
        <v>IE,National</v>
      </c>
      <c r="E9" t="s">
        <v>19</v>
      </c>
      <c r="F9" s="28" t="s">
        <v>20</v>
      </c>
      <c r="G9" s="45">
        <f>VLOOKUP(E9,'BY-Demands'!$I$6:$J$42,2,FALSE)</f>
        <v>0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3:89" ht="14.6">
      <c r="C10" t="s">
        <v>6</v>
      </c>
      <c r="D10" t="str">
        <f>_xlfn.TEXTJOIN(",",TRUE,Regions!$C$3,Regions!$D$3)</f>
        <v>IE,National</v>
      </c>
      <c r="E10" t="s">
        <v>21</v>
      </c>
      <c r="F10" s="28" t="s">
        <v>22</v>
      </c>
      <c r="G10" s="45">
        <f>VLOOKUP(E10,'BY-Demands'!$I$6:$J$42,2,FALSE)</f>
        <v>2.3999999999999999</v>
      </c>
      <c r="H10" s="46">
        <v>17.613308735917627</v>
      </c>
      <c r="I10" s="46">
        <v>17.067480468046199</v>
      </c>
      <c r="J10" s="46">
        <v>18.473544022536192</v>
      </c>
      <c r="K10" s="45">
        <f>0.95*18.7523486820087</f>
        <v>17.814731247908266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3:89" ht="14.6">
      <c r="C11" t="s">
        <v>6</v>
      </c>
      <c r="D11" t="str">
        <f>_xlfn.TEXTJOIN(",",TRUE,Regions!$C$3,Regions!$D$3)</f>
        <v>IE,National</v>
      </c>
      <c r="E11" t="s">
        <v>23</v>
      </c>
      <c r="F11" s="28" t="s">
        <v>24</v>
      </c>
      <c r="G11" s="45">
        <f>VLOOKUP(E11,'BY-Demands'!$I$6:$J$42,2,FALSE)</f>
        <v>16.5</v>
      </c>
      <c r="H11" s="46">
        <v>20.746846228178715</v>
      </c>
      <c r="I11" s="46">
        <v>18.66727780331064</v>
      </c>
      <c r="J11" s="46">
        <v>19.411458005544933</v>
      </c>
      <c r="K11" s="45">
        <f>0.95*18.0956372085896</f>
        <v>17.19085534816012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3:89" ht="14.6">
      <c r="C12" t="s">
        <v>6</v>
      </c>
      <c r="D12" t="str">
        <f>_xlfn.TEXTJOIN(",",TRUE,Regions!$C$3,Regions!$D$3)</f>
        <v>IE,National</v>
      </c>
      <c r="E12" t="s">
        <v>25</v>
      </c>
      <c r="F12" s="28" t="s">
        <v>26</v>
      </c>
      <c r="G12" s="45">
        <f>VLOOKUP(E12,'BY-Demands'!$I$6:$J$42,2,FALSE)</f>
        <v>0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0.081298917987554495</v>
      </c>
      <c r="CH12" s="46">
        <v>0.038859572203120099</v>
      </c>
      <c r="CI12" s="46">
        <v>0</v>
      </c>
      <c r="CJ12" s="46">
        <v>0</v>
      </c>
      <c r="CK12" s="46">
        <v>0</v>
      </c>
    </row>
    <row r="13" spans="3:89" ht="14.6">
      <c r="C13" t="s">
        <v>6</v>
      </c>
      <c r="D13" t="str">
        <f>_xlfn.TEXTJOIN(",",TRUE,Regions!$C$3,Regions!$D$3)</f>
        <v>IE,National</v>
      </c>
      <c r="E13" t="s">
        <v>27</v>
      </c>
      <c r="F13" s="28" t="s">
        <v>28</v>
      </c>
      <c r="G13" s="45">
        <f>VLOOKUP(E13,'BY-Demands'!$I$6:$J$42,2,FALSE)</f>
        <v>0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3:89" ht="14.6">
      <c r="C14" t="s">
        <v>6</v>
      </c>
      <c r="D14" t="str">
        <f>_xlfn.TEXTJOIN(",",TRUE,Regions!$C$3,Regions!$D$3)</f>
        <v>IE,National</v>
      </c>
      <c r="E14" t="s">
        <v>29</v>
      </c>
      <c r="F14" s="28" t="s">
        <v>30</v>
      </c>
      <c r="G14" s="45">
        <f>VLOOKUP(E14,'BY-Demands'!$I$6:$J$42,2,FALSE)</f>
        <v>0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0.094263835909375995</v>
      </c>
      <c r="AF14" s="46">
        <v>0.088292756993632301</v>
      </c>
      <c r="AG14" s="46">
        <v>0.082172675242513593</v>
      </c>
      <c r="AH14" s="46">
        <v>0.075899726894954</v>
      </c>
      <c r="AI14" s="46">
        <v>0.069470043902089093</v>
      </c>
      <c r="AJ14" s="46">
        <v>0.062879562802237499</v>
      </c>
      <c r="AK14" s="46">
        <v>0.056124190249462698</v>
      </c>
      <c r="AL14" s="46">
        <v>0.049199654456357898</v>
      </c>
      <c r="AM14" s="46">
        <v>0.042101591794206403</v>
      </c>
      <c r="AN14" s="46">
        <v>0.034825478693541002</v>
      </c>
      <c r="AO14" s="46">
        <v>0.0273667165275009</v>
      </c>
      <c r="AP14" s="46">
        <v>0.019720490041187401</v>
      </c>
      <c r="AQ14" s="46">
        <v>0.0118819271187025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3:89" ht="14.6">
      <c r="C15" t="s">
        <v>6</v>
      </c>
      <c r="D15" t="str">
        <f>_xlfn.TEXTJOIN(",",TRUE,Regions!$C$3,Regions!$D$3)</f>
        <v>IE,National</v>
      </c>
      <c r="E15" t="s">
        <v>31</v>
      </c>
      <c r="F15" s="28" t="s">
        <v>32</v>
      </c>
      <c r="G15" s="45">
        <f>VLOOKUP(E15,'BY-Demands'!$I$6:$J$42,2,FALSE)</f>
        <v>3.7999999999999998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3:89" ht="14.6">
      <c r="C16" t="s">
        <v>6</v>
      </c>
      <c r="D16" t="str">
        <f>_xlfn.TEXTJOIN(",",TRUE,Regions!$C$3,Regions!$D$3)</f>
        <v>IE,National</v>
      </c>
      <c r="E16" t="s">
        <v>33</v>
      </c>
      <c r="F16" s="28" t="s">
        <v>34</v>
      </c>
      <c r="G16" s="45">
        <f>VLOOKUP(E16,'BY-Demands'!$I$6:$J$42,2,FALSE)</f>
        <v>0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ht="14.6">
      <c r="C17" t="s">
        <v>6</v>
      </c>
      <c r="D17" t="str">
        <f>_xlfn.TEXTJOIN(",",TRUE,Regions!$C$3)</f>
        <v>IE</v>
      </c>
      <c r="E17" t="s">
        <v>35</v>
      </c>
      <c r="F17" s="28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5">
        <f>G17*'TRA-2021'!$C$13</f>
        <v>13.57251588540027</v>
      </c>
      <c r="K17" s="45">
        <f>G17*'TRA-2021'!$C$15</f>
        <v>14.05673907080137</v>
      </c>
      <c r="L17" s="45">
        <f>K17*'TRA-2021'!$C$8/'TRA-2021'!$C$7</f>
        <v>14.107943011361705</v>
      </c>
      <c r="M17" s="45">
        <f>L17*1.0125</f>
        <v>14.284292299003726</v>
      </c>
      <c r="N17" s="45">
        <f t="shared" si="0" ref="N17:X17">M17*1.0125</f>
        <v>14.462845952741272</v>
      </c>
      <c r="O17" s="45">
        <f t="shared" si="0"/>
        <v>14.643631527150538</v>
      </c>
      <c r="P17" s="45">
        <f t="shared" si="0"/>
        <v>14.826676921239919</v>
      </c>
      <c r="Q17" s="45">
        <f t="shared" si="0"/>
        <v>15.012010382755417</v>
      </c>
      <c r="R17" s="45">
        <f t="shared" si="0"/>
        <v>15.199660512539859</v>
      </c>
      <c r="S17" s="45">
        <f t="shared" si="0"/>
        <v>15.389656268946606</v>
      </c>
      <c r="T17" s="45">
        <f t="shared" si="0"/>
        <v>15.582026972308437</v>
      </c>
      <c r="U17" s="45">
        <f t="shared" si="0"/>
        <v>15.776802309462292</v>
      </c>
      <c r="V17" s="45">
        <f t="shared" si="0"/>
        <v>15.974012338330571</v>
      </c>
      <c r="W17" s="45">
        <f t="shared" si="0"/>
        <v>16.173687492559701</v>
      </c>
      <c r="X17" s="45">
        <f t="shared" si="0"/>
        <v>16.375858586216697</v>
      </c>
      <c r="Y17" s="45">
        <f t="shared" si="1" ref="Y17:AM17">X17*1.0125</f>
        <v>16.580556818544405</v>
      </c>
      <c r="Z17" s="45">
        <f t="shared" si="1"/>
        <v>16.787813778776208</v>
      </c>
      <c r="AA17" s="45">
        <f t="shared" si="1"/>
        <v>16.997661451010909</v>
      </c>
      <c r="AB17" s="45">
        <f t="shared" si="1"/>
        <v>17.210132219148544</v>
      </c>
      <c r="AC17" s="45">
        <f t="shared" si="1"/>
        <v>17.425258871887902</v>
      </c>
      <c r="AD17" s="45">
        <f t="shared" si="1"/>
        <v>17.643074607786499</v>
      </c>
      <c r="AE17" s="45">
        <f t="shared" si="1"/>
        <v>17.863613040383829</v>
      </c>
      <c r="AF17" s="45">
        <f t="shared" si="1"/>
        <v>18.086908203388624</v>
      </c>
      <c r="AG17" s="45">
        <f t="shared" si="1"/>
        <v>18.312994555930981</v>
      </c>
      <c r="AH17" s="45">
        <f t="shared" si="1"/>
        <v>18.541906987880118</v>
      </c>
      <c r="AI17" s="45">
        <f t="shared" si="1"/>
        <v>18.77368082522862</v>
      </c>
      <c r="AJ17" s="45">
        <f t="shared" si="1"/>
        <v>19.008351835543976</v>
      </c>
      <c r="AK17" s="45">
        <f t="shared" si="1"/>
        <v>19.245956233488275</v>
      </c>
      <c r="AL17" s="45">
        <f t="shared" si="1"/>
        <v>19.486530686406876</v>
      </c>
      <c r="AM17" s="45">
        <f t="shared" si="1"/>
        <v>19.730112319986961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ht="14.6">
      <c r="C18" t="s">
        <v>6</v>
      </c>
      <c r="D18" t="str">
        <f>_xlfn.TEXTJOIN(",",TRUE,Regions!$C$3)</f>
        <v>IE</v>
      </c>
      <c r="E18" t="s">
        <v>37</v>
      </c>
      <c r="F18" s="28" t="s">
        <v>38</v>
      </c>
      <c r="G18" s="45">
        <f>VLOOKUP(E18,'BY-Demands'!$I$6:$J$42,2,FALSE)</f>
        <v>31.276118540281001</v>
      </c>
      <c r="H18" s="46">
        <f>31.98425643</f>
        <v>31.984256429999999</v>
      </c>
      <c r="I18" s="46">
        <f>23.13677727</f>
        <v>23.13677727</v>
      </c>
      <c r="J18" s="45">
        <f>0.95*G18*'TRA-2021'!$C$13</f>
        <v>27.703716034013713</v>
      </c>
      <c r="K18" s="45">
        <f>G18*'TRA-2021'!$C$15</f>
        <v>30.202204674413409</v>
      </c>
      <c r="L18" s="45">
        <f>K18*'TRA-2021'!$C$8/'TRA-2021'!$C$7</f>
        <v>30.312221079011263</v>
      </c>
      <c r="M18" s="45">
        <f>L18*1.015</f>
        <v>30.766904395196427</v>
      </c>
      <c r="N18" s="45">
        <f t="shared" si="2" ref="N18:X18">M18*1.015</f>
        <v>31.228407961124372</v>
      </c>
      <c r="O18" s="45">
        <f t="shared" si="2"/>
        <v>31.696834080541233</v>
      </c>
      <c r="P18" s="45">
        <f t="shared" si="2"/>
        <v>32.172286591749348</v>
      </c>
      <c r="Q18" s="45">
        <f t="shared" si="2"/>
        <v>32.654870890625588</v>
      </c>
      <c r="R18" s="45">
        <f t="shared" si="2"/>
        <v>33.144693953984969</v>
      </c>
      <c r="S18" s="45">
        <f t="shared" si="2"/>
        <v>33.641864363294744</v>
      </c>
      <c r="T18" s="45">
        <f t="shared" si="2"/>
        <v>34.146492328744159</v>
      </c>
      <c r="U18" s="45">
        <f t="shared" si="2"/>
        <v>34.658689713675315</v>
      </c>
      <c r="V18" s="45">
        <f t="shared" si="2"/>
        <v>35.178570059380441</v>
      </c>
      <c r="W18" s="45">
        <f t="shared" si="2"/>
        <v>35.706248610271146</v>
      </c>
      <c r="X18" s="45">
        <f t="shared" si="2"/>
        <v>36.241842339425212</v>
      </c>
      <c r="Y18" s="45">
        <f t="shared" si="3" ref="Y18:AM18">X18*1.015</f>
        <v>36.785469974516587</v>
      </c>
      <c r="Z18" s="45">
        <f t="shared" si="3"/>
        <v>37.33725202413433</v>
      </c>
      <c r="AA18" s="45">
        <f t="shared" si="3"/>
        <v>37.897310804496342</v>
      </c>
      <c r="AB18" s="45">
        <f t="shared" si="3"/>
        <v>38.465770466563782</v>
      </c>
      <c r="AC18" s="45">
        <f t="shared" si="3"/>
        <v>39.042757023562238</v>
      </c>
      <c r="AD18" s="45">
        <f t="shared" si="3"/>
        <v>39.628398378915669</v>
      </c>
      <c r="AE18" s="45">
        <f t="shared" si="3"/>
        <v>40.222824354599403</v>
      </c>
      <c r="AF18" s="45">
        <f t="shared" si="3"/>
        <v>40.82616671991839</v>
      </c>
      <c r="AG18" s="45">
        <f t="shared" si="3"/>
        <v>41.43855922071716</v>
      </c>
      <c r="AH18" s="45">
        <f t="shared" si="3"/>
        <v>42.060137609027912</v>
      </c>
      <c r="AI18" s="45">
        <f t="shared" si="3"/>
        <v>42.691039673163324</v>
      </c>
      <c r="AJ18" s="45">
        <f t="shared" si="3"/>
        <v>43.331405268260767</v>
      </c>
      <c r="AK18" s="45">
        <f t="shared" si="3"/>
        <v>43.981376347284673</v>
      </c>
      <c r="AL18" s="45">
        <f t="shared" si="3"/>
        <v>44.641096992493942</v>
      </c>
      <c r="AM18" s="45">
        <f t="shared" si="3"/>
        <v>45.310713447381346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ht="14.6">
      <c r="C19" t="s">
        <v>6</v>
      </c>
      <c r="D19" t="str">
        <f>_xlfn.TEXTJOIN(",",TRUE,Regions!$C$3)</f>
        <v>IE</v>
      </c>
      <c r="E19" t="s">
        <v>39</v>
      </c>
      <c r="F19" s="28" t="s">
        <v>40</v>
      </c>
      <c r="G19" s="45">
        <f>VLOOKUP(E19,'BY-Demands'!$I$6:$J$42,2,FALSE)</f>
        <v>27.131577542973599</v>
      </c>
      <c r="H19" s="45">
        <f>0.9*27.52133693</f>
        <v>24.769203236999999</v>
      </c>
      <c r="I19" s="45">
        <f>0.9*19.90838974</f>
        <v>17.917550766000002</v>
      </c>
      <c r="J19" s="45">
        <f>I19*'TRA-2021'!$C$14</f>
        <v>18.200537756613475</v>
      </c>
      <c r="K19" s="45">
        <f>J19*'TRA-2021'!$C$17</f>
        <v>18.849873697196202</v>
      </c>
      <c r="L19" s="45">
        <f>K19*'TRA-2021'!$C$8/'TRA-2021'!$C$7</f>
        <v>18.918537404155515</v>
      </c>
      <c r="M19" s="45">
        <f>L19*1.025</f>
        <v>19.3915008392594</v>
      </c>
      <c r="N19" s="45">
        <f t="shared" si="4" ref="N19:X19">M19*1.025</f>
        <v>19.876288360240885</v>
      </c>
      <c r="O19" s="45">
        <f t="shared" si="4"/>
        <v>20.373195569246906</v>
      </c>
      <c r="P19" s="45">
        <f t="shared" si="4"/>
        <v>20.882525458478078</v>
      </c>
      <c r="Q19" s="45">
        <f t="shared" si="4"/>
        <v>21.404588594940027</v>
      </c>
      <c r="R19" s="45">
        <f t="shared" si="4"/>
        <v>21.939703309813524</v>
      </c>
      <c r="S19" s="45">
        <f t="shared" si="4"/>
        <v>22.48819589255886</v>
      </c>
      <c r="T19" s="45">
        <f t="shared" si="4"/>
        <v>23.050400789872828</v>
      </c>
      <c r="U19" s="45">
        <f t="shared" si="4"/>
        <v>23.626660809619647</v>
      </c>
      <c r="V19" s="45">
        <f t="shared" si="4"/>
        <v>24.217327329860137</v>
      </c>
      <c r="W19" s="45">
        <f t="shared" si="4"/>
        <v>24.822760513106637</v>
      </c>
      <c r="X19" s="45">
        <f t="shared" si="4"/>
        <v>25.443329525934299</v>
      </c>
      <c r="Y19" s="45">
        <f t="shared" si="5" ref="Y19:AM19">X19*1.025</f>
        <v>26.079412764082655</v>
      </c>
      <c r="Z19" s="45">
        <f t="shared" si="5"/>
        <v>26.731398083184718</v>
      </c>
      <c r="AA19" s="45">
        <f t="shared" si="5"/>
        <v>27.399683035264335</v>
      </c>
      <c r="AB19" s="45">
        <f t="shared" si="5"/>
        <v>28.084675111145941</v>
      </c>
      <c r="AC19" s="45">
        <f t="shared" si="5"/>
        <v>28.786791988924588</v>
      </c>
      <c r="AD19" s="45">
        <f t="shared" si="5"/>
        <v>29.506461788647698</v>
      </c>
      <c r="AE19" s="45">
        <f t="shared" si="5"/>
        <v>30.244123333363888</v>
      </c>
      <c r="AF19" s="45">
        <f t="shared" si="5"/>
        <v>31.000226416697981</v>
      </c>
      <c r="AG19" s="45">
        <f t="shared" si="5"/>
        <v>31.775232077115426</v>
      </c>
      <c r="AH19" s="45">
        <f t="shared" si="5"/>
        <v>32.569612879043312</v>
      </c>
      <c r="AI19" s="45">
        <f t="shared" si="5"/>
        <v>33.383853201019392</v>
      </c>
      <c r="AJ19" s="45">
        <f t="shared" si="5"/>
        <v>34.218449531044875</v>
      </c>
      <c r="AK19" s="45">
        <f t="shared" si="5"/>
        <v>35.073910769320996</v>
      </c>
      <c r="AL19" s="45">
        <f t="shared" si="5"/>
        <v>35.95075853855402</v>
      </c>
      <c r="AM19" s="45">
        <f t="shared" si="5"/>
        <v>36.849527502017864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ht="14.6">
      <c r="C20" t="s">
        <v>6</v>
      </c>
      <c r="D20" t="str">
        <f>_xlfn.TEXTJOIN(",",TRUE,Regions!$C$3)</f>
        <v>IE</v>
      </c>
      <c r="E20" t="s">
        <v>41</v>
      </c>
      <c r="F20" s="28" t="s">
        <v>42</v>
      </c>
      <c r="G20" s="45">
        <f>VLOOKUP(E20,'BY-Demands'!$I$6:$J$42,2,FALSE)</f>
        <v>10.702591</v>
      </c>
      <c r="H20" s="45">
        <f>0.85*(12444+72)/1000</f>
        <v>10.6386</v>
      </c>
      <c r="I20" s="45">
        <f>0.9*(11424+74)/1000</f>
        <v>10.3482</v>
      </c>
      <c r="J20" s="45">
        <f>0.85*(12493+70)/1000</f>
        <v>10.67855</v>
      </c>
      <c r="K20" s="45">
        <f>J20*'TRA-2021'!C16</f>
        <v>10.878188502532995</v>
      </c>
      <c r="L20" s="45">
        <f>0.9*13.592606346773</f>
        <v>12.2333457120957</v>
      </c>
      <c r="M20" s="45">
        <v>14.013977143522958</v>
      </c>
      <c r="N20" s="45">
        <v>14.448410434972168</v>
      </c>
      <c r="O20" s="45">
        <v>14.737378643671612</v>
      </c>
      <c r="P20" s="45">
        <v>15.032126216545043</v>
      </c>
      <c r="Q20" s="45">
        <v>15.332768740875943</v>
      </c>
      <c r="R20" s="45">
        <v>15.639424115693462</v>
      </c>
      <c r="S20" s="45">
        <v>15.952212598007332</v>
      </c>
      <c r="T20" s="45">
        <v>16.319113487761502</v>
      </c>
      <c r="U20" s="45">
        <v>16.694453097980016</v>
      </c>
      <c r="V20" s="45">
        <v>17.078425519233555</v>
      </c>
      <c r="W20" s="45">
        <v>17.471229306175925</v>
      </c>
      <c r="X20" s="45">
        <v>17.87306758021797</v>
      </c>
      <c r="Y20" s="45">
        <v>18.284148134562983</v>
      </c>
      <c r="Z20" s="45">
        <v>18.704683541657932</v>
      </c>
      <c r="AA20" s="45">
        <v>19.13489126311606</v>
      </c>
      <c r="AB20" s="45">
        <v>19.574993762167729</v>
      </c>
      <c r="AC20" s="45">
        <v>20.025218618697583</v>
      </c>
      <c r="AD20" s="45">
        <v>20.485798646927627</v>
      </c>
      <c r="AE20" s="45">
        <v>20.956972015806958</v>
      </c>
      <c r="AF20" s="45">
        <v>21.438982372170514</v>
      </c>
      <c r="AG20" s="45">
        <v>21.932078966730433</v>
      </c>
      <c r="AH20" s="45">
        <v>22.436516782965231</v>
      </c>
      <c r="AI20" s="45">
        <v>22.952556668973429</v>
      </c>
      <c r="AJ20" s="45">
        <v>23.480465472359818</v>
      </c>
      <c r="AK20" s="45">
        <v>24.020516178224089</v>
      </c>
      <c r="AL20" s="45">
        <v>24.572988050323243</v>
      </c>
      <c r="AM20" s="45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ht="14.6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v>7.6814227047944605</v>
      </c>
      <c r="L21" s="46">
        <f t="shared" si="6" ref="L21:R21">K21-($H$21/11)</f>
        <v>6.7471360010785428</v>
      </c>
      <c r="M21" s="46">
        <f t="shared" si="6"/>
        <v>5.8128492973626251</v>
      </c>
      <c r="N21" s="46">
        <f t="shared" si="6"/>
        <v>4.8785625936467074</v>
      </c>
      <c r="O21" s="46">
        <f t="shared" si="6"/>
        <v>3.9442758899307901</v>
      </c>
      <c r="P21" s="46">
        <f t="shared" si="6"/>
        <v>3.0099891862148729</v>
      </c>
      <c r="Q21" s="46">
        <f t="shared" si="6"/>
        <v>2.0757024824989556</v>
      </c>
      <c r="R21" s="46">
        <f t="shared" si="6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ht="14.6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ht="14.6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ht="14.6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ht="14.6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ht="14.6">
      <c r="C26" t="s">
        <v>6</v>
      </c>
      <c r="D26" t="str">
        <f>_xlfn.TEXTJOIN(",",TRUE,Regions!$C$3,Regions!$D$3)</f>
        <v>IE,National</v>
      </c>
      <c r="E26" t="s">
        <v>53</v>
      </c>
      <c r="F26" s="28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ht="14.6">
      <c r="C27" t="s">
        <v>6</v>
      </c>
      <c r="D27" t="str">
        <f>_xlfn.TEXTJOIN(",",TRUE,Regions!$C$3,Regions!$D$3)</f>
        <v>IE,National</v>
      </c>
      <c r="E27" t="s">
        <v>55</v>
      </c>
      <c r="F27" s="28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f>+AC27/2+AE27/2</f>
        <v>1006.3092483082901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ht="14.6">
      <c r="C28" t="s">
        <v>6</v>
      </c>
      <c r="D28" t="str">
        <f>_xlfn.TEXTJOIN(",",TRUE,Regions!$C$3,Regions!$D$3)</f>
        <v>IE,National</v>
      </c>
      <c r="E28" t="s">
        <v>57</v>
      </c>
      <c r="F28" s="28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ht="14.6">
      <c r="C29" t="s">
        <v>6</v>
      </c>
      <c r="D29" t="str">
        <f>_xlfn.TEXTJOIN(",",TRUE,Regions!$C$3,Regions!$D$3)</f>
        <v>IE,National</v>
      </c>
      <c r="E29" t="s">
        <v>135</v>
      </c>
      <c r="F29" s="28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31.598021694557701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ht="14.6">
      <c r="C30" t="s">
        <v>6</v>
      </c>
      <c r="D30" t="str">
        <f>_xlfn.TEXTJOIN(",",TRUE,Regions!$C$3,Regions!$D$3)</f>
        <v>IE,National</v>
      </c>
      <c r="E30" t="s">
        <v>137</v>
      </c>
      <c r="F30" s="28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63.576742445676302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ht="14.6">
      <c r="C31" t="s">
        <v>6</v>
      </c>
      <c r="D31" t="str">
        <f>_xlfn.TEXTJOIN(",",TRUE,Regions!$C$3,Regions!$D$3)</f>
        <v>IE,National</v>
      </c>
      <c r="E31" t="s">
        <v>139</v>
      </c>
      <c r="F31" s="28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'BY-Demands'!E68</f>
        <v>18.9072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43.896512000000001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 ht="14.6">
      <c r="C32" t="s">
        <v>6</v>
      </c>
      <c r="D32" t="str">
        <f>_xlfn.TEXTJOIN(",",TRUE,Regions!$C$3,Regions!$D$3)</f>
        <v>IE,National</v>
      </c>
      <c r="E32" t="s">
        <v>141</v>
      </c>
      <c r="F32" s="28" t="s">
        <v>142</v>
      </c>
      <c r="G32" s="45">
        <f>VLOOKUP(E32,'BY-Demands'!$I$6:$J$42,2,FALSE)</f>
        <v>0.47999999999999998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0.50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ht="14.6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si="7" ref="H33:H39">$G33*SUM(H$26:H$28)/SUM($G$26:$G$28)</f>
        <v>1.1908349006400001</v>
      </c>
      <c r="I33" s="46">
        <f t="shared" si="8" ref="I33:BT34">$G33*SUM(I$26:I$28)/SUM($G$26:$G$28)</f>
        <v>1.2115424059200002</v>
      </c>
      <c r="J33" s="46">
        <f t="shared" si="8"/>
        <v>1.2318444230400001</v>
      </c>
      <c r="K33" s="46">
        <f t="shared" si="8"/>
        <v>1.2514826903039997</v>
      </c>
      <c r="L33" s="46">
        <f t="shared" si="8"/>
        <v>1.2709210409279992</v>
      </c>
      <c r="M33" s="46">
        <f t="shared" si="8"/>
        <v>1.2899536385699539</v>
      </c>
      <c r="N33" s="46">
        <f t="shared" si="8"/>
        <v>1.3081161139199997</v>
      </c>
      <c r="O33" s="46">
        <f t="shared" si="8"/>
        <v>1.3263884282880001</v>
      </c>
      <c r="P33" s="46">
        <f t="shared" si="8"/>
        <v>1.3445125182720001</v>
      </c>
      <c r="Q33" s="46">
        <f t="shared" si="8"/>
        <v>1.3633657551360001</v>
      </c>
      <c r="R33" s="46">
        <f t="shared" si="8"/>
        <v>1.3822257792382255</v>
      </c>
      <c r="S33" s="46">
        <f t="shared" si="8"/>
        <v>1.4008862165760005</v>
      </c>
      <c r="T33" s="46">
        <f t="shared" si="8"/>
        <v>1.4196390243415515</v>
      </c>
      <c r="U33" s="46">
        <f t="shared" si="8"/>
        <v>1.4381444961138057</v>
      </c>
      <c r="V33" s="46">
        <f t="shared" si="8"/>
        <v>1.4567607948865551</v>
      </c>
      <c r="W33" s="46">
        <f t="shared" si="8"/>
        <v>1.4752815154269274</v>
      </c>
      <c r="X33" s="46">
        <f t="shared" si="8"/>
        <v>1.4933457179612972</v>
      </c>
      <c r="Y33" s="46">
        <f t="shared" si="8"/>
        <v>1.5109535007953232</v>
      </c>
      <c r="Z33" s="46">
        <f t="shared" si="8"/>
        <v>1.5285686603979654</v>
      </c>
      <c r="AA33" s="46">
        <f t="shared" si="8"/>
        <v>1.5460878468794566</v>
      </c>
      <c r="AB33" s="46">
        <f t="shared" si="8"/>
        <v>1.5629957549216376</v>
      </c>
      <c r="AC33" s="46">
        <f t="shared" si="8"/>
        <v>1.5792404945123684</v>
      </c>
      <c r="AD33" s="46">
        <f t="shared" si="8"/>
        <v>1.5836256156472743</v>
      </c>
      <c r="AE33" s="46">
        <f t="shared" si="8"/>
        <v>1.5977193026469054</v>
      </c>
      <c r="AF33" s="46">
        <f t="shared" si="8"/>
        <v>1.6133874034964311</v>
      </c>
      <c r="AG33" s="46">
        <f t="shared" si="8"/>
        <v>1.6287532055901592</v>
      </c>
      <c r="AH33" s="46">
        <f t="shared" si="8"/>
        <v>1.6437932834842923</v>
      </c>
      <c r="AI33" s="46">
        <f t="shared" si="8"/>
        <v>1.6584959109268544</v>
      </c>
      <c r="AJ33" s="46">
        <f t="shared" si="8"/>
        <v>1.672824006688461</v>
      </c>
      <c r="AK33" s="46">
        <f t="shared" si="8"/>
        <v>1.6867533581716272</v>
      </c>
      <c r="AL33" s="46">
        <f t="shared" si="8"/>
        <v>1.7002203524966655</v>
      </c>
      <c r="AM33" s="46">
        <f t="shared" si="8"/>
        <v>1.7132210540060933</v>
      </c>
      <c r="AN33" s="46">
        <f t="shared" si="8"/>
        <v>1.7257581583520163</v>
      </c>
      <c r="AO33" s="46">
        <f t="shared" si="8"/>
        <v>1.7382293521517052</v>
      </c>
      <c r="AP33" s="46">
        <f t="shared" si="8"/>
        <v>1.750339395817216</v>
      </c>
      <c r="AQ33" s="46">
        <f t="shared" si="8"/>
        <v>1.7621228933246418</v>
      </c>
      <c r="AR33" s="46">
        <f t="shared" si="8"/>
        <v>1.7736273687150745</v>
      </c>
      <c r="AS33" s="46">
        <f t="shared" si="8"/>
        <v>1.7848773407196687</v>
      </c>
      <c r="AT33" s="46">
        <f t="shared" si="8"/>
        <v>1.7958887517694602</v>
      </c>
      <c r="AU33" s="46">
        <f t="shared" si="8"/>
        <v>1.8067127266654888</v>
      </c>
      <c r="AV33" s="46">
        <f t="shared" si="8"/>
        <v>1.8173957311076536</v>
      </c>
      <c r="AW33" s="46">
        <f t="shared" si="8"/>
        <v>1.8279885531537796</v>
      </c>
      <c r="AX33" s="46">
        <f t="shared" si="8"/>
        <v>1.8385185426344024</v>
      </c>
      <c r="AY33" s="46">
        <f t="shared" si="8"/>
        <v>1.8490283043368494</v>
      </c>
      <c r="AZ33" s="46">
        <f t="shared" si="8"/>
        <v>1.859551068858547</v>
      </c>
      <c r="BA33" s="46">
        <f t="shared" si="8"/>
        <v>1.8701247601402311</v>
      </c>
      <c r="BB33" s="46">
        <f t="shared" si="8"/>
        <v>1.880782612128832</v>
      </c>
      <c r="BC33" s="46">
        <f t="shared" si="8"/>
        <v>1.8915586386037755</v>
      </c>
      <c r="BD33" s="46">
        <f t="shared" si="8"/>
        <v>1.9024817666239091</v>
      </c>
      <c r="BE33" s="46">
        <f t="shared" si="8"/>
        <v>1.913589125445166</v>
      </c>
      <c r="BF33" s="46">
        <f t="shared" si="8"/>
        <v>1.9249162704719878</v>
      </c>
      <c r="BG33" s="46">
        <f t="shared" si="8"/>
        <v>1.9364963997687792</v>
      </c>
      <c r="BH33" s="46">
        <f t="shared" si="8"/>
        <v>1.9483478508524552</v>
      </c>
      <c r="BI33" s="46">
        <f t="shared" si="8"/>
        <v>1.9604885613940639</v>
      </c>
      <c r="BJ33" s="46">
        <f t="shared" si="8"/>
        <v>1.9729391955369979</v>
      </c>
      <c r="BK33" s="46">
        <f t="shared" si="8"/>
        <v>1.985718452607214</v>
      </c>
      <c r="BL33" s="46">
        <f t="shared" si="8"/>
        <v>1.9988469740475627</v>
      </c>
      <c r="BM33" s="46">
        <f t="shared" si="8"/>
        <v>2.0123172873271029</v>
      </c>
      <c r="BN33" s="46">
        <f t="shared" si="8"/>
        <v>2.0261308994679408</v>
      </c>
      <c r="BO33" s="46">
        <f t="shared" si="8"/>
        <v>2.040289707968916</v>
      </c>
      <c r="BP33" s="46">
        <f t="shared" si="8"/>
        <v>2.0547854676256718</v>
      </c>
      <c r="BQ33" s="46">
        <f t="shared" si="8"/>
        <v>2.0696021397440396</v>
      </c>
      <c r="BR33" s="46">
        <f t="shared" si="8"/>
        <v>2.0847361720486175</v>
      </c>
      <c r="BS33" s="46">
        <f t="shared" si="8"/>
        <v>2.100157893380004</v>
      </c>
      <c r="BT33" s="46">
        <f t="shared" si="8"/>
        <v>2.1158353079455976</v>
      </c>
      <c r="BU33" s="46">
        <f t="shared" si="9" ref="BU33:CK37">$G33*SUM(BU$26:BU$28)/SUM($G$26:$G$28)</f>
        <v>2.131724739581101</v>
      </c>
      <c r="BV33" s="46">
        <f t="shared" si="9"/>
        <v>2.1477758987992401</v>
      </c>
      <c r="BW33" s="46">
        <f t="shared" si="9"/>
        <v>2.1639759215136105</v>
      </c>
      <c r="BX33" s="46">
        <f t="shared" si="9"/>
        <v>2.1803045411775495</v>
      </c>
      <c r="BY33" s="46">
        <f t="shared" si="9"/>
        <v>2.1967075868377632</v>
      </c>
      <c r="BZ33" s="46">
        <f t="shared" si="9"/>
        <v>2.2131156855828742</v>
      </c>
      <c r="CA33" s="46">
        <f t="shared" si="9"/>
        <v>2.2294972657709233</v>
      </c>
      <c r="CB33" s="46">
        <f t="shared" si="9"/>
        <v>2.2458156796046498</v>
      </c>
      <c r="CC33" s="46">
        <f t="shared" si="9"/>
        <v>2.2620736459537136</v>
      </c>
      <c r="CD33" s="46">
        <f t="shared" si="9"/>
        <v>2.2782777842479627</v>
      </c>
      <c r="CE33" s="46">
        <f t="shared" si="9"/>
        <v>2.2944397841264785</v>
      </c>
      <c r="CF33" s="46">
        <f t="shared" si="9"/>
        <v>2.3105775779890614</v>
      </c>
      <c r="CG33" s="46">
        <f t="shared" si="9"/>
        <v>2.326697791897085</v>
      </c>
      <c r="CH33" s="46">
        <f t="shared" si="9"/>
        <v>2.3428070537252315</v>
      </c>
      <c r="CI33" s="46">
        <f t="shared" si="9"/>
        <v>2.3589073113086112</v>
      </c>
      <c r="CJ33" s="46">
        <f t="shared" si="9"/>
        <v>2.3749934928489504</v>
      </c>
      <c r="CK33" s="46">
        <f t="shared" si="9"/>
        <v>2.3910605252799098</v>
      </c>
    </row>
    <row r="34" spans="3:89" ht="14.6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7"/>
        <v>2.0637374080794082</v>
      </c>
      <c r="I34" s="46">
        <f t="shared" si="10" ref="I34:W34">$G34*SUM(I$26:I$28)/SUM($G$26:$G$28)</f>
        <v>2.099623871644904</v>
      </c>
      <c r="J34" s="46">
        <f t="shared" si="10"/>
        <v>2.1348076172401118</v>
      </c>
      <c r="K34" s="80">
        <f>$G34*SUM(K$26:K$28)/SUM($G$26:$G$28)</f>
        <v>2.1688410728944572</v>
      </c>
      <c r="L34" s="46">
        <f t="shared" si="10"/>
        <v>2.2025280695659109</v>
      </c>
      <c r="M34" s="46">
        <f t="shared" si="10"/>
        <v>2.2355118893259096</v>
      </c>
      <c r="N34" s="46">
        <f t="shared" si="10"/>
        <v>2.2669877721565737</v>
      </c>
      <c r="O34" s="46">
        <f t="shared" si="10"/>
        <v>2.2986540078985414</v>
      </c>
      <c r="P34" s="46">
        <f t="shared" si="10"/>
        <v>2.3300633682282363</v>
      </c>
      <c r="Q34" s="46">
        <f t="shared" si="10"/>
        <v>2.3627363526685712</v>
      </c>
      <c r="R34" s="46">
        <f t="shared" si="10"/>
        <v>2.3954210995097363</v>
      </c>
      <c r="S34" s="46">
        <f t="shared" si="10"/>
        <v>2.4277599590480241</v>
      </c>
      <c r="T34" s="46">
        <f t="shared" si="10"/>
        <v>2.4602588981297471</v>
      </c>
      <c r="U34" s="46">
        <f t="shared" si="10"/>
        <v>2.4923291996719961</v>
      </c>
      <c r="V34" s="46">
        <f t="shared" si="10"/>
        <v>2.5245915663163205</v>
      </c>
      <c r="W34" s="46">
        <f t="shared" si="10"/>
        <v>2.5566882942365465</v>
      </c>
      <c r="X34" s="46">
        <f t="shared" si="8"/>
        <v>2.5879938685838102</v>
      </c>
      <c r="Y34" s="46">
        <f t="shared" si="8"/>
        <v>2.6185084597235124</v>
      </c>
      <c r="Z34" s="46">
        <f t="shared" si="8"/>
        <v>2.6490358349303733</v>
      </c>
      <c r="AA34" s="46">
        <f t="shared" si="8"/>
        <v>2.6793968870640827</v>
      </c>
      <c r="AB34" s="46">
        <f t="shared" si="8"/>
        <v>2.708698583126453</v>
      </c>
      <c r="AC34" s="46">
        <f t="shared" si="8"/>
        <v>2.7368509968320662</v>
      </c>
      <c r="AD34" s="46">
        <f t="shared" si="8"/>
        <v>2.744450487340953</v>
      </c>
      <c r="AE34" s="46">
        <f t="shared" si="8"/>
        <v>2.768875089830575</v>
      </c>
      <c r="AF34" s="46">
        <f t="shared" si="8"/>
        <v>2.7960281786587151</v>
      </c>
      <c r="AG34" s="46">
        <f t="shared" si="8"/>
        <v>2.8226573785326261</v>
      </c>
      <c r="AH34" s="46">
        <f t="shared" si="8"/>
        <v>2.8487220927544459</v>
      </c>
      <c r="AI34" s="46">
        <f t="shared" si="8"/>
        <v>2.8742019995273855</v>
      </c>
      <c r="AJ34" s="46">
        <f t="shared" si="8"/>
        <v>2.8990328364417892</v>
      </c>
      <c r="AK34" s="46">
        <f t="shared" si="8"/>
        <v>2.9231726426488853</v>
      </c>
      <c r="AL34" s="46">
        <f t="shared" si="8"/>
        <v>2.9465111759317431</v>
      </c>
      <c r="AM34" s="46">
        <f t="shared" si="8"/>
        <v>2.9690416157281088</v>
      </c>
      <c r="AN34" s="46">
        <f t="shared" si="8"/>
        <v>2.9907686336495432</v>
      </c>
      <c r="AO34" s="46">
        <f t="shared" si="8"/>
        <v>3.0123814274583194</v>
      </c>
      <c r="AP34" s="46">
        <f t="shared" si="8"/>
        <v>3.0333683418597679</v>
      </c>
      <c r="AQ34" s="46">
        <f t="shared" si="8"/>
        <v>3.0537893461408956</v>
      </c>
      <c r="AR34" s="46">
        <f t="shared" si="8"/>
        <v>3.0737268002840392</v>
      </c>
      <c r="AS34" s="46">
        <f t="shared" si="8"/>
        <v>3.0932231956728953</v>
      </c>
      <c r="AT34" s="46">
        <f t="shared" si="8"/>
        <v>3.1123061608152343</v>
      </c>
      <c r="AU34" s="46">
        <f t="shared" si="8"/>
        <v>3.1310642958724464</v>
      </c>
      <c r="AV34" s="46">
        <f t="shared" si="8"/>
        <v>3.1495781267033407</v>
      </c>
      <c r="AW34" s="46">
        <f t="shared" si="8"/>
        <v>3.1679356698875134</v>
      </c>
      <c r="AX34" s="46">
        <f t="shared" si="8"/>
        <v>3.1861843231526845</v>
      </c>
      <c r="AY34" s="46">
        <f t="shared" si="8"/>
        <v>3.2043979213296301</v>
      </c>
      <c r="AZ34" s="46">
        <f t="shared" si="8"/>
        <v>3.2226340536164542</v>
      </c>
      <c r="BA34" s="46">
        <f t="shared" si="8"/>
        <v>3.2409584428561105</v>
      </c>
      <c r="BB34" s="46">
        <f t="shared" si="8"/>
        <v>3.2594286840514504</v>
      </c>
      <c r="BC34" s="46">
        <f t="shared" si="8"/>
        <v>3.2781037236684809</v>
      </c>
      <c r="BD34" s="46">
        <f t="shared" si="8"/>
        <v>3.2970336927987733</v>
      </c>
      <c r="BE34" s="46">
        <f t="shared" si="8"/>
        <v>3.3162829370828208</v>
      </c>
      <c r="BF34" s="46">
        <f t="shared" si="8"/>
        <v>3.3359130746493544</v>
      </c>
      <c r="BG34" s="46">
        <f t="shared" si="8"/>
        <v>3.3559816383161909</v>
      </c>
      <c r="BH34" s="46">
        <f t="shared" si="8"/>
        <v>3.3765204073162098</v>
      </c>
      <c r="BI34" s="46">
        <f t="shared" si="8"/>
        <v>3.3975604679425122</v>
      </c>
      <c r="BJ34" s="46">
        <f t="shared" si="8"/>
        <v>3.4191376315117643</v>
      </c>
      <c r="BK34" s="46">
        <f t="shared" si="8"/>
        <v>3.4412843042781529</v>
      </c>
      <c r="BL34" s="46">
        <f t="shared" si="8"/>
        <v>3.4640362582179125</v>
      </c>
      <c r="BM34" s="46">
        <f t="shared" si="8"/>
        <v>3.4873805433061271</v>
      </c>
      <c r="BN34" s="46">
        <f t="shared" si="8"/>
        <v>3.5113197712380813</v>
      </c>
      <c r="BO34" s="46">
        <f t="shared" si="8"/>
        <v>3.5358572304119691</v>
      </c>
      <c r="BP34" s="46">
        <f t="shared" si="8"/>
        <v>3.5609786317465271</v>
      </c>
      <c r="BQ34" s="46">
        <f t="shared" si="8"/>
        <v>3.5866561799083159</v>
      </c>
      <c r="BR34" s="46">
        <f t="shared" si="8"/>
        <v>3.6128837187428378</v>
      </c>
      <c r="BS34" s="46">
        <f t="shared" si="8"/>
        <v>3.6396098276194371</v>
      </c>
      <c r="BT34" s="46">
        <f t="shared" si="8"/>
        <v>3.6667790572780534</v>
      </c>
      <c r="BU34" s="46">
        <f t="shared" si="9"/>
        <v>3.6943157161731577</v>
      </c>
      <c r="BV34" s="46">
        <f t="shared" si="9"/>
        <v>3.7221326517565112</v>
      </c>
      <c r="BW34" s="46">
        <f t="shared" si="9"/>
        <v>3.7502075703446507</v>
      </c>
      <c r="BX34" s="46">
        <f t="shared" si="9"/>
        <v>3.7785053496628929</v>
      </c>
      <c r="BY34" s="46">
        <f t="shared" si="9"/>
        <v>3.8069321105154885</v>
      </c>
      <c r="BZ34" s="46">
        <f t="shared" si="9"/>
        <v>3.8353676284513063</v>
      </c>
      <c r="CA34" s="46">
        <f t="shared" si="9"/>
        <v>3.8637571892706606</v>
      </c>
      <c r="CB34" s="46">
        <f t="shared" si="9"/>
        <v>3.8920372817092366</v>
      </c>
      <c r="CC34" s="46">
        <f t="shared" si="9"/>
        <v>3.9202126176150176</v>
      </c>
      <c r="CD34" s="46">
        <f t="shared" si="9"/>
        <v>3.9482946685740226</v>
      </c>
      <c r="CE34" s="46">
        <f t="shared" si="9"/>
        <v>3.9763036929322624</v>
      </c>
      <c r="CF34" s="46">
        <f t="shared" si="9"/>
        <v>4.0042707678476743</v>
      </c>
      <c r="CG34" s="46">
        <f t="shared" si="9"/>
        <v>4.0322073763988273</v>
      </c>
      <c r="CH34" s="46">
        <f t="shared" si="9"/>
        <v>4.0601250048067827</v>
      </c>
      <c r="CI34" s="46">
        <f t="shared" si="9"/>
        <v>4.0880270287033591</v>
      </c>
      <c r="CJ34" s="46">
        <f t="shared" si="9"/>
        <v>4.1159046585747312</v>
      </c>
      <c r="CK34" s="46">
        <f t="shared" si="9"/>
        <v>4.143749102709493</v>
      </c>
    </row>
    <row r="35" spans="3:89" ht="14.6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7"/>
        <v>0.81362441364750004</v>
      </c>
      <c r="I35" s="46">
        <f t="shared" si="11" ref="I35:BT38">$G35*SUM(I$26:I$28)/SUM($G$26:$G$28)</f>
        <v>0.82777258131750009</v>
      </c>
      <c r="J35" s="46">
        <f t="shared" si="11"/>
        <v>0.84164370380999998</v>
      </c>
      <c r="K35" s="46">
        <f t="shared" si="11"/>
        <v>0.855061326756</v>
      </c>
      <c r="L35" s="46">
        <f t="shared" si="11"/>
        <v>0.86834235892949951</v>
      </c>
      <c r="M35" s="46">
        <f t="shared" si="11"/>
        <v>0.88134616498884644</v>
      </c>
      <c r="N35" s="46">
        <f t="shared" si="11"/>
        <v>0.89375546987999988</v>
      </c>
      <c r="O35" s="46">
        <f t="shared" si="11"/>
        <v>0.90623982103200007</v>
      </c>
      <c r="P35" s="46">
        <f t="shared" si="11"/>
        <v>0.91862289955800014</v>
      </c>
      <c r="Q35" s="46">
        <f t="shared" si="11"/>
        <v>0.93150415940400011</v>
      </c>
      <c r="R35" s="46">
        <f t="shared" si="11"/>
        <v>0.94439005655338992</v>
      </c>
      <c r="S35" s="46">
        <f t="shared" si="11"/>
        <v>0.95713958831400048</v>
      </c>
      <c r="T35" s="46">
        <f t="shared" si="11"/>
        <v>0.96995223111972484</v>
      </c>
      <c r="U35" s="46">
        <f t="shared" si="11"/>
        <v>0.98259588441866563</v>
      </c>
      <c r="V35" s="46">
        <f t="shared" si="11"/>
        <v>0.99531525900629703</v>
      </c>
      <c r="W35" s="46">
        <f t="shared" si="11"/>
        <v>1.0079693308527731</v>
      </c>
      <c r="X35" s="46">
        <f t="shared" si="11"/>
        <v>1.0203114919593521</v>
      </c>
      <c r="Y35" s="46">
        <f t="shared" si="11"/>
        <v>1.0323418094922592</v>
      </c>
      <c r="Z35" s="46">
        <f t="shared" si="11"/>
        <v>1.0443771671184963</v>
      </c>
      <c r="AA35" s="46">
        <f t="shared" si="11"/>
        <v>1.0563469522003104</v>
      </c>
      <c r="AB35" s="46">
        <f t="shared" si="11"/>
        <v>1.0678990882348121</v>
      </c>
      <c r="AC35" s="46">
        <f t="shared" si="11"/>
        <v>1.0789981219608653</v>
      </c>
      <c r="AD35" s="46">
        <f t="shared" si="11"/>
        <v>1.0819942061453678</v>
      </c>
      <c r="AE35" s="46">
        <f t="shared" si="11"/>
        <v>1.0916235576323317</v>
      </c>
      <c r="AF35" s="46">
        <f t="shared" si="11"/>
        <v>1.1023286094911695</v>
      </c>
      <c r="AG35" s="46">
        <f t="shared" si="11"/>
        <v>1.1128271191603221</v>
      </c>
      <c r="AH35" s="46">
        <f t="shared" si="11"/>
        <v>1.1231030814715124</v>
      </c>
      <c r="AI35" s="46">
        <f t="shared" si="11"/>
        <v>1.1331484845963309</v>
      </c>
      <c r="AJ35" s="46">
        <f t="shared" si="11"/>
        <v>1.1429379932061787</v>
      </c>
      <c r="AK35" s="46">
        <f t="shared" si="11"/>
        <v>1.1524550643189668</v>
      </c>
      <c r="AL35" s="46">
        <f t="shared" si="11"/>
        <v>1.161656235157523</v>
      </c>
      <c r="AM35" s="46">
        <f t="shared" si="11"/>
        <v>1.1705388167285951</v>
      </c>
      <c r="AN35" s="46">
        <f t="shared" si="11"/>
        <v>1.179104650805852</v>
      </c>
      <c r="AO35" s="46">
        <f t="shared" si="11"/>
        <v>1.1876254522513783</v>
      </c>
      <c r="AP35" s="46">
        <f t="shared" si="11"/>
        <v>1.1958995019717058</v>
      </c>
      <c r="AQ35" s="46">
        <f t="shared" si="11"/>
        <v>1.2039504427402739</v>
      </c>
      <c r="AR35" s="46">
        <f t="shared" si="11"/>
        <v>1.2118107448181121</v>
      </c>
      <c r="AS35" s="46">
        <f t="shared" si="11"/>
        <v>1.21949716034966</v>
      </c>
      <c r="AT35" s="46">
        <f t="shared" si="11"/>
        <v>1.227020581819759</v>
      </c>
      <c r="AU35" s="46">
        <f t="shared" si="11"/>
        <v>1.2344159396677559</v>
      </c>
      <c r="AV35" s="46">
        <f t="shared" si="11"/>
        <v>1.2417149810550872</v>
      </c>
      <c r="AW35" s="46">
        <f t="shared" si="11"/>
        <v>1.2489524063451252</v>
      </c>
      <c r="AX35" s="46">
        <f t="shared" si="11"/>
        <v>1.2561469019987892</v>
      </c>
      <c r="AY35" s="46">
        <f t="shared" si="11"/>
        <v>1.2633275772528758</v>
      </c>
      <c r="AZ35" s="46">
        <f t="shared" si="11"/>
        <v>1.2705171365354562</v>
      </c>
      <c r="BA35" s="46">
        <f t="shared" si="11"/>
        <v>1.277741490948084</v>
      </c>
      <c r="BB35" s="46">
        <f t="shared" si="11"/>
        <v>1.2850233472073413</v>
      </c>
      <c r="BC35" s="46">
        <f t="shared" si="11"/>
        <v>1.2923859448415</v>
      </c>
      <c r="BD35" s="46">
        <f t="shared" si="11"/>
        <v>1.2998490479348015</v>
      </c>
      <c r="BE35" s="46">
        <f t="shared" si="11"/>
        <v>1.3074380246294388</v>
      </c>
      <c r="BF35" s="46">
        <f t="shared" si="11"/>
        <v>1.3151771677514574</v>
      </c>
      <c r="BG35" s="46">
        <f t="shared" si="11"/>
        <v>1.3230891595011118</v>
      </c>
      <c r="BH35" s="46">
        <f t="shared" si="11"/>
        <v>1.3311865287784532</v>
      </c>
      <c r="BI35" s="46">
        <f t="shared" si="11"/>
        <v>1.3394815312933874</v>
      </c>
      <c r="BJ35" s="46">
        <f t="shared" si="11"/>
        <v>1.3479882855870682</v>
      </c>
      <c r="BK35" s="46">
        <f t="shared" si="11"/>
        <v>1.3567195677614632</v>
      </c>
      <c r="BL35" s="46">
        <f t="shared" si="11"/>
        <v>1.3656894808478377</v>
      </c>
      <c r="BM35" s="46">
        <f t="shared" si="11"/>
        <v>1.3748929193243418</v>
      </c>
      <c r="BN35" s="46">
        <f t="shared" si="11"/>
        <v>1.3843309128467038</v>
      </c>
      <c r="BO35" s="46">
        <f t="shared" si="11"/>
        <v>1.3940047578594441</v>
      </c>
      <c r="BP35" s="46">
        <f t="shared" si="11"/>
        <v>1.4039088209203807</v>
      </c>
      <c r="BQ35" s="46">
        <f t="shared" si="11"/>
        <v>1.4140321437739818</v>
      </c>
      <c r="BR35" s="46">
        <f t="shared" si="11"/>
        <v>1.4243722993684447</v>
      </c>
      <c r="BS35" s="46">
        <f t="shared" si="11"/>
        <v>1.4349090152212813</v>
      </c>
      <c r="BT35" s="46">
        <f t="shared" si="11"/>
        <v>1.4456204305707847</v>
      </c>
      <c r="BU35" s="46">
        <f t="shared" si="9"/>
        <v>1.4564767041740192</v>
      </c>
      <c r="BV35" s="46">
        <f t="shared" si="9"/>
        <v>1.4674434763102764</v>
      </c>
      <c r="BW35" s="46">
        <f t="shared" si="9"/>
        <v>1.4785119577387027</v>
      </c>
      <c r="BX35" s="46">
        <f t="shared" si="9"/>
        <v>1.4896683015715926</v>
      </c>
      <c r="BY35" s="46">
        <f t="shared" si="9"/>
        <v>1.5008754961206878</v>
      </c>
      <c r="BZ35" s="46">
        <f t="shared" si="9"/>
        <v>1.5120861431326174</v>
      </c>
      <c r="CA35" s="46">
        <f t="shared" si="9"/>
        <v>1.5232786716417817</v>
      </c>
      <c r="CB35" s="46">
        <f t="shared" si="9"/>
        <v>1.5344280424571544</v>
      </c>
      <c r="CC35" s="46">
        <f t="shared" si="9"/>
        <v>1.5455361132155343</v>
      </c>
      <c r="CD35" s="46">
        <f t="shared" si="9"/>
        <v>1.5566074065671451</v>
      </c>
      <c r="CE35" s="46">
        <f t="shared" si="9"/>
        <v>1.5676499093250513</v>
      </c>
      <c r="CF35" s="46">
        <f t="shared" si="9"/>
        <v>1.5786758735976398</v>
      </c>
      <c r="CG35" s="46">
        <f t="shared" si="9"/>
        <v>1.5896898265660482</v>
      </c>
      <c r="CH35" s="46">
        <f t="shared" si="9"/>
        <v>1.6006962966503357</v>
      </c>
      <c r="CI35" s="46">
        <f t="shared" si="9"/>
        <v>1.6116966146867076</v>
      </c>
      <c r="CJ35" s="46">
        <f t="shared" si="9"/>
        <v>1.6226873154266264</v>
      </c>
      <c r="CK35" s="46">
        <f t="shared" si="9"/>
        <v>1.6336649327551653</v>
      </c>
    </row>
    <row r="36" spans="3:89" ht="14.6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7"/>
        <v>1.0848351290947176</v>
      </c>
      <c r="I36" s="46">
        <f t="shared" si="11"/>
        <v>1.1036993974761575</v>
      </c>
      <c r="J36" s="46">
        <f t="shared" si="11"/>
        <v>1.1221942714099173</v>
      </c>
      <c r="K36" s="46">
        <f t="shared" si="11"/>
        <v>1.1400844778449895</v>
      </c>
      <c r="L36" s="46">
        <f t="shared" si="11"/>
        <v>1.1577925628173409</v>
      </c>
      <c r="M36" s="46">
        <f t="shared" si="11"/>
        <v>1.1751310120925686</v>
      </c>
      <c r="N36" s="46">
        <f t="shared" si="11"/>
        <v>1.1916767912601571</v>
      </c>
      <c r="O36" s="46">
        <f t="shared" si="11"/>
        <v>1.2083226323466214</v>
      </c>
      <c r="P36" s="46">
        <f t="shared" si="11"/>
        <v>1.2248334429442533</v>
      </c>
      <c r="Q36" s="46">
        <f t="shared" si="11"/>
        <v>1.2420084968801255</v>
      </c>
      <c r="R36" s="46">
        <f t="shared" si="11"/>
        <v>1.2591897339018747</v>
      </c>
      <c r="S36" s="46">
        <f t="shared" si="11"/>
        <v>1.2761891499732458</v>
      </c>
      <c r="T36" s="46">
        <f t="shared" si="11"/>
        <v>1.2932727143047045</v>
      </c>
      <c r="U36" s="46">
        <f t="shared" si="11"/>
        <v>1.310130958758426</v>
      </c>
      <c r="V36" s="46">
        <f t="shared" si="11"/>
        <v>1.3270901651702867</v>
      </c>
      <c r="W36" s="46">
        <f t="shared" si="11"/>
        <v>1.3439623010537276</v>
      </c>
      <c r="X36" s="46">
        <f t="shared" si="11"/>
        <v>1.3604185549625056</v>
      </c>
      <c r="Y36" s="46">
        <f t="shared" si="11"/>
        <v>1.3764590164517989</v>
      </c>
      <c r="Z36" s="46">
        <f t="shared" si="11"/>
        <v>1.3925061980814994</v>
      </c>
      <c r="AA36" s="46">
        <f t="shared" si="11"/>
        <v>1.4084659494442351</v>
      </c>
      <c r="AB36" s="46">
        <f t="shared" si="11"/>
        <v>1.4238688340874408</v>
      </c>
      <c r="AC36" s="46">
        <f t="shared" si="11"/>
        <v>1.4386675808839529</v>
      </c>
      <c r="AD36" s="46">
        <f t="shared" si="11"/>
        <v>1.4426623692882268</v>
      </c>
      <c r="AE36" s="46">
        <f t="shared" si="11"/>
        <v>1.4555015351099945</v>
      </c>
      <c r="AF36" s="46">
        <f t="shared" si="11"/>
        <v>1.4697749715020831</v>
      </c>
      <c r="AG36" s="46">
        <f t="shared" si="11"/>
        <v>1.4837730176535984</v>
      </c>
      <c r="AH36" s="46">
        <f t="shared" si="11"/>
        <v>1.4974743332894664</v>
      </c>
      <c r="AI36" s="46">
        <f t="shared" si="11"/>
        <v>1.5108682359464269</v>
      </c>
      <c r="AJ36" s="46">
        <f t="shared" si="11"/>
        <v>1.5239209451060849</v>
      </c>
      <c r="AK36" s="46">
        <f t="shared" si="11"/>
        <v>1.5366104034065804</v>
      </c>
      <c r="AL36" s="46">
        <f t="shared" si="11"/>
        <v>1.5488786603406601</v>
      </c>
      <c r="AM36" s="46">
        <f t="shared" si="11"/>
        <v>1.5607221305754697</v>
      </c>
      <c r="AN36" s="46">
        <f t="shared" si="11"/>
        <v>1.5721432698150684</v>
      </c>
      <c r="AO36" s="46">
        <f t="shared" si="11"/>
        <v>1.5835043654030292</v>
      </c>
      <c r="AP36" s="46">
        <f t="shared" si="11"/>
        <v>1.5945364579090151</v>
      </c>
      <c r="AQ36" s="46">
        <f t="shared" si="11"/>
        <v>1.6052710711058449</v>
      </c>
      <c r="AR36" s="46">
        <f t="shared" si="11"/>
        <v>1.6157514987777579</v>
      </c>
      <c r="AS36" s="46">
        <f t="shared" si="11"/>
        <v>1.6260000771704106</v>
      </c>
      <c r="AT36" s="46">
        <f t="shared" si="11"/>
        <v>1.6360313296314319</v>
      </c>
      <c r="AU36" s="46">
        <f t="shared" si="11"/>
        <v>1.6458918301906118</v>
      </c>
      <c r="AV36" s="46">
        <f t="shared" si="11"/>
        <v>1.6556239084971063</v>
      </c>
      <c r="AW36" s="46">
        <f t="shared" si="11"/>
        <v>1.6652738318120097</v>
      </c>
      <c r="AX36" s="46">
        <f t="shared" si="11"/>
        <v>1.6748665154757469</v>
      </c>
      <c r="AY36" s="46">
        <f t="shared" si="11"/>
        <v>1.6844407718962642</v>
      </c>
      <c r="AZ36" s="46">
        <f t="shared" si="11"/>
        <v>1.6940268737162512</v>
      </c>
      <c r="BA36" s="46">
        <f t="shared" si="11"/>
        <v>1.7036593691531994</v>
      </c>
      <c r="BB36" s="46">
        <f t="shared" si="11"/>
        <v>1.7133685339011526</v>
      </c>
      <c r="BC36" s="46">
        <f t="shared" si="11"/>
        <v>1.7231853540714304</v>
      </c>
      <c r="BD36" s="46">
        <f t="shared" si="11"/>
        <v>1.7331361818389668</v>
      </c>
      <c r="BE36" s="46">
        <f t="shared" si="11"/>
        <v>1.7432548414737186</v>
      </c>
      <c r="BF36" s="46">
        <f t="shared" si="11"/>
        <v>1.7535737234873734</v>
      </c>
      <c r="BG36" s="46">
        <f t="shared" si="11"/>
        <v>1.7641230708854607</v>
      </c>
      <c r="BH36" s="46">
        <f t="shared" si="11"/>
        <v>1.7749195889077407</v>
      </c>
      <c r="BI36" s="46">
        <f t="shared" si="11"/>
        <v>1.7859796185395806</v>
      </c>
      <c r="BJ36" s="46">
        <f t="shared" si="11"/>
        <v>1.7973219845472461</v>
      </c>
      <c r="BK36" s="46">
        <f t="shared" si="11"/>
        <v>1.8089637217738355</v>
      </c>
      <c r="BL36" s="46">
        <f t="shared" si="11"/>
        <v>1.8209236343057147</v>
      </c>
      <c r="BM36" s="46">
        <f t="shared" si="11"/>
        <v>1.8331949147642421</v>
      </c>
      <c r="BN36" s="46">
        <f t="shared" si="11"/>
        <v>1.8457789360269852</v>
      </c>
      <c r="BO36" s="46">
        <f t="shared" si="11"/>
        <v>1.8586774266907435</v>
      </c>
      <c r="BP36" s="46">
        <f t="shared" si="11"/>
        <v>1.8718828754814292</v>
      </c>
      <c r="BQ36" s="46">
        <f t="shared" si="11"/>
        <v>1.8853806713569492</v>
      </c>
      <c r="BR36" s="46">
        <f t="shared" si="11"/>
        <v>1.8991675782405455</v>
      </c>
      <c r="BS36" s="46">
        <f t="shared" si="11"/>
        <v>1.9132165660913436</v>
      </c>
      <c r="BT36" s="46">
        <f t="shared" si="11"/>
        <v>1.9274984871578125</v>
      </c>
      <c r="BU36" s="46">
        <f t="shared" si="9"/>
        <v>1.941973553021501</v>
      </c>
      <c r="BV36" s="46">
        <f t="shared" si="9"/>
        <v>1.9565959506126125</v>
      </c>
      <c r="BW36" s="46">
        <f t="shared" si="9"/>
        <v>1.9713539609154986</v>
      </c>
      <c r="BX36" s="46">
        <f t="shared" si="9"/>
        <v>1.986229121369351</v>
      </c>
      <c r="BY36" s="46">
        <f t="shared" si="9"/>
        <v>2.001172082939239</v>
      </c>
      <c r="BZ36" s="46">
        <f t="shared" si="9"/>
        <v>2.0161196478038437</v>
      </c>
      <c r="CA36" s="46">
        <f t="shared" si="9"/>
        <v>2.0310430546073617</v>
      </c>
      <c r="CB36" s="46">
        <f t="shared" si="9"/>
        <v>2.0459089176824339</v>
      </c>
      <c r="CC36" s="46">
        <f t="shared" si="9"/>
        <v>2.0607197138840108</v>
      </c>
      <c r="CD36" s="46">
        <f t="shared" si="9"/>
        <v>2.0754814734267173</v>
      </c>
      <c r="CE36" s="46">
        <f t="shared" si="9"/>
        <v>2.0902048454199429</v>
      </c>
      <c r="CF36" s="46">
        <f t="shared" si="9"/>
        <v>2.1049061660470176</v>
      </c>
      <c r="CG36" s="46">
        <f t="shared" si="9"/>
        <v>2.1195914715637998</v>
      </c>
      <c r="CH36" s="46">
        <f t="shared" si="9"/>
        <v>2.1342667998780485</v>
      </c>
      <c r="CI36" s="46">
        <f t="shared" si="9"/>
        <v>2.1489339254422526</v>
      </c>
      <c r="CJ36" s="46">
        <f t="shared" si="9"/>
        <v>2.1635882279140533</v>
      </c>
      <c r="CK36" s="46">
        <f t="shared" si="9"/>
        <v>2.1782250857958982</v>
      </c>
    </row>
    <row r="37" spans="3:89" ht="14.6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7"/>
        <v>0.8755342962660001</v>
      </c>
      <c r="I37" s="46">
        <f t="shared" si="11"/>
        <v>0.89075901889800024</v>
      </c>
      <c r="J37" s="46">
        <f t="shared" si="11"/>
        <v>0.90568561557600002</v>
      </c>
      <c r="K37" s="46">
        <f t="shared" si="11"/>
        <v>0.92012420525760008</v>
      </c>
      <c r="L37" s="46">
        <f t="shared" si="11"/>
        <v>0.93441581077319957</v>
      </c>
      <c r="M37" s="46">
        <f t="shared" si="11"/>
        <v>0.94840909563040932</v>
      </c>
      <c r="N37" s="46">
        <f t="shared" si="11"/>
        <v>0.96176264284799995</v>
      </c>
      <c r="O37" s="46">
        <f t="shared" si="11"/>
        <v>0.97519694670720014</v>
      </c>
      <c r="P37" s="46">
        <f t="shared" si="11"/>
        <v>0.9885222719568002</v>
      </c>
      <c r="Q37" s="46">
        <f t="shared" si="11"/>
        <v>1.0023836858784001</v>
      </c>
      <c r="R37" s="46">
        <f t="shared" si="11"/>
        <v>1.0162500899626501</v>
      </c>
      <c r="S37" s="46">
        <f t="shared" si="11"/>
        <v>1.0299697524144007</v>
      </c>
      <c r="T37" s="46">
        <f t="shared" si="11"/>
        <v>1.0437573281238453</v>
      </c>
      <c r="U37" s="46">
        <f t="shared" si="11"/>
        <v>1.0573630556654914</v>
      </c>
      <c r="V37" s="46">
        <f t="shared" si="11"/>
        <v>1.071050266240456</v>
      </c>
      <c r="W37" s="46">
        <f t="shared" si="11"/>
        <v>1.0846672050922981</v>
      </c>
      <c r="X37" s="46">
        <f t="shared" si="11"/>
        <v>1.0979484994556357</v>
      </c>
      <c r="Y37" s="46">
        <f t="shared" si="11"/>
        <v>1.1108942216074706</v>
      </c>
      <c r="Z37" s="46">
        <f t="shared" si="11"/>
        <v>1.1238453673607769</v>
      </c>
      <c r="AA37" s="46">
        <f t="shared" si="11"/>
        <v>1.1367259510579641</v>
      </c>
      <c r="AB37" s="46">
        <f t="shared" si="11"/>
        <v>1.1491571061753405</v>
      </c>
      <c r="AC37" s="46">
        <f t="shared" si="11"/>
        <v>1.1611006817607983</v>
      </c>
      <c r="AD37" s="46">
        <f t="shared" si="11"/>
        <v>1.1643247424133938</v>
      </c>
      <c r="AE37" s="46">
        <f t="shared" si="11"/>
        <v>1.1746868054688044</v>
      </c>
      <c r="AF37" s="46">
        <f t="shared" si="11"/>
        <v>1.1862064205252172</v>
      </c>
      <c r="AG37" s="46">
        <f t="shared" si="11"/>
        <v>1.197503777291856</v>
      </c>
      <c r="AH37" s="46">
        <f t="shared" si="11"/>
        <v>1.208561652743565</v>
      </c>
      <c r="AI37" s="46">
        <f t="shared" si="11"/>
        <v>1.2193714254200851</v>
      </c>
      <c r="AJ37" s="46">
        <f t="shared" si="11"/>
        <v>1.2299058321902663</v>
      </c>
      <c r="AK37" s="46">
        <f t="shared" si="11"/>
        <v>1.2401470712920941</v>
      </c>
      <c r="AL37" s="46">
        <f t="shared" si="11"/>
        <v>1.2500483728015257</v>
      </c>
      <c r="AM37" s="46">
        <f t="shared" si="11"/>
        <v>1.2596068431158438</v>
      </c>
      <c r="AN37" s="46">
        <f t="shared" si="11"/>
        <v>1.2688244641519939</v>
      </c>
      <c r="AO37" s="46">
        <f t="shared" si="11"/>
        <v>1.2779936259569924</v>
      </c>
      <c r="AP37" s="46">
        <f t="shared" si="11"/>
        <v>1.286897260333794</v>
      </c>
      <c r="AQ37" s="46">
        <f t="shared" si="11"/>
        <v>1.2955608090693673</v>
      </c>
      <c r="AR37" s="46">
        <f t="shared" si="11"/>
        <v>1.3040192131348334</v>
      </c>
      <c r="AS37" s="46">
        <f t="shared" si="11"/>
        <v>1.3122904993700293</v>
      </c>
      <c r="AT37" s="46">
        <f t="shared" si="11"/>
        <v>1.3203863890850462</v>
      </c>
      <c r="AU37" s="46">
        <f t="shared" si="11"/>
        <v>1.3283444706279219</v>
      </c>
      <c r="AV37" s="46">
        <f t="shared" si="11"/>
        <v>1.3361989068484683</v>
      </c>
      <c r="AW37" s="46">
        <f t="shared" si="11"/>
        <v>1.3439870385119268</v>
      </c>
      <c r="AX37" s="46">
        <f t="shared" si="11"/>
        <v>1.3517289739596117</v>
      </c>
      <c r="AY37" s="46">
        <f t="shared" si="11"/>
        <v>1.3594560373931155</v>
      </c>
      <c r="AZ37" s="46">
        <f t="shared" si="11"/>
        <v>1.3671926608539544</v>
      </c>
      <c r="BA37" s="46">
        <f t="shared" si="11"/>
        <v>1.3749667270576473</v>
      </c>
      <c r="BB37" s="46">
        <f t="shared" si="11"/>
        <v>1.3828026705083574</v>
      </c>
      <c r="BC37" s="46">
        <f t="shared" si="11"/>
        <v>1.3907254990643669</v>
      </c>
      <c r="BD37" s="46">
        <f t="shared" si="11"/>
        <v>1.3987564806882604</v>
      </c>
      <c r="BE37" s="46">
        <f t="shared" si="11"/>
        <v>1.4069229138216166</v>
      </c>
      <c r="BF37" s="46">
        <f t="shared" si="11"/>
        <v>1.4152509397674728</v>
      </c>
      <c r="BG37" s="46">
        <f t="shared" si="11"/>
        <v>1.4237649666481822</v>
      </c>
      <c r="BH37" s="46">
        <f t="shared" si="11"/>
        <v>1.4324784767062939</v>
      </c>
      <c r="BI37" s="46">
        <f t="shared" si="11"/>
        <v>1.4414046582067723</v>
      </c>
      <c r="BJ37" s="46">
        <f t="shared" si="11"/>
        <v>1.4505587039914065</v>
      </c>
      <c r="BK37" s="46">
        <f t="shared" si="11"/>
        <v>1.4599543623146223</v>
      </c>
      <c r="BL37" s="46">
        <f t="shared" si="11"/>
        <v>1.4696068093281514</v>
      </c>
      <c r="BM37" s="46">
        <f t="shared" si="11"/>
        <v>1.4795105510234499</v>
      </c>
      <c r="BN37" s="46">
        <f t="shared" si="11"/>
        <v>1.4896666954042701</v>
      </c>
      <c r="BO37" s="46">
        <f t="shared" si="11"/>
        <v>1.5000766375635097</v>
      </c>
      <c r="BP37" s="46">
        <f t="shared" si="11"/>
        <v>1.5107343154020565</v>
      </c>
      <c r="BQ37" s="46">
        <f t="shared" si="11"/>
        <v>1.5216279368345385</v>
      </c>
      <c r="BR37" s="46">
        <f t="shared" si="11"/>
        <v>1.5327548901311996</v>
      </c>
      <c r="BS37" s="46">
        <f t="shared" si="11"/>
        <v>1.5440933602464351</v>
      </c>
      <c r="BT37" s="46">
        <f t="shared" si="11"/>
        <v>1.5556198230009111</v>
      </c>
      <c r="BU37" s="46">
        <f t="shared" si="9"/>
        <v>1.5673021664874685</v>
      </c>
      <c r="BV37" s="46">
        <f t="shared" si="9"/>
        <v>1.5791034165035323</v>
      </c>
      <c r="BW37" s="46">
        <f t="shared" si="9"/>
        <v>1.591014115021939</v>
      </c>
      <c r="BX37" s="46">
        <f t="shared" si="9"/>
        <v>1.6030193615248576</v>
      </c>
      <c r="BY37" s="46">
        <f t="shared" si="9"/>
        <v>1.6150793280500377</v>
      </c>
      <c r="BZ37" s="46">
        <f t="shared" si="9"/>
        <v>1.6271430097410451</v>
      </c>
      <c r="CA37" s="46">
        <f t="shared" si="9"/>
        <v>1.6391871942656679</v>
      </c>
      <c r="CB37" s="46">
        <f t="shared" si="9"/>
        <v>1.6511849371638734</v>
      </c>
      <c r="CC37" s="46">
        <f t="shared" si="9"/>
        <v>1.6631382374227872</v>
      </c>
      <c r="CD37" s="46">
        <f t="shared" si="9"/>
        <v>1.6750519618277635</v>
      </c>
      <c r="CE37" s="46">
        <f t="shared" si="9"/>
        <v>1.6869347049202634</v>
      </c>
      <c r="CF37" s="46">
        <f t="shared" si="9"/>
        <v>1.698799651089685</v>
      </c>
      <c r="CG37" s="46">
        <f t="shared" si="9"/>
        <v>1.7106516719970615</v>
      </c>
      <c r="CH37" s="46">
        <f t="shared" si="9"/>
        <v>1.7224956406366192</v>
      </c>
      <c r="CI37" s="46">
        <f t="shared" si="9"/>
        <v>1.734332989109854</v>
      </c>
      <c r="CJ37" s="46">
        <f t="shared" si="9"/>
        <v>1.7461599884923533</v>
      </c>
      <c r="CK37" s="46">
        <f t="shared" si="9"/>
        <v>1.7579729089273881</v>
      </c>
    </row>
    <row r="38" spans="3:89" ht="14.6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7"/>
        <v>9.5073797063138894</v>
      </c>
      <c r="I38" s="46">
        <f t="shared" si="11"/>
        <v>9.6727041483181129</v>
      </c>
      <c r="J38" s="46">
        <f t="shared" si="11"/>
        <v>9.8347912566655307</v>
      </c>
      <c r="K38" s="46">
        <f t="shared" si="11"/>
        <v>9.9915791233568569</v>
      </c>
      <c r="L38" s="46">
        <f t="shared" si="11"/>
        <v>10.146770896916316</v>
      </c>
      <c r="M38" s="46">
        <f t="shared" si="11"/>
        <v>10.298723222534509</v>
      </c>
      <c r="N38" s="46">
        <f t="shared" si="11"/>
        <v>10.443728671624598</v>
      </c>
      <c r="O38" s="46">
        <f t="shared" si="11"/>
        <v>10.589611052730783</v>
      </c>
      <c r="P38" s="46">
        <f t="shared" si="11"/>
        <v>10.734310040992449</v>
      </c>
      <c r="Q38" s="46">
        <f t="shared" si="11"/>
        <v>10.884830387232544</v>
      </c>
      <c r="R38" s="46">
        <f t="shared" si="11"/>
        <v>11.03540492137974</v>
      </c>
      <c r="S38" s="46">
        <f t="shared" si="11"/>
        <v>11.18438599605328</v>
      </c>
      <c r="T38" s="46">
        <f t="shared" si="11"/>
        <v>11.334104537129614</v>
      </c>
      <c r="U38" s="46">
        <f t="shared" si="11"/>
        <v>11.481848398758745</v>
      </c>
      <c r="V38" s="46">
        <f t="shared" si="11"/>
        <v>11.630477080252367</v>
      </c>
      <c r="W38" s="46">
        <f t="shared" si="11"/>
        <v>11.7783426848943</v>
      </c>
      <c r="X38" s="46">
        <f t="shared" si="11"/>
        <v>11.922563544136592</v>
      </c>
      <c r="Y38" s="46">
        <f t="shared" si="11"/>
        <v>12.063140442831305</v>
      </c>
      <c r="Z38" s="46">
        <f t="shared" si="11"/>
        <v>12.203776236121907</v>
      </c>
      <c r="AA38" s="46">
        <f t="shared" si="11"/>
        <v>12.343645799850465</v>
      </c>
      <c r="AB38" s="46">
        <f t="shared" si="11"/>
        <v>12.478635042868166</v>
      </c>
      <c r="AC38" s="46">
        <f t="shared" si="11"/>
        <v>12.608329686043525</v>
      </c>
      <c r="AD38" s="46">
        <f t="shared" si="11"/>
        <v>12.643339586799144</v>
      </c>
      <c r="AE38" s="46">
        <f t="shared" si="11"/>
        <v>12.755860670700379</v>
      </c>
      <c r="AF38" s="46">
        <f t="shared" si="11"/>
        <v>12.880951549354677</v>
      </c>
      <c r="AG38" s="46">
        <f t="shared" si="11"/>
        <v>13.003628937226525</v>
      </c>
      <c r="AH38" s="46">
        <f t="shared" si="11"/>
        <v>13.123705810414579</v>
      </c>
      <c r="AI38" s="46">
        <f t="shared" si="11"/>
        <v>13.241088548946834</v>
      </c>
      <c r="AJ38" s="46">
        <f t="shared" si="11"/>
        <v>13.35548110395241</v>
      </c>
      <c r="AK38" s="46">
        <f t="shared" si="11"/>
        <v>13.466690167057626</v>
      </c>
      <c r="AL38" s="46">
        <f t="shared" si="11"/>
        <v>13.574207866179563</v>
      </c>
      <c r="AM38" s="46">
        <f t="shared" si="11"/>
        <v>13.678002779842364</v>
      </c>
      <c r="AN38" s="46">
        <f t="shared" si="11"/>
        <v>13.778096429575259</v>
      </c>
      <c r="AO38" s="46">
        <f t="shared" si="11"/>
        <v>13.877663863130445</v>
      </c>
      <c r="AP38" s="46">
        <f t="shared" si="11"/>
        <v>13.974347948662516</v>
      </c>
      <c r="AQ38" s="46">
        <f t="shared" si="11"/>
        <v>14.068424957164106</v>
      </c>
      <c r="AR38" s="46">
        <f t="shared" si="11"/>
        <v>14.160274310756282</v>
      </c>
      <c r="AS38" s="46">
        <f t="shared" si="11"/>
        <v>14.250091761920668</v>
      </c>
      <c r="AT38" s="46">
        <f t="shared" si="11"/>
        <v>14.338004591731417</v>
      </c>
      <c r="AU38" s="46">
        <f t="shared" si="11"/>
        <v>14.424420970032767</v>
      </c>
      <c r="AV38" s="46">
        <f t="shared" si="11"/>
        <v>14.509711869368445</v>
      </c>
      <c r="AW38" s="46">
        <f t="shared" si="11"/>
        <v>14.594282771094459</v>
      </c>
      <c r="AX38" s="46">
        <f t="shared" si="11"/>
        <v>14.678352030604714</v>
      </c>
      <c r="AY38" s="46">
        <f t="shared" si="11"/>
        <v>14.762259795715005</v>
      </c>
      <c r="AZ38" s="46">
        <f t="shared" si="11"/>
        <v>14.846271372646569</v>
      </c>
      <c r="BA38" s="46">
        <f t="shared" si="11"/>
        <v>14.930689538303522</v>
      </c>
      <c r="BB38" s="46">
        <f t="shared" si="11"/>
        <v>15.015779625648852</v>
      </c>
      <c r="BC38" s="46">
        <f t="shared" si="11"/>
        <v>15.101813193666985</v>
      </c>
      <c r="BD38" s="46">
        <f t="shared" si="11"/>
        <v>15.189021190016668</v>
      </c>
      <c r="BE38" s="46">
        <f t="shared" si="11"/>
        <v>15.277700047002813</v>
      </c>
      <c r="BF38" s="46">
        <f t="shared" si="11"/>
        <v>15.368133631625334</v>
      </c>
      <c r="BG38" s="46">
        <f t="shared" si="11"/>
        <v>15.460586990368544</v>
      </c>
      <c r="BH38" s="46">
        <f t="shared" si="11"/>
        <v>15.55520652617721</v>
      </c>
      <c r="BI38" s="46">
        <f t="shared" si="11"/>
        <v>15.652135449709334</v>
      </c>
      <c r="BJ38" s="46">
        <f t="shared" si="11"/>
        <v>15.751538739214581</v>
      </c>
      <c r="BK38" s="46">
        <f t="shared" si="11"/>
        <v>15.85356568624632</v>
      </c>
      <c r="BL38" s="46">
        <f t="shared" si="11"/>
        <v>15.958381087817767</v>
      </c>
      <c r="BM38" s="46">
        <f t="shared" si="11"/>
        <v>16.065925284786434</v>
      </c>
      <c r="BN38" s="46">
        <f t="shared" si="11"/>
        <v>16.176210308905318</v>
      </c>
      <c r="BO38" s="46">
        <f t="shared" si="11"/>
        <v>16.289251309412954</v>
      </c>
      <c r="BP38" s="46">
        <f t="shared" si="11"/>
        <v>16.404982458302001</v>
      </c>
      <c r="BQ38" s="46">
        <f t="shared" si="11"/>
        <v>16.523275705953353</v>
      </c>
      <c r="BR38" s="46">
        <f t="shared" si="11"/>
        <v>16.644102691734432</v>
      </c>
      <c r="BS38" s="46">
        <f t="shared" si="11"/>
        <v>16.767226527241483</v>
      </c>
      <c r="BT38" s="46">
        <f t="shared" si="12" ref="BT38:CK39">$G38*SUM(BT$26:BT$28)/SUM($G$26:$G$28)</f>
        <v>16.892391764679758</v>
      </c>
      <c r="BU38" s="46">
        <f t="shared" si="12"/>
        <v>17.019249702581192</v>
      </c>
      <c r="BV38" s="46">
        <f t="shared" si="12"/>
        <v>17.147398840073997</v>
      </c>
      <c r="BW38" s="46">
        <f t="shared" si="12"/>
        <v>17.276736472951281</v>
      </c>
      <c r="BX38" s="46">
        <f t="shared" si="12"/>
        <v>17.407100797293484</v>
      </c>
      <c r="BY38" s="46">
        <f t="shared" si="12"/>
        <v>17.538059323406419</v>
      </c>
      <c r="BZ38" s="46">
        <f t="shared" si="12"/>
        <v>17.669058192304721</v>
      </c>
      <c r="CA38" s="46">
        <f t="shared" si="12"/>
        <v>17.799845342524716</v>
      </c>
      <c r="CB38" s="46">
        <f t="shared" si="12"/>
        <v>17.930128185628003</v>
      </c>
      <c r="CC38" s="46">
        <f t="shared" si="12"/>
        <v>18.059928428507977</v>
      </c>
      <c r="CD38" s="46">
        <f t="shared" si="12"/>
        <v>18.189298919324337</v>
      </c>
      <c r="CE38" s="46">
        <f t="shared" si="12"/>
        <v>18.31833298573931</v>
      </c>
      <c r="CF38" s="46">
        <f t="shared" si="12"/>
        <v>18.44717379632635</v>
      </c>
      <c r="CG38" s="46">
        <f t="shared" si="12"/>
        <v>18.575874252189895</v>
      </c>
      <c r="CH38" s="46">
        <f t="shared" si="12"/>
        <v>18.704487268911443</v>
      </c>
      <c r="CI38" s="46">
        <f t="shared" si="12"/>
        <v>18.833028397603911</v>
      </c>
      <c r="CJ38" s="46">
        <f t="shared" si="12"/>
        <v>18.9614571460782</v>
      </c>
      <c r="CK38" s="46">
        <f t="shared" si="12"/>
        <v>19.089733012021238</v>
      </c>
    </row>
    <row r="39" spans="3:89" ht="14.6">
      <c r="C39" t="s">
        <v>6</v>
      </c>
      <c r="D39" t="s">
        <v>161</v>
      </c>
      <c r="E39" t="s">
        <v>134</v>
      </c>
      <c r="F39" t="s">
        <v>168</v>
      </c>
      <c r="G39" s="26">
        <f>VLOOKUP(E39,'BY-Demands'!$I$6:$J$42,2,FALSE)</f>
        <v>0</v>
      </c>
      <c r="H39">
        <f t="shared" si="7"/>
        <v>0</v>
      </c>
      <c r="I39">
        <f t="shared" si="13" ref="I39:BT39">$G39*SUM(I$26:I$28)/SUM($G$26:$G$28)</f>
        <v>0</v>
      </c>
      <c r="J39">
        <f t="shared" si="13"/>
        <v>0</v>
      </c>
      <c r="K39">
        <f t="shared" si="13"/>
        <v>0</v>
      </c>
      <c r="L39">
        <f t="shared" si="13"/>
        <v>0</v>
      </c>
      <c r="M39">
        <f t="shared" si="13"/>
        <v>0</v>
      </c>
      <c r="N39">
        <f t="shared" si="13"/>
        <v>0</v>
      </c>
      <c r="O39">
        <f t="shared" si="13"/>
        <v>0</v>
      </c>
      <c r="P39">
        <f t="shared" si="13"/>
        <v>0</v>
      </c>
      <c r="Q39">
        <f t="shared" si="13"/>
        <v>0</v>
      </c>
      <c r="R39">
        <f t="shared" si="13"/>
        <v>0</v>
      </c>
      <c r="S39">
        <f t="shared" si="13"/>
        <v>0</v>
      </c>
      <c r="T39">
        <f t="shared" si="13"/>
        <v>0</v>
      </c>
      <c r="U39">
        <f t="shared" si="13"/>
        <v>0</v>
      </c>
      <c r="V39">
        <f t="shared" si="13"/>
        <v>0</v>
      </c>
      <c r="W39">
        <f t="shared" si="13"/>
        <v>0</v>
      </c>
      <c r="X39">
        <f t="shared" si="13"/>
        <v>0</v>
      </c>
      <c r="Y39">
        <f t="shared" si="13"/>
        <v>0</v>
      </c>
      <c r="Z39">
        <f t="shared" si="13"/>
        <v>0</v>
      </c>
      <c r="AA39">
        <f t="shared" si="13"/>
        <v>0</v>
      </c>
      <c r="AB39">
        <f t="shared" si="13"/>
        <v>0</v>
      </c>
      <c r="AC39">
        <f t="shared" si="13"/>
        <v>0</v>
      </c>
      <c r="AD39">
        <f t="shared" si="13"/>
        <v>0</v>
      </c>
      <c r="AE39">
        <f t="shared" si="13"/>
        <v>0</v>
      </c>
      <c r="AF39">
        <f t="shared" si="13"/>
        <v>0</v>
      </c>
      <c r="AG39">
        <f t="shared" si="13"/>
        <v>0</v>
      </c>
      <c r="AH39">
        <f t="shared" si="13"/>
        <v>0</v>
      </c>
      <c r="AI39">
        <f t="shared" si="13"/>
        <v>0</v>
      </c>
      <c r="AJ39">
        <f t="shared" si="13"/>
        <v>0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0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AZ39">
        <f t="shared" si="13"/>
        <v>0</v>
      </c>
      <c r="BA39">
        <f t="shared" si="13"/>
        <v>0</v>
      </c>
      <c r="BB39">
        <f t="shared" si="13"/>
        <v>0</v>
      </c>
      <c r="BC39">
        <f t="shared" si="13"/>
        <v>0</v>
      </c>
      <c r="BD39">
        <f t="shared" si="13"/>
        <v>0</v>
      </c>
      <c r="BE39">
        <f t="shared" si="13"/>
        <v>0</v>
      </c>
      <c r="BF39">
        <f t="shared" si="13"/>
        <v>0</v>
      </c>
      <c r="BG39">
        <f t="shared" si="13"/>
        <v>0</v>
      </c>
      <c r="BH39">
        <f t="shared" si="13"/>
        <v>0</v>
      </c>
      <c r="BI39">
        <f t="shared" si="13"/>
        <v>0</v>
      </c>
      <c r="BJ39">
        <f t="shared" si="13"/>
        <v>0</v>
      </c>
      <c r="BK39">
        <f t="shared" si="13"/>
        <v>0</v>
      </c>
      <c r="BL39">
        <f t="shared" si="13"/>
        <v>0</v>
      </c>
      <c r="BM39">
        <f t="shared" si="13"/>
        <v>0</v>
      </c>
      <c r="BN39">
        <f t="shared" si="13"/>
        <v>0</v>
      </c>
      <c r="BO39">
        <f t="shared" si="13"/>
        <v>0</v>
      </c>
      <c r="BP39">
        <f t="shared" si="13"/>
        <v>0</v>
      </c>
      <c r="BQ39">
        <f t="shared" si="13"/>
        <v>0</v>
      </c>
      <c r="BR39">
        <f t="shared" si="13"/>
        <v>0</v>
      </c>
      <c r="BS39">
        <f t="shared" si="13"/>
        <v>0</v>
      </c>
      <c r="BT39">
        <f t="shared" si="13"/>
        <v>0</v>
      </c>
      <c r="BU39">
        <f t="shared" si="12"/>
        <v>0</v>
      </c>
      <c r="BV39">
        <f t="shared" si="12"/>
        <v>0</v>
      </c>
      <c r="BW39">
        <f t="shared" si="12"/>
        <v>0</v>
      </c>
      <c r="BX39">
        <f t="shared" si="12"/>
        <v>0</v>
      </c>
      <c r="BY39">
        <f t="shared" si="12"/>
        <v>0</v>
      </c>
      <c r="BZ39">
        <f t="shared" si="12"/>
        <v>0</v>
      </c>
      <c r="CA39">
        <f t="shared" si="12"/>
        <v>0</v>
      </c>
      <c r="CB39">
        <f t="shared" si="12"/>
        <v>0</v>
      </c>
      <c r="CC39">
        <f t="shared" si="12"/>
        <v>0</v>
      </c>
      <c r="CD39">
        <f t="shared" si="12"/>
        <v>0</v>
      </c>
      <c r="CE39">
        <f t="shared" si="12"/>
        <v>0</v>
      </c>
      <c r="CF39">
        <f t="shared" si="12"/>
        <v>0</v>
      </c>
      <c r="CG39">
        <f t="shared" si="12"/>
        <v>0</v>
      </c>
      <c r="CH39">
        <f t="shared" si="12"/>
        <v>0</v>
      </c>
      <c r="CI39">
        <f t="shared" si="12"/>
        <v>0</v>
      </c>
      <c r="CJ39">
        <f t="shared" si="12"/>
        <v>0</v>
      </c>
      <c r="CK39">
        <f t="shared" si="12"/>
        <v>0</v>
      </c>
    </row>
    <row r="43" spans="6:20" ht="14.6">
      <c r="F43" t="s">
        <v>201</v>
      </c>
      <c r="G43" s="54">
        <v>44562</v>
      </c>
      <c r="H43" s="54">
        <v>44593</v>
      </c>
      <c r="I43" s="54">
        <v>44621</v>
      </c>
      <c r="J43" s="54">
        <v>44652</v>
      </c>
      <c r="K43" s="54">
        <v>44682</v>
      </c>
      <c r="L43" s="54">
        <v>44713</v>
      </c>
      <c r="M43" s="54">
        <v>44743</v>
      </c>
      <c r="N43" s="54">
        <v>44774</v>
      </c>
      <c r="O43" s="54">
        <v>44805</v>
      </c>
      <c r="P43" s="54">
        <v>44835</v>
      </c>
      <c r="Q43" s="54">
        <v>44866</v>
      </c>
      <c r="R43" s="54">
        <v>44896</v>
      </c>
      <c r="S43" t="s">
        <v>202</v>
      </c>
      <c r="T43" s="66" t="s">
        <v>198</v>
      </c>
    </row>
    <row r="44" spans="6:20" ht="14.6">
      <c r="F44" t="s">
        <v>199</v>
      </c>
      <c r="G44" s="67">
        <v>2980</v>
      </c>
      <c r="H44" s="67">
        <v>2761</v>
      </c>
      <c r="I44" s="67">
        <v>2739</v>
      </c>
      <c r="J44" s="67">
        <v>2493</v>
      </c>
      <c r="K44" s="67">
        <v>2501</v>
      </c>
      <c r="L44" s="67">
        <v>2404</v>
      </c>
      <c r="M44" s="67">
        <v>2484</v>
      </c>
      <c r="N44" s="67">
        <v>2556</v>
      </c>
      <c r="O44" s="67">
        <v>2472</v>
      </c>
      <c r="P44" s="67">
        <v>2676</v>
      </c>
      <c r="Q44" s="67">
        <v>2847</v>
      </c>
      <c r="R44" s="67">
        <v>2964</v>
      </c>
      <c r="S44">
        <f>SUM(G44:R44)</f>
        <v>31877</v>
      </c>
      <c r="T44" s="53">
        <f>S44*3.6/1000</f>
        <v>114.7572</v>
      </c>
    </row>
    <row r="45" spans="6:20" ht="14.6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3">
        <f>S45*3.6/1000</f>
        <v>0.90720000000000001</v>
      </c>
    </row>
    <row r="46" spans="6:6" ht="14.6">
      <c r="F46" t="s">
        <v>205</v>
      </c>
    </row>
    <row r="47" spans="6:7" ht="14.6">
      <c r="F47" t="s">
        <v>203</v>
      </c>
      <c r="G47">
        <v>129.69999999999999</v>
      </c>
    </row>
    <row r="48" spans="6:7" ht="14.6">
      <c r="F48" t="s">
        <v>204</v>
      </c>
      <c r="G48" s="76">
        <f>1-(G47/T44)</f>
        <v>-0.13021230911873061</v>
      </c>
    </row>
    <row r="53" spans="7:7" ht="14.6">
      <c r="G53" t="s">
        <v>206</v>
      </c>
    </row>
    <row r="54" spans="6:7" ht="15" thickBot="1">
      <c r="F54" s="47" t="s">
        <v>59</v>
      </c>
      <c r="G54" s="47">
        <v>2022</v>
      </c>
    </row>
    <row r="55" spans="6:7" ht="14.6">
      <c r="F55" s="28" t="s">
        <v>8</v>
      </c>
      <c r="G55" s="46">
        <v>1.7028384806625201</v>
      </c>
    </row>
    <row r="56" spans="6:7" ht="14.6">
      <c r="F56" s="28" t="s">
        <v>10</v>
      </c>
      <c r="G56" s="46">
        <v>23.738094411807602</v>
      </c>
    </row>
    <row r="57" spans="6:7" ht="14.6">
      <c r="F57" s="28" t="s">
        <v>12</v>
      </c>
      <c r="G57" s="46">
        <v>1.5478463345837199</v>
      </c>
    </row>
    <row r="58" spans="6:7" ht="14.6">
      <c r="F58" s="28" t="s">
        <v>14</v>
      </c>
      <c r="G58" s="46">
        <v>5.8166390635502099</v>
      </c>
    </row>
    <row r="59" spans="6:7" ht="14.6">
      <c r="F59" s="28" t="s">
        <v>16</v>
      </c>
      <c r="G59" s="46">
        <v>1.19927927754182</v>
      </c>
    </row>
    <row r="60" spans="6:7" ht="14.6">
      <c r="F60" s="28" t="s">
        <v>18</v>
      </c>
      <c r="G60" s="46">
        <v>10.6043548094603</v>
      </c>
    </row>
    <row r="61" spans="6:7" ht="14.6">
      <c r="F61" s="28" t="s">
        <v>20</v>
      </c>
      <c r="G61" s="46">
        <v>1.0410295169864401</v>
      </c>
    </row>
    <row r="62" spans="6:7" ht="14.6">
      <c r="F62" s="28" t="s">
        <v>22</v>
      </c>
      <c r="G62" s="46">
        <v>18.752348682008719</v>
      </c>
    </row>
    <row r="63" spans="6:7" ht="14.6">
      <c r="F63" s="28" t="s">
        <v>24</v>
      </c>
      <c r="G63" s="46">
        <v>18.095637208589601</v>
      </c>
    </row>
    <row r="64" spans="6:7" ht="14.6">
      <c r="F64" s="28" t="s">
        <v>26</v>
      </c>
      <c r="G64" s="46">
        <v>2.2584342466232901</v>
      </c>
    </row>
    <row r="65" spans="6:7" ht="14.6">
      <c r="F65" s="28" t="s">
        <v>28</v>
      </c>
      <c r="G65" s="46">
        <v>6.2862087424890802</v>
      </c>
    </row>
    <row r="66" spans="6:7" ht="14.6">
      <c r="F66" s="28" t="s">
        <v>30</v>
      </c>
      <c r="G66" s="46">
        <v>0.187409320968947</v>
      </c>
    </row>
    <row r="67" spans="6:7" ht="14.6">
      <c r="F67" s="28" t="s">
        <v>32</v>
      </c>
      <c r="G67" s="46">
        <v>4.6924479738735299</v>
      </c>
    </row>
    <row r="68" spans="6:7" ht="14.6">
      <c r="F68" s="28" t="s">
        <v>34</v>
      </c>
      <c r="G68" s="46">
        <v>3.6347440465271599</v>
      </c>
    </row>
    <row r="69" spans="6:7" ht="14.6">
      <c r="F69" s="28" t="s">
        <v>36</v>
      </c>
      <c r="G69" s="45">
        <v>14.05673907080137</v>
      </c>
    </row>
    <row r="70" spans="6:7" ht="14.6">
      <c r="F70" s="28" t="s">
        <v>38</v>
      </c>
      <c r="G70" s="45">
        <v>30.202204674413409</v>
      </c>
    </row>
    <row r="71" spans="6:7" ht="14.6">
      <c r="F71" s="28" t="s">
        <v>40</v>
      </c>
      <c r="G71" s="45">
        <v>26.199972897443971</v>
      </c>
    </row>
    <row r="72" spans="6:7" ht="14.6">
      <c r="F72" s="28" t="s">
        <v>42</v>
      </c>
      <c r="G72" s="45">
        <v>12.797868826509406</v>
      </c>
    </row>
    <row r="73" spans="6:7" ht="14.6">
      <c r="F73" t="s">
        <v>44</v>
      </c>
      <c r="G73" s="46">
        <v>7.6814227047944605</v>
      </c>
    </row>
    <row r="74" spans="6:7" ht="14.6">
      <c r="F74" t="s">
        <v>46</v>
      </c>
      <c r="G74" s="46">
        <v>4.6611834502685596</v>
      </c>
    </row>
    <row r="75" spans="6:7" ht="14.6">
      <c r="F75" t="s">
        <v>48</v>
      </c>
      <c r="G75" s="46">
        <v>13.161374650000001</v>
      </c>
    </row>
    <row r="76" spans="6:7" ht="14.6">
      <c r="F76" t="s">
        <v>50</v>
      </c>
      <c r="G76" s="46">
        <v>0.23</v>
      </c>
    </row>
    <row r="77" spans="6:7" ht="14.6">
      <c r="F77" t="s">
        <v>52</v>
      </c>
      <c r="G77" s="46">
        <v>48.192396850000002</v>
      </c>
    </row>
    <row r="78" spans="6:7" ht="14.6">
      <c r="F78" s="28" t="s">
        <v>54</v>
      </c>
      <c r="G78" s="46">
        <v>265.47273899323898</v>
      </c>
    </row>
    <row r="79" spans="6:7" ht="14.6">
      <c r="F79" s="28" t="s">
        <v>56</v>
      </c>
      <c r="G79" s="46">
        <v>837.71211748108306</v>
      </c>
    </row>
    <row r="80" spans="6:7" ht="14.6">
      <c r="F80" s="28" t="s">
        <v>58</v>
      </c>
      <c r="G80" s="46">
        <v>777.95194352567796</v>
      </c>
    </row>
    <row r="81" spans="6:7" ht="14.6">
      <c r="F81" s="28" t="s">
        <v>136</v>
      </c>
      <c r="G81" s="46">
        <v>31.598021694557708</v>
      </c>
    </row>
    <row r="82" spans="6:7" ht="14.6">
      <c r="F82" s="28" t="s">
        <v>138</v>
      </c>
      <c r="G82" s="46">
        <v>63.576742445676345</v>
      </c>
    </row>
    <row r="83" spans="6:7" ht="14.6">
      <c r="F83" s="28" t="s">
        <v>140</v>
      </c>
      <c r="G83" s="45">
        <v>18.9072</v>
      </c>
    </row>
    <row r="84" spans="6:7" ht="14.6">
      <c r="F84" s="28" t="s">
        <v>142</v>
      </c>
      <c r="G84" s="46"/>
    </row>
    <row r="85" spans="6:7" ht="14.6">
      <c r="F85" t="s">
        <v>162</v>
      </c>
      <c r="G85" s="46">
        <v>1.2514826903039997</v>
      </c>
    </row>
    <row r="86" spans="6:7" ht="14.6">
      <c r="F86" t="s">
        <v>163</v>
      </c>
      <c r="G86" s="46">
        <v>2.1688410728944572</v>
      </c>
    </row>
    <row r="87" spans="6:7" ht="14.6">
      <c r="F87" t="s">
        <v>164</v>
      </c>
      <c r="G87" s="46">
        <v>0.855061326756</v>
      </c>
    </row>
    <row r="88" spans="6:7" ht="14.6">
      <c r="F88" t="s">
        <v>165</v>
      </c>
      <c r="G88" s="46">
        <v>1.1400844778449895</v>
      </c>
    </row>
    <row r="89" spans="6:7" ht="14.6">
      <c r="F89" t="s">
        <v>166</v>
      </c>
      <c r="G89" s="46">
        <v>0.92012420525760008</v>
      </c>
    </row>
    <row r="90" spans="6:7" ht="14.6">
      <c r="F90" t="s">
        <v>167</v>
      </c>
      <c r="G90" s="46">
        <v>9.9915791233568569</v>
      </c>
    </row>
    <row r="91" spans="6:7" ht="14.6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15428571428571" defaultRowHeight="14.6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4.6">
      <c r="C3" s="4" t="str" cm="1">
        <f t="array" ref="C3">INDEX(C5:C7,$A$4)</f>
        <v>IE</v>
      </c>
      <c r="D3" s="4" t="str" cm="1">
        <f t="array" ref="D3">INDEX(D5:D7,$A$4)</f>
        <v>National</v>
      </c>
      <c r="E3" s="4" t="str" cm="1">
        <f t="array" ref="E3">INDEX(E5:E7,$A$4)</f>
        <v>IE-CW</v>
      </c>
      <c r="F3" s="4" t="str" cm="1">
        <f t="array" ref="F3">INDEX(F5:F7,$A$4)</f>
        <v>IE-D</v>
      </c>
      <c r="G3" s="4" t="str" cm="1">
        <f t="array" ref="G3">INDEX(G5:G7,$A$4)</f>
        <v>IE-KE</v>
      </c>
      <c r="H3" s="4" t="str" cm="1">
        <f t="array" ref="H3">INDEX(H5:H7,$A$4)</f>
        <v>IE-KK</v>
      </c>
      <c r="I3" s="4" t="str" cm="1">
        <f t="array" ref="I3">INDEX(I5:I7,$A$4)</f>
        <v>IE-LS</v>
      </c>
      <c r="J3" s="4" t="str" cm="1">
        <f t="array" ref="J3">INDEX(J5:J7,$A$4)</f>
        <v>IE-LD</v>
      </c>
      <c r="K3" s="4" t="str" cm="1">
        <f t="array" ref="K3">INDEX(K5:K7,$A$4)</f>
        <v>IE-LH</v>
      </c>
      <c r="L3" s="4" t="str" cm="1">
        <f t="array" ref="L3">INDEX(L5:L7,$A$4)</f>
        <v>IE-MH</v>
      </c>
      <c r="M3" s="4" t="str" cm="1">
        <f t="array" ref="M3">INDEX(M5:M7,$A$4)</f>
        <v>IE-OY</v>
      </c>
      <c r="N3" s="4" t="str" cm="1">
        <f t="array" ref="N3">INDEX(N5:N7,$A$4)</f>
        <v>IE-WH</v>
      </c>
      <c r="O3" s="4" t="str" cm="1">
        <f t="array" ref="O3">INDEX(O5:O7,$A$4)</f>
        <v>IE-WX</v>
      </c>
      <c r="P3" s="4" t="str" cm="1">
        <f t="array" ref="P3">INDEX(P5:P7,$A$4)</f>
        <v>IE-WW</v>
      </c>
      <c r="Q3" s="4" t="str" cm="1">
        <f t="array" ref="Q3">INDEX(Q5:Q7,$A$4)</f>
        <v>IE-CE</v>
      </c>
      <c r="R3" s="4" t="str" cm="1">
        <f t="array" ref="R3">INDEX(R5:R7,$A$4)</f>
        <v>IE-CO</v>
      </c>
      <c r="S3" s="4" t="str" cm="1">
        <f t="array" ref="S3">INDEX(S5:S7,$A$4)</f>
        <v>IE-KY</v>
      </c>
      <c r="T3" s="4" t="str" cm="1">
        <f t="array" ref="T3">INDEX(T5:T7,$A$4)</f>
        <v>IE-LK</v>
      </c>
      <c r="U3" s="4" t="str" cm="1">
        <f t="array" ref="U3">INDEX(U5:U7,$A$4)</f>
        <v>IE-TA</v>
      </c>
      <c r="V3" s="4" t="str" cm="1">
        <f t="array" ref="V3">INDEX(V5:V7,$A$4)</f>
        <v>IE-WD</v>
      </c>
      <c r="W3" s="4" t="str" cm="1">
        <f t="array" ref="W3">INDEX(W5:W7,$A$4)</f>
        <v>IE-G</v>
      </c>
      <c r="X3" s="4" t="str" cm="1">
        <f t="array" ref="X3">INDEX(X5:X7,$A$4)</f>
        <v>IE-LM</v>
      </c>
      <c r="Y3" s="4" t="str" cm="1">
        <f t="array" ref="Y3">INDEX(Y5:Y7,$A$4)</f>
        <v>IE-MO</v>
      </c>
      <c r="Z3" s="4" t="str" cm="1">
        <f t="array" ref="Z3">INDEX(Z5:Z7,$A$4)</f>
        <v>IE-RN</v>
      </c>
      <c r="AA3" s="4" t="str" cm="1">
        <f t="array" ref="AA3">INDEX(AA5:AA7,$A$4)</f>
        <v>IE-SO</v>
      </c>
      <c r="AB3" s="4" t="str" cm="1">
        <f t="array" ref="AB3">INDEX(AB5:AB7,$A$4)</f>
        <v>IE-CN</v>
      </c>
      <c r="AC3" s="4" t="str" cm="1">
        <f t="array" ref="AC3">INDEX(AC5:AC7,$A$4)</f>
        <v>IE-DL</v>
      </c>
      <c r="AD3" s="4" t="str" cm="1">
        <f t="array" ref="AD3">INDEX(AD5:AD7,$A$4)</f>
        <v>IE-MN</v>
      </c>
    </row>
    <row r="4" spans="1:1" ht="14.6">
      <c r="A4">
        <v>1</v>
      </c>
    </row>
    <row r="5" spans="1:30" ht="14.6">
      <c r="A5" t="s">
        <v>60</v>
      </c>
      <c r="C5" s="5" t="s">
        <v>61</v>
      </c>
      <c r="D5" s="5" t="s">
        <v>62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ht="14.6">
      <c r="A6" t="s">
        <v>63</v>
      </c>
      <c r="C6" s="4" t="str">
        <f>C5</f>
        <v>IE</v>
      </c>
      <c r="D6" s="4" t="str">
        <f>"*"&amp;D5</f>
        <v>*National</v>
      </c>
      <c r="E6" s="4" t="str">
        <f t="shared" si="0" ref="E6:AD6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ht="14.6">
      <c r="A7" t="s">
        <v>64</v>
      </c>
      <c r="C7" s="4" t="str">
        <f>"*"&amp;C5</f>
        <v>*IE</v>
      </c>
      <c r="D7" s="4" t="str">
        <f>D5</f>
        <v>National</v>
      </c>
      <c r="E7" s="4" t="str">
        <f t="shared" si="1" ref="E7:AD7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2" ht="15" thickBot="1">
      <c r="A10" s="6" t="s">
        <v>65</v>
      </c>
      <c r="B10" s="6" t="s">
        <v>66</v>
      </c>
    </row>
    <row r="11" spans="1:2" ht="14.6">
      <c r="A11" s="7" t="s">
        <v>67</v>
      </c>
      <c r="B11" s="7" t="s">
        <v>68</v>
      </c>
    </row>
    <row r="12" spans="1:2" ht="14.6">
      <c r="A12" s="8" t="s">
        <v>69</v>
      </c>
      <c r="B12" s="8" t="s">
        <v>70</v>
      </c>
    </row>
    <row r="13" spans="1:2" ht="14.6">
      <c r="A13" s="8" t="s">
        <v>71</v>
      </c>
      <c r="B13" s="8" t="s">
        <v>72</v>
      </c>
    </row>
    <row r="14" spans="1:2" ht="14.6">
      <c r="A14" s="8" t="s">
        <v>73</v>
      </c>
      <c r="B14" s="8" t="s">
        <v>74</v>
      </c>
    </row>
    <row r="15" spans="1:2" ht="14.6">
      <c r="A15" s="8" t="s">
        <v>75</v>
      </c>
      <c r="B15" s="8" t="s">
        <v>76</v>
      </c>
    </row>
    <row r="16" spans="1:2" ht="14.6">
      <c r="A16" s="8" t="s">
        <v>77</v>
      </c>
      <c r="B16" s="8" t="s">
        <v>78</v>
      </c>
    </row>
    <row r="17" spans="1:2" ht="14.6">
      <c r="A17" s="8" t="s">
        <v>79</v>
      </c>
      <c r="B17" s="8" t="s">
        <v>80</v>
      </c>
    </row>
    <row r="18" spans="1:2" ht="14.6">
      <c r="A18" s="8" t="s">
        <v>81</v>
      </c>
      <c r="B18" s="8" t="s">
        <v>82</v>
      </c>
    </row>
    <row r="19" spans="1:2" ht="14.6">
      <c r="A19" s="8" t="s">
        <v>83</v>
      </c>
      <c r="B19" s="8" t="s">
        <v>84</v>
      </c>
    </row>
    <row r="20" spans="1:2" ht="14.6">
      <c r="A20" s="8" t="s">
        <v>85</v>
      </c>
      <c r="B20" s="8" t="s">
        <v>86</v>
      </c>
    </row>
    <row r="21" spans="1:2" ht="14.6">
      <c r="A21" s="8" t="s">
        <v>87</v>
      </c>
      <c r="B21" s="8" t="s">
        <v>88</v>
      </c>
    </row>
    <row r="22" spans="1:2" ht="14.6">
      <c r="A22" s="8" t="s">
        <v>89</v>
      </c>
      <c r="B22" s="8" t="s">
        <v>90</v>
      </c>
    </row>
    <row r="23" spans="1:2" ht="14.6">
      <c r="A23" s="8" t="s">
        <v>91</v>
      </c>
      <c r="B23" s="8" t="s">
        <v>92</v>
      </c>
    </row>
    <row r="24" spans="1:2" ht="14.6">
      <c r="A24" s="8" t="s">
        <v>93</v>
      </c>
      <c r="B24" s="8" t="s">
        <v>94</v>
      </c>
    </row>
    <row r="25" spans="1:2" ht="14.6">
      <c r="A25" s="8" t="s">
        <v>95</v>
      </c>
      <c r="B25" s="8" t="s">
        <v>96</v>
      </c>
    </row>
    <row r="26" spans="1:2" ht="14.6">
      <c r="A26" s="8" t="s">
        <v>97</v>
      </c>
      <c r="B26" s="8" t="s">
        <v>98</v>
      </c>
    </row>
    <row r="27" spans="1:2" ht="14.6">
      <c r="A27" s="8" t="s">
        <v>99</v>
      </c>
      <c r="B27" s="8" t="s">
        <v>100</v>
      </c>
    </row>
    <row r="28" spans="1:2" ht="14.6">
      <c r="A28" s="8" t="s">
        <v>101</v>
      </c>
      <c r="B28" s="8" t="s">
        <v>102</v>
      </c>
    </row>
    <row r="29" spans="1:2" ht="14.6">
      <c r="A29" s="8" t="s">
        <v>103</v>
      </c>
      <c r="B29" s="8" t="s">
        <v>104</v>
      </c>
    </row>
    <row r="30" spans="1:2" ht="14.6">
      <c r="A30" s="8" t="s">
        <v>105</v>
      </c>
      <c r="B30" s="8" t="s">
        <v>106</v>
      </c>
    </row>
    <row r="31" spans="1:2" ht="14.6">
      <c r="A31" s="8" t="s">
        <v>107</v>
      </c>
      <c r="B31" s="8" t="s">
        <v>108</v>
      </c>
    </row>
    <row r="32" spans="1:2" ht="14.6">
      <c r="A32" s="8" t="s">
        <v>109</v>
      </c>
      <c r="B32" s="8" t="s">
        <v>110</v>
      </c>
    </row>
    <row r="33" spans="1:2" ht="14.6">
      <c r="A33" s="8" t="s">
        <v>111</v>
      </c>
      <c r="B33" s="8" t="s">
        <v>112</v>
      </c>
    </row>
    <row r="34" spans="1:2" ht="14.6">
      <c r="A34" s="8" t="s">
        <v>113</v>
      </c>
      <c r="B34" s="8" t="s">
        <v>114</v>
      </c>
    </row>
    <row r="35" spans="1:2" ht="14.6">
      <c r="A35" s="8" t="s">
        <v>115</v>
      </c>
      <c r="B35" s="8" t="s">
        <v>116</v>
      </c>
    </row>
    <row r="36" spans="1:2" ht="14.6">
      <c r="A36" s="8" t="s">
        <v>117</v>
      </c>
      <c r="B36" s="8" t="s">
        <v>118</v>
      </c>
    </row>
    <row r="37" spans="1:1" ht="14.6">
      <c r="A37" s="9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27214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4">
      <selection pane="topLeft" activeCell="D7" sqref="D7"/>
    </sheetView>
  </sheetViews>
  <sheetFormatPr defaultRowHeight="14.6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4.6">
      <c r="B2" s="48" t="s">
        <v>169</v>
      </c>
      <c r="C2" s="10"/>
      <c r="D2" s="10"/>
    </row>
    <row r="3" spans="2:3" ht="14.6">
      <c r="B3" s="49">
        <v>2018</v>
      </c>
      <c r="C3" s="73" t="s">
        <v>170</v>
      </c>
    </row>
    <row r="4" spans="2:13" ht="14.6">
      <c r="B4" s="49">
        <v>2019</v>
      </c>
      <c r="C4" s="73" t="s">
        <v>171</v>
      </c>
      <c r="L4" s="72" t="s">
        <v>186</v>
      </c>
      <c r="M4" s="71"/>
    </row>
    <row r="5" spans="2:13" ht="14.6">
      <c r="B5" s="49">
        <v>2020</v>
      </c>
      <c r="C5" s="73" t="s">
        <v>172</v>
      </c>
      <c r="M5" s="70">
        <v>2023</v>
      </c>
    </row>
    <row r="6" spans="2:13" ht="14.6">
      <c r="B6" s="49">
        <v>2021</v>
      </c>
      <c r="C6" s="73">
        <v>6229365131.5</v>
      </c>
      <c r="L6" s="74" t="s">
        <v>179</v>
      </c>
      <c r="M6" s="75">
        <v>518201145</v>
      </c>
    </row>
    <row r="7" spans="2:13" ht="14.6">
      <c r="B7" s="49">
        <v>2022</v>
      </c>
      <c r="C7" s="73">
        <v>6451608601.5</v>
      </c>
      <c r="L7" s="74" t="s">
        <v>180</v>
      </c>
      <c r="M7" s="75">
        <v>556859570</v>
      </c>
    </row>
    <row r="8" spans="2:13" ht="14.6">
      <c r="B8" s="50">
        <v>2023</v>
      </c>
      <c r="C8" s="81">
        <v>6475109627</v>
      </c>
      <c r="D8" s="10"/>
      <c r="L8" s="74" t="s">
        <v>181</v>
      </c>
      <c r="M8" s="75">
        <v>588864700</v>
      </c>
    </row>
    <row r="9" spans="2:13" ht="14.6">
      <c r="B9" s="49" t="s">
        <v>173</v>
      </c>
      <c r="L9" s="74" t="s">
        <v>182</v>
      </c>
      <c r="M9" s="75">
        <v>524796709</v>
      </c>
    </row>
    <row r="10" spans="12:13" ht="14.6">
      <c r="L10" s="74" t="s">
        <v>183</v>
      </c>
      <c r="M10" s="75">
        <v>579783045</v>
      </c>
    </row>
    <row r="11" spans="2:13" ht="14.6">
      <c r="B11" s="48" t="s">
        <v>174</v>
      </c>
      <c r="C11" s="10"/>
      <c r="D11" s="10"/>
      <c r="L11" s="74" t="s">
        <v>184</v>
      </c>
      <c r="M11" s="75">
        <v>471189517</v>
      </c>
    </row>
    <row r="12" spans="3:13" ht="14.6">
      <c r="C12" s="51" t="s">
        <v>175</v>
      </c>
      <c r="L12" s="74" t="s">
        <v>185</v>
      </c>
      <c r="M12" s="75">
        <v>486002182</v>
      </c>
    </row>
    <row r="13" spans="2:3" ht="14.6">
      <c r="B13" t="s">
        <v>176</v>
      </c>
      <c r="C13" s="52">
        <f>C6/C3</f>
        <v>0.93239851083296788</v>
      </c>
    </row>
    <row r="14" spans="2:12" ht="14.6">
      <c r="B14" t="s">
        <v>177</v>
      </c>
      <c r="C14" s="77">
        <f>C6/C5</f>
        <v>1.0157938433834641</v>
      </c>
      <c r="L14" s="69" t="s">
        <v>187</v>
      </c>
    </row>
    <row r="15" spans="2:14" ht="14.6">
      <c r="B15" t="s">
        <v>189</v>
      </c>
      <c r="C15" s="52">
        <f>C7/C3</f>
        <v>0.96566345454649427</v>
      </c>
      <c r="L15">
        <v>2023</v>
      </c>
      <c r="M15" s="68">
        <f>SUM(M6:M12)</f>
        <v>3725696868</v>
      </c>
      <c r="N15" t="s">
        <v>188</v>
      </c>
    </row>
    <row r="16" spans="2:14" ht="14.6">
      <c r="B16" t="s">
        <v>190</v>
      </c>
      <c r="C16" s="52">
        <f>1+N16</f>
        <v>1.0186952818999766</v>
      </c>
      <c r="L16">
        <v>2022</v>
      </c>
      <c r="M16" s="68">
        <v>3657322198.5</v>
      </c>
      <c r="N16" s="76">
        <f>(M15-M16)/M16</f>
        <v>0.018695281899976688</v>
      </c>
    </row>
    <row r="17" spans="2:14" ht="14.6">
      <c r="B17" t="s">
        <v>207</v>
      </c>
      <c r="C17" s="52">
        <f>C7/C6</f>
        <v>1.0356767447899597</v>
      </c>
      <c r="L17">
        <v>2021</v>
      </c>
      <c r="M17" s="68">
        <v>3460486912</v>
      </c>
      <c r="N17" s="76">
        <f>(M15-M17)/M17</f>
        <v>0.076639491130663179</v>
      </c>
    </row>
    <row r="19" spans="2:2" ht="14.6">
      <c r="B19" t="s">
        <v>178</v>
      </c>
    </row>
    <row r="20" spans="3:4" ht="14.6">
      <c r="C20">
        <v>2018</v>
      </c>
      <c r="D20">
        <v>2021</v>
      </c>
    </row>
    <row r="21" spans="2:4" ht="14.6">
      <c r="B21" t="s">
        <v>35</v>
      </c>
      <c r="C21" s="53">
        <v>14.5565610923972</v>
      </c>
      <c r="D21" s="53">
        <v>15.490769824884</v>
      </c>
    </row>
    <row r="22" spans="2:4" ht="14.6">
      <c r="B22" t="s">
        <v>37</v>
      </c>
      <c r="C22" s="53">
        <v>31.276118540281001</v>
      </c>
      <c r="D22" s="53">
        <v>33.305155123500498</v>
      </c>
    </row>
    <row r="23" spans="2:4" ht="14.6">
      <c r="B23" t="s">
        <v>39</v>
      </c>
      <c r="C23" s="53">
        <v>27.131577542973599</v>
      </c>
      <c r="D23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Vahid Aryanpur</cp:lastModifiedBy>
  <dcterms:created xsi:type="dcterms:W3CDTF">2021-02-23T14:14:01Z</dcterms:created>
  <dcterms:modified xsi:type="dcterms:W3CDTF">2024-04-19T14:41:22Z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