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738FC0E-79D5-4A92-B8E6-031AC7684FAC}" xr6:coauthVersionLast="47" xr6:coauthVersionMax="47" xr10:uidLastSave="{00000000-0000-0000-0000-000000000000}"/>
  <bookViews>
    <workbookView xWindow="-120" yWindow="-120" windowWidth="29040" windowHeight="15720" firstSheet="4" activeTab="5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5" l="1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E6" i="5" l="1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B5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F53" i="7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G56" i="7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H54" i="7"/>
  <c r="H55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<sst xmlns="http://schemas.openxmlformats.org/spreadsheetml/2006/main" count="1401" uniqueCount="629">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</sst>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</cellStyleXfs>
  <cellXfs count="456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8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Normal_2000balx" xfId="7" xr:uid="{EFD0CB67-65B2-4C54-B075-572C00869A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40" t="s">
        <v>579</v>
      </c>
      <c r="B16" s="440"/>
      <c r="C16" s="440"/>
      <c r="D16" s="440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39" t="s">
        <v>595</v>
      </c>
      <c r="C19" s="439"/>
      <c r="D19" s="439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39" t="s">
        <v>594</v>
      </c>
      <c r="C20" s="439"/>
      <c r="D20" s="439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39" t="s">
        <v>592</v>
      </c>
      <c r="C23" s="439"/>
      <c r="D23" s="439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39" t="s">
        <v>591</v>
      </c>
      <c r="C26" s="439"/>
      <c r="D26" s="439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286"/>
      <c r="C27" s="286"/>
      <c r="D27" s="286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41" t="s">
        <v>587</v>
      </c>
      <c r="C30" s="439"/>
      <c r="D30" s="439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39" t="s">
        <v>589</v>
      </c>
      <c r="C31" s="439"/>
      <c r="D31" s="439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425781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42578125" style="131" customWidth="1"/>
    <col min="17" max="17" width="7.42578125" style="131" bestFit="1" customWidth="1"/>
    <col min="18" max="18" width="8.140625" style="131" bestFit="1" customWidth="1"/>
    <col min="19" max="19" width="7.28515625" style="131" bestFit="1" customWidth="1"/>
    <col min="20" max="20" width="7.42578125" style="131" bestFit="1" customWidth="1"/>
    <col min="21" max="21" width="8.42578125" style="131" bestFit="1" customWidth="1"/>
    <col min="22" max="22" width="6.85546875" style="131" bestFit="1" customWidth="1"/>
    <col min="23" max="25" width="5.42578125" style="131" customWidth="1"/>
    <col min="26" max="26" width="5.425781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42578125" style="132" bestFit="1" customWidth="1"/>
    <col min="43" max="43" width="9.28515625" style="131" bestFit="1" customWidth="1"/>
    <col min="44" max="16384" width="9.140625" style="131"/>
  </cols>
  <sheetData>
    <row r="1" spans="1:43" ht="98.2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Normal="100" workbookViewId="0">
      <selection activeCell="C35" sqref="C35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3"/>
  <sheetViews>
    <sheetView topLeftCell="A32" zoomScale="83" zoomScaleNormal="100" workbookViewId="0">
      <selection activeCell="C56" sqref="C56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abSelected="1" topLeftCell="A60" zoomScale="85" zoomScaleNormal="85" workbookViewId="0">
      <selection activeCell="E95" sqref="E9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K42" sqref="K42:L4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425781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425781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42" t="s">
        <v>527</v>
      </c>
      <c r="H24" s="442"/>
      <c r="I24" s="442"/>
      <c r="J24" s="443"/>
      <c r="K24" s="444" t="s">
        <v>528</v>
      </c>
      <c r="L24" s="445"/>
      <c r="M24" s="446" t="s">
        <v>529</v>
      </c>
      <c r="N24" s="445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42" t="s">
        <v>527</v>
      </c>
      <c r="H42" s="442"/>
      <c r="I42" s="442"/>
      <c r="J42" s="443"/>
      <c r="K42" s="444" t="s">
        <v>528</v>
      </c>
      <c r="L42" s="445"/>
      <c r="M42" s="446" t="s">
        <v>555</v>
      </c>
      <c r="N42" s="445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40625" defaultRowHeight="15"/>
  <cols>
    <col min="1" max="1" width="9.140625" style="23"/>
    <col min="2" max="2" width="14.28515625" style="23" customWidth="1"/>
    <col min="3" max="3" width="22.140625" style="23" bestFit="1" customWidth="1"/>
    <col min="4" max="4" width="37.7109375" style="23" bestFit="1" customWidth="1"/>
    <col min="5" max="5" width="16.28515625" style="23" bestFit="1" customWidth="1"/>
    <col min="6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450000000000003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0">
        <f>'SEAI-AEA_BioData'!K$21</f>
        <v>10.652526989586319</v>
      </c>
      <c r="G13" s="50">
        <f>'SEAI-AEA_BioData'!L$21</f>
        <v>8.5029139199388553</v>
      </c>
      <c r="H13" s="50">
        <f>'SEAI-AEA_BioData'!M$21</f>
        <v>7.2847998471386255</v>
      </c>
      <c r="I13" s="50">
        <f>'SEAI-AEA_BioData'!N$21</f>
        <v>6.9504155918601311</v>
      </c>
      <c r="J13" s="50"/>
      <c r="K13" s="50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0">
        <f>'SEAI-AEA_BioData'!K$42</f>
        <v>11.034680424190311</v>
      </c>
      <c r="G14" s="50">
        <f>'SEAI-AEA_BioData'!L$42</f>
        <v>9.0522594821820963</v>
      </c>
      <c r="H14" s="50">
        <f>'SEAI-AEA_BioData'!M$42</f>
        <v>8.0729913060093619</v>
      </c>
      <c r="I14" s="50">
        <f>'SEAI-AEA_BioData'!N$42</f>
        <v>7.9057991783701151</v>
      </c>
      <c r="J14" s="50"/>
      <c r="K14" s="50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0">
        <f>'SEAI-AEA_BioData'!K$31</f>
        <v>12.27667908665329</v>
      </c>
      <c r="G15" s="50">
        <f>'SEAI-AEA_BioData'!L$31</f>
        <v>10.103181427343078</v>
      </c>
      <c r="H15" s="50">
        <f>'SEAI-AEA_BioData'!M$31</f>
        <v>8.9328365338683469</v>
      </c>
      <c r="I15" s="50">
        <f>'SEAI-AEA_BioData'!N$31</f>
        <v>8.7656444062291001</v>
      </c>
      <c r="J15" s="50"/>
      <c r="K15" s="50"/>
      <c r="L15" s="22"/>
    </row>
    <row r="16" spans="2:12">
      <c r="B16" s="39" t="str">
        <f>Processes!C35</f>
        <v>IE,National</v>
      </c>
      <c r="C16" s="39" t="str">
        <f>Processes!D35</f>
        <v>IMPBIOWPE_S4</v>
      </c>
      <c r="D16" s="39" t="str">
        <f>Processes!E35</f>
        <v>Import of Wood Pellets  - Step 4</v>
      </c>
      <c r="E16" s="39" t="str">
        <f>Commodities!$C$41</f>
        <v>BIOWPE</v>
      </c>
      <c r="F16" s="51">
        <f>'SEAI-AEA_BioData'!K$53</f>
        <v>12.778255469571032</v>
      </c>
      <c r="G16" s="51">
        <f>'SEAI-AEA_BioData'!L$53</f>
        <v>10.795834527562816</v>
      </c>
      <c r="H16" s="51">
        <f>'SEAI-AEA_BioData'!M$53</f>
        <v>9.9837584790293299</v>
      </c>
      <c r="I16" s="51">
        <f>'SEAI-AEA_BioData'!N$53</f>
        <v>10.055412248017578</v>
      </c>
      <c r="J16" s="51"/>
      <c r="K16" s="51"/>
      <c r="L16" s="39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15.75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0">B13</f>
        <v>IE,National</v>
      </c>
      <c r="C30" s="43" t="str">
        <f t="shared" ref="C30:D30" si="1">C13</f>
        <v>IMPBIOWPE_S1</v>
      </c>
      <c r="D30" s="43" t="str">
        <f t="shared" si="1"/>
        <v>Import of Wood Pellets  - Step 1</v>
      </c>
      <c r="E30" s="22" t="str">
        <f>Commodities!$C$41</f>
        <v>BIOWPE</v>
      </c>
      <c r="F30" s="94">
        <f t="shared" ref="F30:F37" si="2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47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1">
        <f t="shared" si="2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48"/>
      <c r="N31" s="152"/>
      <c r="O31" s="149"/>
      <c r="P31" s="149"/>
      <c r="Q31" s="149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1">
        <f t="shared" si="2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48"/>
      <c r="M32" s="22"/>
    </row>
    <row r="33" spans="2:23">
      <c r="B33" s="45" t="str">
        <f t="shared" ref="B33" si="7">B16</f>
        <v>IE,National</v>
      </c>
      <c r="C33" s="45" t="str">
        <f t="shared" ref="C33:D33" si="8">C16</f>
        <v>IMPBIOWPE_S4</v>
      </c>
      <c r="D33" s="45" t="str">
        <f t="shared" si="8"/>
        <v>Import of Wood Pellets  - Step 4</v>
      </c>
      <c r="E33" s="39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48"/>
      <c r="M33" s="22"/>
    </row>
    <row r="34" spans="2:23">
      <c r="B34" s="95" t="str">
        <f t="shared" ref="B34" si="9">B17</f>
        <v>IE,National</v>
      </c>
      <c r="C34" s="95" t="str">
        <f t="shared" ref="C34:D34" si="10">C17</f>
        <v>IMPBIOWCH_S1</v>
      </c>
      <c r="D34" s="95" t="str">
        <f t="shared" si="10"/>
        <v>Import of Wood Chip  - Step 1</v>
      </c>
      <c r="E34" s="22" t="str">
        <f>Commodities!$C$42</f>
        <v>BIOWCH</v>
      </c>
      <c r="F34" s="96">
        <f t="shared" si="2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48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1">
        <f t="shared" si="2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48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1">
        <f t="shared" si="2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48"/>
      <c r="M36" s="22"/>
    </row>
    <row r="37" spans="2:23">
      <c r="B37" s="45" t="str">
        <f t="shared" ref="B37" si="15">B20</f>
        <v>IE,National</v>
      </c>
      <c r="C37" s="45" t="str">
        <f t="shared" ref="C37:D37" si="16">C20</f>
        <v>IMPBIOWCH_S4</v>
      </c>
      <c r="D37" s="45" t="str">
        <f t="shared" si="16"/>
        <v>Import of Wood Chip  - Step 4</v>
      </c>
      <c r="E37" s="39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49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15.75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17">G43</f>
        <v>0.95614079147278108</v>
      </c>
      <c r="I43" s="52">
        <f t="shared" si="17"/>
        <v>0.95614079147278108</v>
      </c>
      <c r="J43" s="52">
        <f t="shared" si="17"/>
        <v>0.95614079147278108</v>
      </c>
      <c r="K43" s="52">
        <f t="shared" si="17"/>
        <v>0.95614079147278108</v>
      </c>
      <c r="L43" s="52">
        <f t="shared" si="17"/>
        <v>0.95614079147278108</v>
      </c>
      <c r="M43" s="52">
        <f t="shared" si="17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18">H43*2</f>
        <v>1.9122815829455622</v>
      </c>
      <c r="I44" s="50">
        <f t="shared" si="18"/>
        <v>1.9122815829455622</v>
      </c>
      <c r="J44" s="50">
        <f t="shared" si="18"/>
        <v>1.9122815829455622</v>
      </c>
      <c r="K44" s="50">
        <f t="shared" si="18"/>
        <v>1.9122815829455622</v>
      </c>
      <c r="L44" s="50">
        <f t="shared" si="18"/>
        <v>1.9122815829455622</v>
      </c>
      <c r="M44" s="50">
        <f t="shared" si="18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18"/>
        <v>3.8245631658911243</v>
      </c>
      <c r="I45" s="50">
        <f t="shared" si="18"/>
        <v>3.8245631658911243</v>
      </c>
      <c r="J45" s="50">
        <f t="shared" si="18"/>
        <v>3.8245631658911243</v>
      </c>
      <c r="K45" s="50">
        <f t="shared" si="18"/>
        <v>3.8245631658911243</v>
      </c>
      <c r="L45" s="50">
        <f t="shared" si="18"/>
        <v>3.8245631658911243</v>
      </c>
      <c r="M45" s="50">
        <f t="shared" si="18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19">J47</f>
        <v>59.810866344000004</v>
      </c>
      <c r="L47" s="53">
        <f t="shared" si="19"/>
        <v>59.810866344000004</v>
      </c>
      <c r="M47" s="53">
        <f t="shared" si="19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0">G48</f>
        <v>4.3883698143827266</v>
      </c>
      <c r="I48" s="52">
        <f t="shared" si="20"/>
        <v>4.3883698143827266</v>
      </c>
      <c r="J48" s="52">
        <f t="shared" si="20"/>
        <v>4.3883698143827266</v>
      </c>
      <c r="K48" s="52">
        <f t="shared" si="20"/>
        <v>4.3883698143827266</v>
      </c>
      <c r="L48" s="52">
        <f t="shared" si="20"/>
        <v>4.3883698143827266</v>
      </c>
      <c r="M48" s="52">
        <f t="shared" si="20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1">H48*2</f>
        <v>8.7767396287654531</v>
      </c>
      <c r="I49" s="50">
        <f t="shared" si="21"/>
        <v>8.7767396287654531</v>
      </c>
      <c r="J49" s="50">
        <f t="shared" si="21"/>
        <v>8.7767396287654531</v>
      </c>
      <c r="K49" s="50">
        <f t="shared" si="21"/>
        <v>8.7767396287654531</v>
      </c>
      <c r="L49" s="50">
        <f t="shared" si="21"/>
        <v>8.7767396287654531</v>
      </c>
      <c r="M49" s="50">
        <f t="shared" si="21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1"/>
        <v>17.553479257530906</v>
      </c>
      <c r="I50" s="50">
        <f t="shared" si="21"/>
        <v>17.553479257530906</v>
      </c>
      <c r="J50" s="50">
        <f t="shared" si="21"/>
        <v>17.553479257530906</v>
      </c>
      <c r="K50" s="50">
        <f t="shared" si="21"/>
        <v>17.553479257530906</v>
      </c>
      <c r="L50" s="50">
        <f t="shared" si="21"/>
        <v>17.553479257530906</v>
      </c>
      <c r="M50" s="50">
        <f t="shared" si="21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2">H52-SUM(H48:H50)</f>
        <v>72.040001193884791</v>
      </c>
      <c r="I51" s="51">
        <f t="shared" si="22"/>
        <v>72.040001193884791</v>
      </c>
      <c r="J51" s="51">
        <f t="shared" si="22"/>
        <v>72.040001193884791</v>
      </c>
      <c r="K51" s="51">
        <f t="shared" si="22"/>
        <v>72.040001193884791</v>
      </c>
      <c r="L51" s="51">
        <f t="shared" si="22"/>
        <v>72.040001193884791</v>
      </c>
      <c r="M51" s="51">
        <f t="shared" si="22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3">
        <f>H52</f>
        <v>102.75858989456388</v>
      </c>
      <c r="H52" s="53">
        <f>I52</f>
        <v>102.75858989456388</v>
      </c>
      <c r="I52" s="53">
        <f>2727.05194883825*Conversions!$C$2*0.9</f>
        <v>102.75858989456388</v>
      </c>
      <c r="J52" s="53">
        <f>I52</f>
        <v>102.75858989456388</v>
      </c>
      <c r="K52" s="53">
        <f t="shared" ref="K52:M52" si="23">J52</f>
        <v>102.75858989456388</v>
      </c>
      <c r="L52" s="53">
        <f t="shared" si="23"/>
        <v>102.75858989456388</v>
      </c>
      <c r="M52" s="53">
        <f t="shared" si="23"/>
        <v>102.75858989456388</v>
      </c>
      <c r="N52" s="199"/>
      <c r="O52" s="64" t="s">
        <v>214</v>
      </c>
      <c r="P52" s="53"/>
      <c r="R52" s="25"/>
    </row>
    <row r="53" spans="2:18">
      <c r="B53" s="43" t="str">
        <f>Imports_Bio!B13</f>
        <v>IE,National</v>
      </c>
      <c r="C53" s="43" t="str">
        <f>Imports_Bio!C13</f>
        <v>IMPBIOWPE_S1</v>
      </c>
      <c r="D53" s="43" t="str">
        <f>Imports_Bio!D13</f>
        <v>Import of Wood Pellets  - Step 1</v>
      </c>
      <c r="E53" s="22" t="str">
        <f>Commodities!$C$41</f>
        <v>BIOWPE</v>
      </c>
      <c r="F53" s="146">
        <f>'EB2018'!AE3*Conversions!$C$2*Imports_Bio!$R$53</f>
        <v>0.71165055175994518</v>
      </c>
      <c r="G53" s="52">
        <f>MAX(F53:F53)</f>
        <v>0.71165055175994518</v>
      </c>
      <c r="H53" s="52">
        <f>G53</f>
        <v>0.71165055175994518</v>
      </c>
      <c r="I53" s="52">
        <f t="shared" ref="I53:M53" si="24">H53</f>
        <v>0.71165055175994518</v>
      </c>
      <c r="J53" s="52">
        <f t="shared" si="24"/>
        <v>0.71165055175994518</v>
      </c>
      <c r="K53" s="52">
        <f t="shared" si="24"/>
        <v>0.71165055175994518</v>
      </c>
      <c r="L53" s="52">
        <f t="shared" si="24"/>
        <v>0.71165055175994518</v>
      </c>
      <c r="M53" s="52">
        <f t="shared" si="24"/>
        <v>0.71165055175994518</v>
      </c>
      <c r="N53" s="196">
        <v>5</v>
      </c>
      <c r="O53" s="61" t="s">
        <v>218</v>
      </c>
      <c r="P53" s="52"/>
      <c r="R53" s="147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48">
        <v>0</v>
      </c>
      <c r="G54" s="50">
        <f>G53*2</f>
        <v>1.4233011035198904</v>
      </c>
      <c r="H54" s="50">
        <f t="shared" ref="H54:M55" si="25">H53*2</f>
        <v>1.4233011035198904</v>
      </c>
      <c r="I54" s="50">
        <f t="shared" si="25"/>
        <v>1.4233011035198904</v>
      </c>
      <c r="J54" s="50">
        <f t="shared" si="25"/>
        <v>1.4233011035198904</v>
      </c>
      <c r="K54" s="50">
        <f t="shared" si="25"/>
        <v>1.4233011035198904</v>
      </c>
      <c r="L54" s="50">
        <f t="shared" si="25"/>
        <v>1.4233011035198904</v>
      </c>
      <c r="M54" s="50">
        <f t="shared" si="25"/>
        <v>1.4233011035198904</v>
      </c>
      <c r="N54" s="197">
        <v>5</v>
      </c>
      <c r="O54" s="62" t="s">
        <v>215</v>
      </c>
      <c r="P54" s="50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48">
        <v>0</v>
      </c>
      <c r="G55" s="50">
        <f>G54*2</f>
        <v>2.8466022070397807</v>
      </c>
      <c r="H55" s="50">
        <f t="shared" si="25"/>
        <v>2.8466022070397807</v>
      </c>
      <c r="I55" s="50">
        <f t="shared" si="25"/>
        <v>2.8466022070397807</v>
      </c>
      <c r="J55" s="50">
        <f t="shared" si="25"/>
        <v>2.8466022070397807</v>
      </c>
      <c r="K55" s="50">
        <f t="shared" si="25"/>
        <v>2.8466022070397807</v>
      </c>
      <c r="L55" s="50">
        <f t="shared" si="25"/>
        <v>2.8466022070397807</v>
      </c>
      <c r="M55" s="50">
        <f t="shared" si="25"/>
        <v>2.8466022070397807</v>
      </c>
      <c r="N55" s="197">
        <v>5</v>
      </c>
      <c r="O55" s="62" t="s">
        <v>216</v>
      </c>
      <c r="P55" s="50"/>
      <c r="R55" s="25"/>
    </row>
    <row r="56" spans="2:18">
      <c r="B56" s="45" t="str">
        <f>"*"&amp;Imports_Bio!B16</f>
        <v>*IE,National</v>
      </c>
      <c r="C56" s="45" t="str">
        <f>"*"&amp;Imports_Bio!C16</f>
        <v>*IMPBIOWPE_S4</v>
      </c>
      <c r="D56" s="45" t="str">
        <f>Imports_Bio!D16</f>
        <v>Import of Wood Pellets  - Step 4</v>
      </c>
      <c r="E56" s="39" t="str">
        <f>Commodities!$C$41</f>
        <v>BIOWPE</v>
      </c>
      <c r="F56" s="150">
        <v>0</v>
      </c>
      <c r="G56" s="51">
        <f>G57-SUM(G53:G55)</f>
        <v>105.16490614168039</v>
      </c>
      <c r="H56" s="51">
        <f t="shared" ref="H56:M56" si="26">H57-SUM(H53:H55)</f>
        <v>105.16490614168039</v>
      </c>
      <c r="I56" s="51">
        <f t="shared" si="26"/>
        <v>105.16490614168039</v>
      </c>
      <c r="J56" s="51">
        <f t="shared" si="26"/>
        <v>105.16490614168039</v>
      </c>
      <c r="K56" s="51">
        <f t="shared" si="26"/>
        <v>105.16490614168039</v>
      </c>
      <c r="L56" s="51">
        <f t="shared" si="26"/>
        <v>105.16490614168039</v>
      </c>
      <c r="M56" s="51">
        <f t="shared" si="26"/>
        <v>105.16490614168039</v>
      </c>
      <c r="N56" s="198">
        <v>5</v>
      </c>
      <c r="O56" s="63" t="s">
        <v>217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53"/>
      <c r="G57" s="53">
        <f>H57</f>
        <v>110.14646000400001</v>
      </c>
      <c r="H57" s="53">
        <f>I57</f>
        <v>110.14646000400001</v>
      </c>
      <c r="I57" s="53">
        <f>'SEAI-AEA_BioData'!G52*Conversions!$C$2/1000</f>
        <v>110.14646000400001</v>
      </c>
      <c r="J57" s="53">
        <f>I57</f>
        <v>110.14646000400001</v>
      </c>
      <c r="K57" s="53">
        <f t="shared" ref="K57:M57" si="27">J57</f>
        <v>110.14646000400001</v>
      </c>
      <c r="L57" s="53">
        <f t="shared" si="27"/>
        <v>110.14646000400001</v>
      </c>
      <c r="M57" s="53">
        <f t="shared" si="27"/>
        <v>110.14646000400001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28">H58</f>
        <v>0.30499309361140514</v>
      </c>
      <c r="J58" s="52">
        <f t="shared" si="28"/>
        <v>0.30499309361140514</v>
      </c>
      <c r="K58" s="52">
        <f t="shared" si="28"/>
        <v>0.30499309361140514</v>
      </c>
      <c r="L58" s="52">
        <f t="shared" si="28"/>
        <v>0.30499309361140514</v>
      </c>
      <c r="M58" s="52">
        <f t="shared" si="28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29">H58*2</f>
        <v>0.60998618722281028</v>
      </c>
      <c r="I59" s="50">
        <f t="shared" si="29"/>
        <v>0.60998618722281028</v>
      </c>
      <c r="J59" s="50">
        <f t="shared" si="29"/>
        <v>0.60998618722281028</v>
      </c>
      <c r="K59" s="50">
        <f t="shared" si="29"/>
        <v>0.60998618722281028</v>
      </c>
      <c r="L59" s="50">
        <f t="shared" si="29"/>
        <v>0.60998618722281028</v>
      </c>
      <c r="M59" s="50">
        <f t="shared" si="29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29"/>
        <v>1.2199723744456206</v>
      </c>
      <c r="I60" s="50">
        <f t="shared" si="29"/>
        <v>1.2199723744456206</v>
      </c>
      <c r="J60" s="50">
        <f t="shared" si="29"/>
        <v>1.2199723744456206</v>
      </c>
      <c r="K60" s="50">
        <f t="shared" si="29"/>
        <v>1.2199723744456206</v>
      </c>
      <c r="L60" s="50">
        <f t="shared" si="29"/>
        <v>1.2199723744456206</v>
      </c>
      <c r="M60" s="50">
        <f t="shared" si="29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0">H62-SUM(H58:H60)</f>
        <v>34.580521056720166</v>
      </c>
      <c r="I61" s="51">
        <f t="shared" si="30"/>
        <v>34.580521056720166</v>
      </c>
      <c r="J61" s="51">
        <f t="shared" si="30"/>
        <v>34.580521056720166</v>
      </c>
      <c r="K61" s="51">
        <f t="shared" si="30"/>
        <v>34.580521056720166</v>
      </c>
      <c r="L61" s="51">
        <f t="shared" si="30"/>
        <v>34.580521056720166</v>
      </c>
      <c r="M61" s="51">
        <f t="shared" si="30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J17" sqref="J17"/>
    </sheetView>
  </sheetViews>
  <sheetFormatPr defaultColWidth="9.140625" defaultRowHeight="15"/>
  <cols>
    <col min="2" max="2" width="12.5703125" customWidth="1"/>
    <col min="3" max="3" width="16.425781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50" t="s">
        <v>223</v>
      </c>
      <c r="G9" s="450"/>
      <c r="H9" s="450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425781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51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52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52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52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52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52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52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52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52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52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52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52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52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52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52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52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52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52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52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52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52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52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52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52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52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52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52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52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52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53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42578125" style="23" bestFit="1" customWidth="1"/>
    <col min="6" max="6" width="9.140625" style="23"/>
    <col min="7" max="20" width="9.42578125" style="25" customWidth="1"/>
    <col min="21" max="23" width="9.425781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425781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50" t="s">
        <v>159</v>
      </c>
      <c r="H7" s="450"/>
      <c r="I7" s="450"/>
      <c r="J7" s="450"/>
      <c r="K7" s="450"/>
      <c r="L7" s="193" t="s">
        <v>67</v>
      </c>
      <c r="M7" s="192"/>
      <c r="N7" s="454" t="s">
        <v>220</v>
      </c>
      <c r="O7" s="454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F11"/>
  <sheetViews>
    <sheetView workbookViewId="0">
      <selection activeCell="F27" sqref="F27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6">
      <c r="A1" s="162" t="s">
        <v>266</v>
      </c>
      <c r="B1" s="162"/>
      <c r="C1" s="156"/>
      <c r="D1" s="156"/>
      <c r="E1" s="156"/>
    </row>
    <row r="4" spans="1:6">
      <c r="B4" s="1" t="s">
        <v>267</v>
      </c>
    </row>
    <row r="5" spans="1:6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6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6">
      <c r="B7" s="23" t="str">
        <f>Commodities!C64</f>
        <v>SUPCH4N</v>
      </c>
      <c r="C7" s="25"/>
      <c r="D7" s="25"/>
      <c r="E7" s="25"/>
    </row>
    <row r="8" spans="1:6">
      <c r="B8" s="23" t="str">
        <f>Commodities!C67</f>
        <v>SUPSO2N</v>
      </c>
      <c r="C8" s="25"/>
      <c r="D8" s="25"/>
      <c r="E8" s="25"/>
    </row>
    <row r="9" spans="1:6">
      <c r="B9" s="23" t="str">
        <f>Commodities!C71</f>
        <v>SUPNOXN</v>
      </c>
      <c r="C9" s="25"/>
      <c r="D9" s="25"/>
      <c r="E9" s="25"/>
    </row>
    <row r="10" spans="1:6">
      <c r="B10" s="23" t="str">
        <f>Commodities!C72</f>
        <v>SUPPM10</v>
      </c>
    </row>
    <row r="11" spans="1:6">
      <c r="B11" s="23" t="str">
        <f>Commodities!C73</f>
        <v>SUPPM25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5"/>
  <cols>
    <col min="1" max="1" width="20.42578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55" t="s">
        <v>88</v>
      </c>
      <c r="Q1" s="455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N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 t="shared" si="8"/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 t="shared" si="9"/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2022-09-29T06:23:49Z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344947457313537</vt:r8>
  </property>
</Properties>
</file>