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8D958978-9404-4982-8202-F54FBA2ECE7A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3" i="8" l="1"/>
  <c r="B13" i="8" l="1"/>
  <c r="N13" i="8" l="1"/>
  <c r="N16" i="8" l="1"/>
  <c r="B16" i="8"/>
  <c r="J9" i="8" l="1"/>
  <c r="B9" i="8"/>
  <c r="B6" i="8" l="1"/>
  <c r="B11" i="8"/>
  <c r="B14" i="8"/>
  <c r="H38" i="8" l="1"/>
  <c r="B9" i="5" l="1"/>
  <c r="H29" i="5" l="1"/>
  <c r="J16" i="8" l="1"/>
  <c r="B10" i="8" l="1"/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K12" i="4" l="1"/>
  <c r="G12" i="4"/>
  <c r="I12" i="4"/>
  <c r="G15" i="4" l="1"/>
  <c r="I15" i="4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H37" i="8" l="1"/>
  <c r="J7" i="8" l="1"/>
  <c r="J17" i="8" l="1"/>
  <c r="L18" i="8" l="1"/>
  <c r="L17" i="8"/>
  <c r="N18" i="8"/>
  <c r="N17" i="8"/>
  <c r="B18" i="8"/>
  <c r="B2" i="8" l="1"/>
  <c r="G16" i="7" l="1"/>
  <c r="F16" i="7"/>
  <c r="G36" i="8"/>
  <c r="F36" i="8"/>
  <c r="G27" i="5"/>
  <c r="F27" i="5"/>
  <c r="G17" i="7"/>
  <c r="H28" i="5"/>
  <c r="J12" i="8" l="1"/>
  <c r="L12" i="8"/>
  <c r="N12" i="8"/>
  <c r="L13" i="8"/>
  <c r="J14" i="8"/>
  <c r="L14" i="8"/>
  <c r="N14" i="8"/>
  <c r="J15" i="8"/>
  <c r="L15" i="8"/>
  <c r="N15" i="8"/>
  <c r="L16" i="8"/>
  <c r="B7" i="8"/>
  <c r="B8" i="8"/>
  <c r="B12" i="8"/>
  <c r="B15" i="8"/>
  <c r="N7" i="8"/>
  <c r="N11" i="8" l="1"/>
  <c r="L11" i="8"/>
  <c r="J11" i="8"/>
  <c r="N10" i="8"/>
  <c r="L10" i="8"/>
  <c r="N9" i="8"/>
  <c r="L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<sst xmlns="http://schemas.openxmlformats.org/spreadsheetml/2006/main" count="522" uniqueCount="234">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</sst>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zoomScale="90" zoomScaleNormal="90" workbookViewId="0">
      <selection sqref="A1:XFD104857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229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232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233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228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226</v>
      </c>
      <c r="C25" s="11">
        <v>0.1</v>
      </c>
      <c r="D25">
        <v>0.1</v>
      </c>
    </row>
    <row r="26" spans="1:11" x14ac:dyDescent="0.25">
      <c r="A26" t="s">
        <v>128</v>
      </c>
      <c r="B26" t="s">
        <v>230</v>
      </c>
      <c r="C26" s="11">
        <v>0.05</v>
      </c>
      <c r="D26">
        <v>0.1</v>
      </c>
    </row>
    <row r="27" spans="1:11" x14ac:dyDescent="0.25">
      <c r="A27" t="s">
        <v>128</v>
      </c>
      <c r="B27" t="s">
        <v>231</v>
      </c>
      <c r="C27" s="11">
        <v>0.1</v>
      </c>
      <c r="D27">
        <v>0.1</v>
      </c>
    </row>
    <row r="28" spans="1:11" x14ac:dyDescent="0.25">
      <c r="A28" t="s">
        <v>128</v>
      </c>
      <c r="B28" t="s">
        <v>227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8"/>
  <sheetViews>
    <sheetView tabSelected="1" topLeftCell="A3" zoomScaleNormal="100" workbookViewId="0">
      <selection activeCell="J14" sqref="J14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2019</v>
      </c>
      <c r="I6" s="2" t="s">
        <v>15</v>
      </c>
      <c r="J6" s="29">
        <f t="shared" ref="J6:J12" si="1">1+C21</f>
        <v>1.3</v>
      </c>
      <c r="K6" s="2">
        <v>1</v>
      </c>
      <c r="L6" s="16">
        <f t="shared" ref="L6:L12" si="2"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 t="shared" si="0"/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 t="shared" si="1"/>
        <v>1.03</v>
      </c>
      <c r="K7" s="2">
        <v>1</v>
      </c>
      <c r="L7" s="16">
        <f t="shared" si="2"/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 t="shared" si="0"/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2019</v>
      </c>
      <c r="I8" s="2" t="s">
        <v>15</v>
      </c>
      <c r="J8" s="29">
        <f t="shared" si="1"/>
        <v>1.0249999999999999</v>
      </c>
      <c r="K8" s="2">
        <v>1</v>
      </c>
      <c r="L8" s="16">
        <f t="shared" si="2"/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_xlfn.TEXTJOIN("_",TRUE,"UC",A24,"MinDeGrowth",B24)</f>
        <v>UC_RSD_MinDeGrowth_Coal</v>
      </c>
      <c r="C9" s="2" t="s">
        <v>144</v>
      </c>
      <c r="D9" s="2"/>
      <c r="F9" t="s">
        <v>205</v>
      </c>
      <c r="G9" s="2" t="s">
        <v>142</v>
      </c>
      <c r="H9" s="2">
        <v>2019</v>
      </c>
      <c r="I9" s="2" t="s">
        <v>15</v>
      </c>
      <c r="J9" s="29">
        <f>1-C24</f>
        <v>0.98</v>
      </c>
      <c r="K9" s="2">
        <v>1</v>
      </c>
      <c r="L9" s="16">
        <f t="shared" si="2"/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 t="shared" si="0"/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2019</v>
      </c>
      <c r="I10" s="2" t="s">
        <v>15</v>
      </c>
      <c r="J10" s="29">
        <f t="shared" si="1"/>
        <v>1.02</v>
      </c>
      <c r="K10" s="2">
        <v>1</v>
      </c>
      <c r="L10" s="16">
        <f t="shared" si="2"/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si="0"/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2019</v>
      </c>
      <c r="I11" s="2" t="s">
        <v>15</v>
      </c>
      <c r="J11" s="29">
        <f t="shared" si="1"/>
        <v>1.3</v>
      </c>
      <c r="K11" s="2">
        <v>1</v>
      </c>
      <c r="L11" s="16">
        <f t="shared" si="2"/>
        <v>-0.1</v>
      </c>
      <c r="M11" s="2">
        <v>5</v>
      </c>
      <c r="N11" s="2" t="str">
        <f>_xlfn.TEXTJOIN(" ",TRUE,A26, "maximum growth rate of",B26)</f>
        <v>RSD maximum growth rate of Electricity</v>
      </c>
    </row>
    <row r="12" spans="2:14" x14ac:dyDescent="0.25">
      <c r="B12" s="2" t="str">
        <f>_xlfn.TEXTJOIN("_",TRUE,"UC",A27,"MaxGrowth",B27)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2019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>_xlfn.TEXTJOIN(" ",TRUE,A27, "maximum growth rate of",B27)</f>
        <v>RSD maximum growth rate of Ethanol</v>
      </c>
    </row>
    <row r="13" spans="2:14" x14ac:dyDescent="0.25">
      <c r="B13" s="2" t="str">
        <f>_xlfn.TEXTJOIN("_",TRUE,"*UC",A28,"MaxGrowth",B28)</f>
        <v>*UC_RSD_MaxGrowth_Gas</v>
      </c>
      <c r="C13" s="2" t="s">
        <v>144</v>
      </c>
      <c r="D13" s="2"/>
      <c r="F13" t="s">
        <v>209</v>
      </c>
      <c r="G13" s="2" t="s">
        <v>142</v>
      </c>
      <c r="H13" s="2">
        <v>2019</v>
      </c>
      <c r="I13" s="2" t="s">
        <v>15</v>
      </c>
      <c r="J13" s="29">
        <f>-1+C28</f>
        <v>-0.97</v>
      </c>
      <c r="K13" s="2">
        <v>1</v>
      </c>
      <c r="L13" s="16">
        <f t="shared" ref="L13:L16" si="3">-D28</f>
        <v>0</v>
      </c>
      <c r="M13" s="2">
        <v>5</v>
      </c>
      <c r="N13" s="2" t="str">
        <f>_xlfn.TEXTJOIN(" ",TRUE,A28, "minimum growth rate of",B28)</f>
        <v>RSD minimum growth rate of Gas</v>
      </c>
    </row>
    <row r="14" spans="2:14" x14ac:dyDescent="0.25">
      <c r="B14" s="2" t="str">
        <f>_xlfn.TEXTJOIN("_",TRUE,"UC",A29,"MaxGrowth",B29)</f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2019</v>
      </c>
      <c r="I14" s="2" t="s">
        <v>15</v>
      </c>
      <c r="J14" s="29">
        <f t="shared" ref="J14:J15" si="4">1+C29</f>
        <v>1.1000000000000001</v>
      </c>
      <c r="K14" s="2">
        <v>1</v>
      </c>
      <c r="L14" s="16">
        <f t="shared" si="3"/>
        <v>-0.1</v>
      </c>
      <c r="M14" s="2">
        <v>5</v>
      </c>
      <c r="N14" s="2" t="str">
        <f t="shared" ref="N14:N15" si="5">_xlfn.TEXTJOIN(" ",TRUE,A29, "maximum growth rate of",B29)</f>
        <v>RSD maximum growth rate of DistrictHeat</v>
      </c>
    </row>
    <row r="15" spans="2:14" x14ac:dyDescent="0.25">
      <c r="B15" s="2" t="str">
        <f t="shared" ref="B15" si="6">_xlfn.TEXTJOIN("_",TRUE,"UC",A30,"MaxGrowth",B30)</f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2019</v>
      </c>
      <c r="I15" s="2" t="s">
        <v>15</v>
      </c>
      <c r="J15" s="29">
        <f t="shared" si="4"/>
        <v>1.01</v>
      </c>
      <c r="K15" s="2">
        <v>1</v>
      </c>
      <c r="L15" s="16">
        <f t="shared" si="3"/>
        <v>0</v>
      </c>
      <c r="M15" s="2">
        <v>5</v>
      </c>
      <c r="N15" s="2" t="str">
        <f t="shared" si="5"/>
        <v>RSD maximum growth rate of LPG</v>
      </c>
    </row>
    <row r="16" spans="2:14" x14ac:dyDescent="0.25">
      <c r="B16" s="2" t="str">
        <f>_xlfn.TEXTJOIN("_",TRUE,"UC",A31,"MaxGrowth",B31)</f>
        <v>UC_RSD_MaxGrowth_Kerosene</v>
      </c>
      <c r="C16" s="2" t="s">
        <v>144</v>
      </c>
      <c r="D16" s="2"/>
      <c r="F16" t="s">
        <v>211</v>
      </c>
      <c r="G16" s="2" t="s">
        <v>142</v>
      </c>
      <c r="H16" s="2">
        <v>2019</v>
      </c>
      <c r="I16" s="2" t="s">
        <v>185</v>
      </c>
      <c r="J16" s="29">
        <f>1-C31</f>
        <v>0.97</v>
      </c>
      <c r="K16" s="2">
        <v>1</v>
      </c>
      <c r="L16" s="16">
        <f t="shared" si="3"/>
        <v>0</v>
      </c>
      <c r="M16" s="2">
        <v>5</v>
      </c>
      <c r="N16" s="2" t="str">
        <f>_xlfn.TEXTJOIN(" ",TRUE,A31, "max growth rate of",B31)</f>
        <v>RSD max growth rate of Kerosene</v>
      </c>
    </row>
    <row r="17" spans="1:14" x14ac:dyDescent="0.25">
      <c r="B17" s="2" t="str">
        <f>_xlfn.TEXTJOIN("_",TRUE,"*UC",A32,"MaxGrowth",B32)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2019</v>
      </c>
      <c r="I17" s="2" t="s">
        <v>15</v>
      </c>
      <c r="J17" s="29">
        <f>1+C32</f>
        <v>1.1499999999999999</v>
      </c>
      <c r="K17" s="2">
        <v>1</v>
      </c>
      <c r="L17" s="16">
        <f>-D32</f>
        <v>0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2019</v>
      </c>
      <c r="I18" s="2" t="s">
        <v>185</v>
      </c>
      <c r="J18" s="29">
        <f>1+C32/10</f>
        <v>1.0149999999999999</v>
      </c>
      <c r="K18" s="2">
        <v>1</v>
      </c>
      <c r="L18" s="16">
        <f>-D32</f>
        <v>0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0.3</v>
      </c>
      <c r="D21">
        <v>0.3</v>
      </c>
    </row>
    <row r="22" spans="1:14" x14ac:dyDescent="0.25">
      <c r="A22" t="s">
        <v>194</v>
      </c>
      <c r="B22" t="s">
        <v>196</v>
      </c>
      <c r="C22" s="50">
        <v>0.03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0.02</v>
      </c>
      <c r="D24">
        <v>0</v>
      </c>
    </row>
    <row r="25" spans="1:14" x14ac:dyDescent="0.25">
      <c r="A25" t="s">
        <v>194</v>
      </c>
      <c r="B25" t="s">
        <v>198</v>
      </c>
      <c r="C25" s="50">
        <v>0.02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0.03</v>
      </c>
      <c r="D28">
        <v>0</v>
      </c>
    </row>
    <row r="29" spans="1:14" x14ac:dyDescent="0.25">
      <c r="A29" t="s">
        <v>194</v>
      </c>
      <c r="B29" t="s">
        <v>191</v>
      </c>
      <c r="C29" s="50">
        <v>0.1</v>
      </c>
      <c r="D29">
        <v>0.1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0.03</v>
      </c>
      <c r="D31">
        <v>0</v>
      </c>
    </row>
    <row r="32" spans="1:14" x14ac:dyDescent="0.25">
      <c r="A32" t="s">
        <v>194</v>
      </c>
      <c r="B32" t="s">
        <v>203</v>
      </c>
      <c r="C32" s="50">
        <v>0.15</v>
      </c>
      <c r="D32">
        <v>0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1E-3</v>
      </c>
      <c r="G37">
        <v>0</v>
      </c>
      <c r="H37" t="str">
        <f xml:space="preserve"> _xlfn.TEXTJOIN(",",TRUE,F6:F18)</f>
        <v>RSDAHT,RSDAHT2,RSDBDL,RSDWOO,RSDCOA,RSDPEA,RSDELC,RSDETH,RSDGAS,RSDHET*,RSDLPG,RSDKER,RSDSOL,RSDSOL</v>
      </c>
    </row>
    <row r="38" spans="2:8" x14ac:dyDescent="0.25">
      <c r="D38" t="s">
        <v>217</v>
      </c>
      <c r="E38">
        <v>2018</v>
      </c>
      <c r="F38">
        <v>1E-3</v>
      </c>
      <c r="G38">
        <v>1E-3</v>
      </c>
      <c r="H38" t="str">
        <f xml:space="preserve"> _xlfn.TEXTJOIN(",",TRUE,F6)</f>
        <v>RSDAHT,RSDAHT2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9"/>
  <sheetViews>
    <sheetView zoomScaleNormal="100" workbookViewId="0">
      <selection activeCell="M21" sqref="M21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_xlfn.TEXTJOIN("_",TRUE,"UC",A20,"MaxGrowth",B20)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0.1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  <row r="29" spans="1:8" x14ac:dyDescent="0.25">
      <c r="D29" t="s">
        <v>217</v>
      </c>
      <c r="E29">
        <v>2018</v>
      </c>
      <c r="F29">
        <v>0.01</v>
      </c>
      <c r="G29">
        <v>0.01</v>
      </c>
      <c r="H29" t="str">
        <f xml:space="preserve"> _xlfn.TEXTJOIN(",",TRUE,F8)</f>
        <v>SRVAHT,SRVAHT2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2023-08-11T16:19:30Z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