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EEBC0E6-B271-4550-888E-ACCFB8C43F2D}" xr6:coauthVersionLast="45" xr6:coauthVersionMax="47" xr10:uidLastSave="{00000000-0000-0000-0000-000000000000}"/>
  <bookViews>
    <workbookView xWindow="-120" yWindow="-120" windowWidth="29040" windowHeight="15840" firstSheet="5" activeTab="7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23" l="1"/>
  <c r="B35" i="23" s="1"/>
  <c r="I38" i="23"/>
  <c r="C31" i="23"/>
  <c r="B31" i="23" s="1"/>
  <c r="I34" i="23"/>
  <c r="C27" i="23"/>
  <c r="B27" i="23" s="1"/>
  <c r="I30" i="23"/>
  <c r="C23" i="23"/>
  <c r="B23" i="23" s="1"/>
  <c r="I26" i="23"/>
  <c r="C19" i="23"/>
  <c r="B19" i="23" s="1"/>
  <c r="I22" i="23"/>
  <c r="C15" i="23"/>
  <c r="B15" i="23" s="1"/>
  <c r="I18" i="23"/>
  <c r="C11" i="23"/>
  <c r="B11" i="23" s="1"/>
  <c r="I14" i="23"/>
  <c r="C7" i="23"/>
  <c r="B7" i="23" s="1"/>
  <c r="I10" i="23"/>
  <c r="I11" i="30"/>
  <c r="B2" i="23"/>
  <c r="G4" i="23" s="1"/>
  <c r="F48" i="30" l="1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51" i="23"/>
  <c r="I19" i="23" s="1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56" i="23"/>
  <c r="I33" i="23" s="1"/>
  <c r="H56" i="23"/>
  <c r="I32" i="23" s="1"/>
  <c r="G56" i="23"/>
  <c r="I31" i="23" s="1"/>
  <c r="F56" i="23"/>
  <c r="I47" i="23"/>
  <c r="H47" i="23"/>
  <c r="G47" i="23"/>
  <c r="F47" i="23"/>
  <c r="I48" i="23"/>
  <c r="I9" i="23" s="1"/>
  <c r="H48" i="23"/>
  <c r="I8" i="23" s="1"/>
  <c r="G48" i="23"/>
  <c r="I7" i="23" s="1"/>
  <c r="F48" i="23"/>
  <c r="I52" i="23"/>
  <c r="H52" i="23"/>
  <c r="G52" i="23"/>
  <c r="F52" i="23"/>
  <c r="I57" i="23"/>
  <c r="I37" i="23" s="1"/>
  <c r="H57" i="23"/>
  <c r="I36" i="23" s="1"/>
  <c r="G57" i="23"/>
  <c r="I35" i="23" s="1"/>
  <c r="F57" i="23"/>
  <c r="I54" i="23"/>
  <c r="H54" i="23"/>
  <c r="G54" i="23"/>
  <c r="F54" i="23"/>
  <c r="I51" i="23"/>
  <c r="I21" i="23" s="1"/>
  <c r="H51" i="23"/>
  <c r="I20" i="23" s="1"/>
  <c r="F51" i="23"/>
  <c r="I53" i="23"/>
  <c r="I25" i="23" s="1"/>
  <c r="H53" i="23"/>
  <c r="I24" i="23" s="1"/>
  <c r="G53" i="23"/>
  <c r="I23" i="23" s="1"/>
  <c r="F53" i="23"/>
  <c r="I55" i="23"/>
  <c r="I29" i="23" s="1"/>
  <c r="H55" i="23"/>
  <c r="I28" i="23" s="1"/>
  <c r="G55" i="23"/>
  <c r="I27" i="23" s="1"/>
  <c r="F55" i="23"/>
  <c r="I50" i="23"/>
  <c r="I17" i="23" s="1"/>
  <c r="H50" i="23"/>
  <c r="I16" i="23" s="1"/>
  <c r="G50" i="23"/>
  <c r="I15" i="23" s="1"/>
  <c r="F50" i="23"/>
  <c r="E50" i="23"/>
  <c r="I49" i="23" l="1"/>
  <c r="I13" i="23" s="1"/>
  <c r="H49" i="23"/>
  <c r="I12" i="23" s="1"/>
  <c r="G49" i="23"/>
  <c r="I11" i="23" s="1"/>
  <c r="F49" i="23"/>
  <c r="E57" i="23"/>
  <c r="E56" i="23"/>
  <c r="E55" i="23"/>
  <c r="E54" i="23"/>
  <c r="E53" i="23"/>
  <c r="E52" i="23"/>
  <c r="E51" i="23"/>
  <c r="E49" i="23"/>
  <c r="E48" i="23"/>
  <c r="E47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<sst xmlns="http://schemas.openxmlformats.org/spreadsheetml/2006/main" count="1233" uniqueCount="534">
  <si>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</si>
  <si>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</si>
  <si>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</si>
  <si>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</si>
  <si>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</si>
  <si>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</si>
  <si>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</si>
  <si>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</si>
  <si>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</si>
  <si>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</si>
  <si>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</si>
  <si>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</si>
  <si>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</si>
  <si>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</si>
  <si>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</si>
  <si>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</si>
  <si>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</si>
  <si>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</si>
  <si>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</si>
  <si>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</si>
  <si>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</si>
  <si>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</si>
  <si>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</si>
  <si>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</si>
  <si>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</si>
  <si>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</si>
  <si>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</si>
  <si>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</si>
  <si>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</si>
  <si>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</si>
  <si>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</si>
  <si>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</si>
  <si>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</si>
  <si>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</si>
  <si>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</si>
  <si>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</si>
  <si>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</si>
  <si>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</si>
  <si>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</si>
  <si>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</si>
  <si>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</si>
  <si>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</si>
  <si>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</si>
  <si>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</si>
  <si>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</si>
  <si>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</si>
  <si>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</si>
  <si>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</si>
  <si>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</si>
  <si>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</si>
  <si>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</si>
  <si>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</si>
  <si>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</si>
  <si>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</si>
  <si>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</si>
  <si>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</si>
  <si>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</si>
  <si>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</si>
  <si>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</si>
  <si>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</si>
  <si>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</si>
  <si>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</si>
  <si>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</si>
  <si>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</si>
  <si>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</si>
  <si>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</si>
  <si>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</si>
  <si>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</si>
  <si>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</si>
  <si>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</si>
  <si>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</si>
  <si>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</si>
  <si>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</si>
  <si>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</si>
  <si>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</si>
  <si>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</si>
  <si>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</si>
  <si>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</si>
  <si>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</si>
  <si>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</si>
  <si>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</si>
  <si>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</si>
  <si>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</si>
  <si>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</si>
  <si>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</si>
  <si>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</si>
  <si>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</si>
  <si>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</si>
  <si>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</si>
  <si>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</si>
  <si>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</si>
  <si>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</si>
  <si>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</si>
  <si>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</si>
  <si>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</si>
  <si>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</si>
  <si>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</si>
  <si>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</si>
  <si>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</si>
  <si>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</si>
  <si>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</si>
  <si>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</si>
  <si>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</si>
  <si>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</si>
  <si>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</si>
  <si>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</si>
  <si>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</si>
  <si>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</si>
  <si>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</si>
  <si>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</si>
  <si>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</si>
  <si>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</si>
  <si>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</si>
  <si>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</si>
  <si>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</si>
  <si>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</si>
  <si>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</si>
  <si>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</si>
  <si>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</si>
  <si>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</si>
  <si>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</si>
  <si>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</si>
  <si>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</si>
  <si>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</si>
  <si>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</si>
  <si>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</si>
  <si>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</si>
  <si>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</si>
  <si>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</si>
  <si>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</si>
  <si>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</si>
  <si>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</si>
  <si>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</si>
  <si>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</si>
  <si>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</si>
  <si>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</si>
  <si>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</si>
  <si>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</si>
  <si>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</si>
  <si>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</si>
  <si>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</si>
  <si>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</si>
  <si>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</si>
  <si>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</si>
  <si>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</si>
  <si>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</si>
  <si>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</si>
  <si>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</si>
  <si>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</si>
  <si>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</si>
  <si>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</si>
  <si>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</si>
  <si>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</si>
  <si>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</si>
  <si>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</si>
  <si>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</si>
  <si>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</si>
  <si>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</si>
  <si>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</si>
  <si>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</si>
  <si>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</si>
  <si>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</si>
  <si>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</si>
  <si>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</si>
  <si>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</si>
  <si>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</si>
  <si>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</si>
  <si>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</si>
  <si>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</si>
  <si>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</si>
  <si>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</si>
  <si>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</si>
  <si>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</si>
  <si>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</si>
  <si>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</si>
  <si>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</si>
  <si>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</si>
  <si>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</si>
  <si>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</si>
  <si>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</si>
  <si>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</si>
  <si>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</si>
  <si>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</si>
  <si>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</si>
  <si>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</si>
  <si>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</si>
  <si>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</si>
  <si>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</si>
  <si>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</si>
  <si>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</si>
  <si>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</si>
  <si>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</si>
  <si>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</si>
  <si>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</si>
  <si>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</si>
  <si>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</si>
  <si>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</si>
  <si>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</si>
  <si>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</si>
  <si>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</si>
  <si>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</si>
  <si>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</si>
  <si>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</si>
  <si>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</si>
  <si>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</si>
  <si>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</si>
  <si>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</si>
  <si>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</si>
  <si>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</si>
  <si>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</si>
  <si>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</si>
  <si>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</si>
  <si>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</si>
  <si>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</si>
  <si>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</si>
  <si>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</si>
  <si>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</si>
  <si>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</si>
  <si>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</si>
  <si>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</si>
  <si>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</si>
  <si>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</si>
  <si>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</si>
  <si>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</si>
  <si>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</si>
  <si>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</si>
  <si>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</si>
  <si>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</si>
  <si>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</si>
  <si>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</si>
  <si>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</si>
  <si>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</si>
  <si>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</si>
  <si>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</si>
  <si>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</si>
  <si>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</si>
  <si>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</si>
  <si>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</si>
  <si>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</si>
  <si>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</si>
  <si>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</si>
  <si>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</si>
  <si>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</si>
  <si>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</si>
  <si>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</si>
  <si>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</si>
  <si>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</si>
  <si>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</si>
  <si>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</si>
  <si>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</si>
  <si>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</si>
  <si>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</si>
  <si>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</si>
  <si>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</si>
  <si>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</si>
  <si>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</si>
  <si>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</si>
  <si>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</si>
  <si>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</si>
  <si>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</si>
  <si>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</si>
  <si>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</si>
  <si>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</si>
  <si>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</si>
  <si>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</si>
  <si>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</si>
  <si>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</si>
  <si>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</si>
  <si>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</si>
  <si>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</si>
  <si>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</si>
  <si>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</si>
  <si>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</si>
  <si>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</si>
  <si>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</si>
  <si>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</si>
  <si>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</si>
  <si>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</si>
  <si>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</si>
  <si>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</si>
  <si>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</si>
  <si>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</si>
  <si>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</si>
  <si>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</si>
  <si>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</si>
  <si>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</si>
  <si>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</si>
  <si>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</si>
  <si>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</si>
  <si>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</si>
  <si>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</si>
  <si>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</si>
  <si>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</si>
  <si>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</si>
  <si>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</si>
  <si>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</si>
  <si>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</si>
  <si>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</si>
  <si>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</si>
  <si>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</si>
  <si>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</si>
  <si>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</si>
  <si>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</si>
  <si>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</si>
  <si>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</si>
  <si>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</si>
  <si>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</si>
  <si>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</si>
  <si>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</si>
  <si>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</si>
  <si>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</si>
  <si>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</si>
  <si>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</si>
  <si>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</si>
  <si>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</si>
  <si>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</si>
  <si>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</si>
  <si>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</si>
  <si>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</si>
  <si>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</si>
  <si>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</si>
  <si>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</si>
  <si>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</si>
  <si>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</si>
  <si>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</si>
  <si>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</si>
  <si>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</si>
  <si>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</si>
  <si>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</si>
  <si>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</si>
  <si>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</si>
  <si>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</si>
  <si>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</si>
  <si>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</si>
  <si>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</si>
  <si>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</si>
  <si>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</si>
  <si>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</si>
  <si>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</si>
  <si>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</si>
  <si>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</si>
  <si>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</si>
  <si>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</si>
  <si>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</si>
  <si>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</si>
  <si>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</si>
  <si>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</si>
  <si>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</si>
  <si>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</si>
  <si>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</si>
  <si>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</si>
  <si>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</si>
  <si>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</si>
  <si>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</si>
  <si>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</si>
  <si>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</si>
  <si>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</si>
  <si>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</si>
  <si>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</si>
  <si>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</si>
  <si>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</si>
  <si>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</si>
  <si>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</si>
  <si>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</si>
  <si>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</si>
  <si>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</si>
  <si>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</si>
  <si>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</si>
  <si>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</si>
  <si>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</si>
  <si>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</si>
  <si>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</si>
  <si>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</si>
  <si>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</si>
  <si>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</si>
  <si>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</si>
  <si>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</si>
  <si>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</si>
  <si>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</si>
  <si>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</si>
  <si>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</si>
  <si>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</si>
  <si>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</si>
  <si>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</si>
  <si>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</si>
  <si>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</si>
  <si>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</si>
  <si>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</si>
  <si>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</si>
  <si>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</si>
  <si>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</si>
  <si>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</si>
  <si>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</si>
  <si>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</si>
  <si>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</si>
  <si>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</si>
  <si>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</si>
  <si>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</si>
  <si>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</si>
  <si>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</si>
  <si>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</si>
  <si>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</si>
  <si>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</si>
  <si>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</si>
  <si>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</si>
  <si>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</si>
  <si>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</si>
  <si>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</si>
  <si>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</si>
  <si>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</si>
  <si>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</si>
  <si>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</si>
  <si>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</si>
  <si>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</si>
  <si>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</si>
  <si>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</si>
  <si>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</si>
  <si>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</si>
  <si>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</si>
  <si>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</si>
  <si>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</si>
  <si>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</si>
  <si>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</si>
  <si>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</si>
  <si>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</si>
  <si>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</si>
  <si>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</si>
  <si>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</si>
  <si>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</si>
  <si>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</si>
  <si>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</si>
  <si>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</si>
  <si>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</si>
  <si>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</si>
  <si>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</si>
  <si>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</si>
  <si>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</si>
  <si>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</si>
  <si>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</si>
  <si>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</si>
  <si>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</si>
  <si>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</si>
  <si>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</si>
  <si>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</si>
  <si>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</si>
  <si>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</si>
  <si>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</si>
  <si>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</si>
  <si>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</si>
  <si>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</si>
  <si>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</si>
  <si>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</si>
  <si>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</si>
  <si>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</si>
  <si>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</si>
  <si>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</si>
  <si>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</si>
  <si>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</si>
  <si>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</si>
  <si>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</si>
  <si>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</si>
  <si>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</si>
  <si>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</si>
  <si>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</si>
  <si>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</si>
  <si>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</si>
  <si>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</si>
  <si>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</si>
  <si>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</si>
  <si>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</si>
  <si>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</si>
  <si>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</si>
  <si>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</si>
  <si>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</si>
  <si>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</si>
  <si>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</si>
  <si>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</si>
  <si>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</si>
  <si>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</si>
  <si>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</si>
  <si>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</si>
  <si>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</si>
  <si>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</si>
  <si>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</si>
  <si>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</si>
  <si>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</si>
  <si>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</si>
  <si>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</si>
  <si>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</si>
  <si>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</si>
  <si>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</si>
  <si>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</si>
  <si>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</si>
  <si>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</si>
  <si>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</si>
  <si>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</si>
  <si>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</si>
  <si>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</si>
  <si>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</si>
  <si>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</si>
  <si>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</si>
  <si>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</si>
  <si>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</si>
  <si>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</si>
  <si>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</si>
  <si>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</si>
  <si>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</si>
  <si>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</si>
  <si>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</si>
  <si>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</si>
  <si>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</si>
  <si>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</si>
  <si>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</si>
  <si>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</si>
  <si>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</si>
  <si>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</si>
  <si>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</si>
  <si>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</si>
  <si>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</si>
  <si>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</si>
  <si>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</si>
  <si>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</si>
  <si>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</si>
  <si>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</si>
  <si>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</si>
  <si>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</si>
  <si>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</si>
  <si>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Historic wood consumption in RSD - Multi</t>
  </si>
  <si>
    <t>Historic coal consumption in RSD - Multi</t>
  </si>
  <si>
    <t>Historic peat consumption in RSD - Multi</t>
  </si>
  <si>
    <t>Historic electric consumption in RSD - Multi</t>
  </si>
  <si>
    <t>Historic gas consumption in RSD - Multi</t>
  </si>
  <si>
    <t>Historic LPG consumption in RSD - Multi</t>
  </si>
  <si>
    <t>Historic Kerosene consumption in RSD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</si>
</sst>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8" t="s">
        <v>404</v>
      </c>
      <c r="B16" s="388"/>
      <c r="C16" s="388"/>
      <c r="D16" s="388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7" t="s">
        <v>416</v>
      </c>
      <c r="C19" s="387"/>
      <c r="D19" s="387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7" t="s">
        <v>419</v>
      </c>
      <c r="C20" s="387"/>
      <c r="D20" s="387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7" t="s">
        <v>418</v>
      </c>
      <c r="C23" s="387"/>
      <c r="D23" s="387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7" t="s">
        <v>417</v>
      </c>
      <c r="C24" s="387"/>
      <c r="D24" s="387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7" t="s">
        <v>418</v>
      </c>
      <c r="C26" s="387"/>
      <c r="D26" s="387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9" t="s">
        <v>412</v>
      </c>
      <c r="C30" s="387"/>
      <c r="D30" s="387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7" t="s">
        <v>414</v>
      </c>
      <c r="C31" s="387"/>
      <c r="D31" s="387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57"/>
  <sheetViews>
    <sheetView tabSelected="1" topLeftCell="A30" workbookViewId="0">
      <selection activeCell="F46" sqref="F46"/>
    </sheetView>
  </sheetViews>
  <sheetFormatPr defaultRowHeight="15"/>
  <cols>
    <col min="2" max="2" width="29.140625" customWidth="1"/>
    <col min="3" max="3" width="11.85546875" bestFit="1" customWidth="1"/>
    <col min="4" max="4" width="9.28515625" bestFit="1" customWidth="1"/>
    <col min="5" max="5" width="10.7109375" bestFit="1" customWidth="1"/>
    <col min="8" max="8" width="13.7109375" customWidth="1"/>
    <col min="9" max="9" width="13.85546875" customWidth="1"/>
    <col min="10" max="10" width="15.28515625" customWidth="1"/>
  </cols>
  <sheetData>
    <row r="2" spans="2:10">
      <c r="B2" s="378" t="str">
        <f>"~UC_Sets: R_S: " &amp; _xlfn.TEXTJOIN(",",TRUE,Regions!P5:AO5)</f>
        <v>~UC_Sets: R_S: 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UC_Historic_RSDBDL-cons_Multi</v>
      </c>
      <c r="C7" t="str">
        <f>RIGHT(C47, LEN(C47) - 3)</f>
        <v>RSDBDL</v>
      </c>
      <c r="F7">
        <v>2019</v>
      </c>
      <c r="G7" t="s">
        <v>501</v>
      </c>
      <c r="I7" s="19">
        <f>G48</f>
        <v>1.1000000000000001</v>
      </c>
      <c r="J7" t="s">
        <v>527</v>
      </c>
    </row>
    <row r="8" spans="2:10">
      <c r="F8">
        <v>2020</v>
      </c>
      <c r="G8" t="s">
        <v>501</v>
      </c>
      <c r="I8" s="19">
        <f>H48</f>
        <v>1.1000000000000001</v>
      </c>
    </row>
    <row r="9" spans="2:10">
      <c r="F9">
        <v>2021</v>
      </c>
      <c r="G9" t="s">
        <v>501</v>
      </c>
      <c r="I9" s="19">
        <f>I48</f>
        <v>1.2000000000000002</v>
      </c>
    </row>
    <row r="10" spans="2:10">
      <c r="F10">
        <v>0</v>
      </c>
      <c r="I10">
        <f>VLOOKUP("Value", 'CO2-config'!$B$4:$D$14,MATCH($F10,'CO2-config'!$B$6:$D$6,),FALSE)</f>
        <v>1</v>
      </c>
    </row>
    <row r="11" spans="2:10">
      <c r="B11" t="str">
        <f>"UC_Historic_"&amp;C11&amp;"-cons_Multi"</f>
        <v>UC_Historic_RSDCOA-cons_Multi</v>
      </c>
      <c r="C11" t="str">
        <f>RIGHT(C49, LEN(C49) - 3)</f>
        <v>RSDCOA</v>
      </c>
      <c r="F11">
        <v>2019</v>
      </c>
      <c r="G11" t="s">
        <v>501</v>
      </c>
      <c r="I11" s="19">
        <f>G49</f>
        <v>7.8</v>
      </c>
      <c r="J11" t="s">
        <v>528</v>
      </c>
    </row>
    <row r="12" spans="2:10">
      <c r="F12">
        <v>2020</v>
      </c>
      <c r="G12" t="s">
        <v>501</v>
      </c>
      <c r="I12" s="19">
        <f>H49</f>
        <v>8.1999999999999993</v>
      </c>
    </row>
    <row r="13" spans="2:10">
      <c r="F13">
        <v>2021</v>
      </c>
      <c r="G13" t="s">
        <v>501</v>
      </c>
      <c r="I13" s="19">
        <f>I49</f>
        <v>7.8</v>
      </c>
    </row>
    <row r="14" spans="2:10">
      <c r="F14">
        <v>0</v>
      </c>
      <c r="I14">
        <f>VLOOKUP("Value", 'CO2-config'!$B$4:$D$14,MATCH($F14,'CO2-config'!$B$6:$D$6,),FALSE)</f>
        <v>1</v>
      </c>
    </row>
    <row r="15" spans="2:10">
      <c r="B15" t="str">
        <f>"UC_Historic_"&amp;C15&amp;"-cons_Multi"</f>
        <v>UC_Historic_RSDPEA-cons_Multi</v>
      </c>
      <c r="C15" t="str">
        <f>RIGHT(C50, LEN(C50) - 3)</f>
        <v>RSDPEA</v>
      </c>
      <c r="F15">
        <v>2019</v>
      </c>
      <c r="G15" t="s">
        <v>501</v>
      </c>
      <c r="I15" s="19">
        <f>G50</f>
        <v>7.6999999999999993</v>
      </c>
      <c r="J15" t="s">
        <v>529</v>
      </c>
    </row>
    <row r="16" spans="2:10">
      <c r="F16">
        <v>2020</v>
      </c>
      <c r="G16" t="s">
        <v>501</v>
      </c>
      <c r="I16" s="19">
        <f>H50</f>
        <v>8</v>
      </c>
    </row>
    <row r="17" spans="2:10">
      <c r="F17">
        <v>2021</v>
      </c>
      <c r="G17" t="s">
        <v>501</v>
      </c>
      <c r="I17" s="19">
        <f>I50</f>
        <v>7.6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UC_Historic_RSDELC-cons_Multi</v>
      </c>
      <c r="C19" t="str">
        <f>RIGHT(C51, LEN(C51) - 3)</f>
        <v>RSDELC</v>
      </c>
      <c r="F19">
        <v>2019</v>
      </c>
      <c r="G19" t="s">
        <v>501</v>
      </c>
      <c r="I19" s="19">
        <f>G51</f>
        <v>30.8</v>
      </c>
      <c r="J19" t="s">
        <v>530</v>
      </c>
    </row>
    <row r="20" spans="2:10">
      <c r="F20">
        <v>2020</v>
      </c>
      <c r="G20" t="s">
        <v>501</v>
      </c>
      <c r="I20" s="19">
        <f>H51</f>
        <v>31.5</v>
      </c>
    </row>
    <row r="21" spans="2:10">
      <c r="F21">
        <v>2021</v>
      </c>
      <c r="G21" t="s">
        <v>501</v>
      </c>
      <c r="I21" s="19">
        <f>I51</f>
        <v>31.5</v>
      </c>
    </row>
    <row r="22" spans="2:10">
      <c r="F22">
        <v>0</v>
      </c>
      <c r="I22">
        <f>VLOOKUP("Value", 'CO2-config'!$B$4:$D$14,MATCH($F22,'CO2-config'!$B$6:$D$6,),FALSE)</f>
        <v>1</v>
      </c>
    </row>
    <row r="23" spans="2:10">
      <c r="B23" t="str">
        <f>"UC_Historic_"&amp;C23&amp;"-cons_Multi"</f>
        <v>UC_Historic_RSDGAS-cons_Multi</v>
      </c>
      <c r="C23" t="str">
        <f>RIGHT(C53, LEN(C53) - 3)</f>
        <v>RSDGAS</v>
      </c>
      <c r="F23">
        <v>2019</v>
      </c>
      <c r="G23" t="s">
        <v>501</v>
      </c>
      <c r="I23" s="19">
        <f>G53</f>
        <v>24.8</v>
      </c>
      <c r="J23" t="s">
        <v>531</v>
      </c>
    </row>
    <row r="24" spans="2:10">
      <c r="F24">
        <v>2020</v>
      </c>
      <c r="G24" t="s">
        <v>501</v>
      </c>
      <c r="I24" s="19">
        <f>H53</f>
        <v>24.700000000000003</v>
      </c>
    </row>
    <row r="25" spans="2:10">
      <c r="F25">
        <v>2021</v>
      </c>
      <c r="G25" t="s">
        <v>501</v>
      </c>
      <c r="I25" s="19">
        <f>I53</f>
        <v>25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UC_Historic_RSDLPG-cons_Multi</v>
      </c>
      <c r="C27" t="str">
        <f>RIGHT(C55, LEN(C55) - 3)</f>
        <v>RSDLPG</v>
      </c>
      <c r="F27">
        <v>2019</v>
      </c>
      <c r="G27" t="s">
        <v>501</v>
      </c>
      <c r="I27" s="19">
        <f>G55</f>
        <v>2.1</v>
      </c>
      <c r="J27" t="s">
        <v>532</v>
      </c>
    </row>
    <row r="28" spans="2:10">
      <c r="F28">
        <v>2020</v>
      </c>
      <c r="G28" t="s">
        <v>501</v>
      </c>
      <c r="I28" s="19">
        <f>H55</f>
        <v>2.4</v>
      </c>
    </row>
    <row r="29" spans="2:10">
      <c r="F29">
        <v>2021</v>
      </c>
      <c r="G29" t="s">
        <v>501</v>
      </c>
      <c r="I29" s="19">
        <f>I55</f>
        <v>2.1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UC_Historic_RSDKER-cons_Multi</v>
      </c>
      <c r="C31" t="str">
        <f>RIGHT(C56, LEN(C56) - 3)</f>
        <v>RSDKER</v>
      </c>
      <c r="F31">
        <v>2019</v>
      </c>
      <c r="G31" t="s">
        <v>501</v>
      </c>
      <c r="I31" s="19">
        <f>G56</f>
        <v>49.9</v>
      </c>
      <c r="J31" t="s">
        <v>533</v>
      </c>
    </row>
    <row r="32" spans="2:10">
      <c r="F32">
        <v>2020</v>
      </c>
      <c r="G32" t="s">
        <v>501</v>
      </c>
      <c r="I32" s="19">
        <f>H56</f>
        <v>56.2</v>
      </c>
    </row>
    <row r="33" spans="2:10">
      <c r="F33">
        <v>2021</v>
      </c>
      <c r="G33" t="s">
        <v>501</v>
      </c>
      <c r="I33" s="19">
        <f>I56</f>
        <v>51.2</v>
      </c>
    </row>
    <row r="34" spans="2:10">
      <c r="F34">
        <v>0</v>
      </c>
      <c r="I34">
        <f>VLOOKUP("Value", 'CO2-config'!$B$4:$D$14,MATCH($F34,'CO2-config'!$B$6:$D$6,),FALSE)</f>
        <v>1</v>
      </c>
    </row>
    <row r="35" spans="2:10">
      <c r="B35" t="str">
        <f>"UC_Historic_"&amp;C35&amp;"-cons_Multi"</f>
        <v>UC_Historic_RSDSOL-cons_Multi</v>
      </c>
      <c r="C35" t="str">
        <f>RIGHT(C57, LEN(C57) - 3)</f>
        <v>RSDSOL</v>
      </c>
      <c r="F35">
        <v>2019</v>
      </c>
      <c r="G35" t="s">
        <v>501</v>
      </c>
      <c r="I35" s="19">
        <f>G57</f>
        <v>0.6</v>
      </c>
      <c r="J35" t="s">
        <v>532</v>
      </c>
    </row>
    <row r="36" spans="2:10">
      <c r="F36">
        <v>2020</v>
      </c>
      <c r="G36" t="s">
        <v>501</v>
      </c>
      <c r="I36" s="19">
        <f>H57</f>
        <v>0.6</v>
      </c>
    </row>
    <row r="37" spans="2:10">
      <c r="F37">
        <v>2021</v>
      </c>
      <c r="G37" t="s">
        <v>501</v>
      </c>
      <c r="I37" s="19">
        <f>I57</f>
        <v>0.6</v>
      </c>
    </row>
    <row r="38" spans="2:10">
      <c r="F38">
        <v>0</v>
      </c>
      <c r="I38">
        <f>VLOOKUP("Value", 'CO2-config'!$B$4:$D$14,MATCH($F38,'CO2-config'!$B$6:$D$6,),FALSE)</f>
        <v>1</v>
      </c>
    </row>
    <row r="45" spans="2:10">
      <c r="B45" s="28" t="s">
        <v>199</v>
      </c>
      <c r="D45" s="18"/>
    </row>
    <row r="46" spans="2:10" ht="15.75" thickBot="1">
      <c r="B46" s="29" t="s">
        <v>227</v>
      </c>
      <c r="C46" s="29" t="s">
        <v>197</v>
      </c>
      <c r="D46" s="29" t="s">
        <v>198</v>
      </c>
      <c r="E46" s="29" t="s">
        <v>156</v>
      </c>
      <c r="F46" s="29">
        <v>2018</v>
      </c>
      <c r="G46" s="29">
        <v>2019</v>
      </c>
      <c r="H46" s="29">
        <v>2020</v>
      </c>
      <c r="I46" s="29">
        <v>2021</v>
      </c>
      <c r="J46" s="29">
        <v>0</v>
      </c>
    </row>
    <row r="47" spans="2:10">
      <c r="B47" t="s">
        <v>456</v>
      </c>
      <c r="C47" t="s">
        <v>453</v>
      </c>
      <c r="D47" t="s">
        <v>200</v>
      </c>
      <c r="E47" s="19" t="str">
        <f>_xlfn.TEXTJOIN(",",TRUE,Regions!$C$3:$D$3)</f>
        <v>IE,National</v>
      </c>
      <c r="F47" s="19">
        <f>ROUNDUP(Conversions!$B$2*SUM('EB2018'!$AI$56),1)</f>
        <v>0</v>
      </c>
      <c r="G47" s="19">
        <f>ROUNDUP(Conversions!$B$2*SUM('EB2019'!$AI$56),1)</f>
        <v>0</v>
      </c>
      <c r="H47" s="19">
        <f>ROUNDUP(Conversions!$B$2*SUM('EB2020'!$AI$56),1)</f>
        <v>0</v>
      </c>
      <c r="I47" s="19">
        <f>ROUNDUP(Conversions!$B$2*SUM('EB2021'!$AI$56),1)</f>
        <v>0</v>
      </c>
      <c r="J47">
        <v>1</v>
      </c>
    </row>
    <row r="48" spans="2:10">
      <c r="C48" t="s">
        <v>450</v>
      </c>
      <c r="D48" t="s">
        <v>200</v>
      </c>
      <c r="E48" s="19" t="str">
        <f>_xlfn.TEXTJOIN(",",TRUE,Regions!$C$3:$D$3)</f>
        <v>IE,National</v>
      </c>
      <c r="F48" s="19">
        <f>ROUNDUP(Conversions!$B$2*SUM('EB2018'!$AE$56),1)</f>
        <v>1.3</v>
      </c>
      <c r="G48" s="19">
        <f>ROUNDUP(Conversions!$B$2*SUM('EB2019'!$AE$56),1)</f>
        <v>1.1000000000000001</v>
      </c>
      <c r="H48" s="19">
        <f>ROUNDUP(Conversions!$B$2*SUM('EB2020'!$AE$56),1)</f>
        <v>1.1000000000000001</v>
      </c>
      <c r="I48" s="19">
        <f>ROUNDUP(Conversions!$B$2*SUM('EB2021'!$AE$56),1)</f>
        <v>1.2000000000000002</v>
      </c>
      <c r="J48">
        <v>1</v>
      </c>
    </row>
    <row r="49" spans="2:10">
      <c r="C49" t="s">
        <v>445</v>
      </c>
      <c r="D49" t="s">
        <v>200</v>
      </c>
      <c r="E49" s="19" t="str">
        <f>_xlfn.TEXTJOIN(",",TRUE,Regions!$C$3:$D$3)</f>
        <v>IE,National</v>
      </c>
      <c r="F49" s="19">
        <f>ROUNDUP(Conversions!$B$2*SUM('EB2018'!$C$56),1)</f>
        <v>9.1</v>
      </c>
      <c r="G49" s="19">
        <f>ROUNDUP(Conversions!$B$2*SUM('EB2019'!$C$56),1)</f>
        <v>7.8</v>
      </c>
      <c r="H49" s="19">
        <f>ROUNDUP(Conversions!$B$2*SUM('EB2020'!$C$56),1)</f>
        <v>8.1999999999999993</v>
      </c>
      <c r="I49" s="19">
        <f>ROUNDUP(Conversions!$B$2*SUM('EB2021'!$C$56),1)</f>
        <v>7.8</v>
      </c>
      <c r="J49">
        <v>1</v>
      </c>
    </row>
    <row r="50" spans="2:10">
      <c r="C50" t="s">
        <v>452</v>
      </c>
      <c r="D50" t="s">
        <v>200</v>
      </c>
      <c r="E50" s="19" t="str">
        <f>_xlfn.TEXTJOIN(",",TRUE,Regions!$C$3:$D$3)</f>
        <v>IE,National</v>
      </c>
      <c r="F50" s="19">
        <f>ROUNDUP(Conversions!$B$2*SUM('EB2018'!$H$56),1)</f>
        <v>8.2999999999999989</v>
      </c>
      <c r="G50" s="19">
        <f>ROUNDUP(Conversions!$B$2*SUM('EB2019'!$H$56),1)</f>
        <v>7.6999999999999993</v>
      </c>
      <c r="H50" s="19">
        <f>ROUNDUP(Conversions!$B$2*SUM('EB2020'!$H$56),1)</f>
        <v>8</v>
      </c>
      <c r="I50" s="19">
        <f>ROUNDUP(Conversions!$B$2*SUM('EB2021'!$H$56),1)</f>
        <v>7.6</v>
      </c>
      <c r="J50">
        <v>1</v>
      </c>
    </row>
    <row r="51" spans="2:10">
      <c r="C51" t="s">
        <v>446</v>
      </c>
      <c r="D51" t="s">
        <v>200</v>
      </c>
      <c r="E51" s="19" t="str">
        <f>_xlfn.TEXTJOIN(",",TRUE,Regions!$C$3:$D$3)</f>
        <v>IE,National</v>
      </c>
      <c r="F51" s="19">
        <f>ROUNDUP(Conversions!$B$2*SUM('EB2018'!$AO$56),1)</f>
        <v>29.5</v>
      </c>
      <c r="G51" s="19">
        <f>ROUNDUP(Conversions!$B$2*SUM('EB2019'!$AO$56),1)+1.5</f>
        <v>30.8</v>
      </c>
      <c r="H51" s="19">
        <f>ROUNDUP(Conversions!$B$2*SUM('EB2020'!$AO$56),1)</f>
        <v>31.5</v>
      </c>
      <c r="I51" s="19">
        <f>ROUNDUP(Conversions!$B$2*SUM('EB2021'!$AO$56),1)</f>
        <v>31.5</v>
      </c>
      <c r="J51">
        <v>1</v>
      </c>
    </row>
    <row r="52" spans="2:10">
      <c r="B52" t="s">
        <v>456</v>
      </c>
      <c r="C52" t="s">
        <v>454</v>
      </c>
      <c r="D52" t="s">
        <v>200</v>
      </c>
      <c r="E52" s="19" t="str">
        <f>_xlfn.TEXTJOIN(",",TRUE,Regions!$C$3:$D$3)</f>
        <v>IE,National</v>
      </c>
      <c r="F52" s="19">
        <f>ROUNDUP(Conversions!$B$2*SUM('EB2018'!$AJ$56),1)</f>
        <v>0</v>
      </c>
      <c r="G52" s="19">
        <f>ROUNDUP(Conversions!$B$2*SUM('EB2019'!$AJ$56),1)</f>
        <v>0</v>
      </c>
      <c r="H52" s="19">
        <f>ROUNDUP(Conversions!$B$2*SUM('EB2020'!$AJ$56),1)</f>
        <v>0</v>
      </c>
      <c r="I52" s="19">
        <f>ROUNDUP(Conversions!$B$2*SUM('EB2021'!$AJ$56),1)</f>
        <v>0</v>
      </c>
      <c r="J52">
        <v>1</v>
      </c>
    </row>
    <row r="53" spans="2:10">
      <c r="C53" t="s">
        <v>447</v>
      </c>
      <c r="D53" t="s">
        <v>200</v>
      </c>
      <c r="E53" s="19" t="str">
        <f>_xlfn.TEXTJOIN(",",TRUE,Regions!$C$3:$D$3)</f>
        <v>IE,National</v>
      </c>
      <c r="F53" s="19">
        <f>ROUNDUP(Conversions!$B$2*SUM('EB2018'!$AA$56),1)</f>
        <v>25.3</v>
      </c>
      <c r="G53" s="19">
        <f>ROUNDUP(Conversions!$B$2*SUM('EB2019'!$AA$56),1)</f>
        <v>24.8</v>
      </c>
      <c r="H53" s="19">
        <f>ROUNDUP(Conversions!$B$2*SUM('EB2020'!$AA$56),1)</f>
        <v>24.700000000000003</v>
      </c>
      <c r="I53" s="19">
        <f>ROUNDUP(Conversions!$B$2*SUM('EB2021'!$AA$56),1)</f>
        <v>25</v>
      </c>
      <c r="J53">
        <v>1</v>
      </c>
    </row>
    <row r="54" spans="2:10">
      <c r="B54" t="s">
        <v>456</v>
      </c>
      <c r="C54" t="s">
        <v>455</v>
      </c>
      <c r="D54" t="s">
        <v>200</v>
      </c>
      <c r="E54" s="19" t="str">
        <f>_xlfn.TEXTJOIN(",",TRUE,Regions!$C$3:$D$3)</f>
        <v>IE,National</v>
      </c>
      <c r="F54" s="19">
        <f>ROUNDUP(Conversions!$B$2*SUM('EB2018'!$AP$56),1)</f>
        <v>0</v>
      </c>
      <c r="G54" s="19">
        <f>ROUNDUP(Conversions!$B$2*SUM('EB2019'!$AP$56),1)</f>
        <v>0</v>
      </c>
      <c r="H54" s="19">
        <f>ROUNDUP(Conversions!$B$2*SUM('EB2020'!$AP$56),1)</f>
        <v>0</v>
      </c>
      <c r="I54" s="19">
        <f>ROUNDUP(Conversions!$B$2*SUM('EB2021'!$AP$56),1)</f>
        <v>0</v>
      </c>
      <c r="J54">
        <v>1</v>
      </c>
    </row>
    <row r="55" spans="2:10">
      <c r="C55" t="s">
        <v>448</v>
      </c>
      <c r="D55" t="s">
        <v>200</v>
      </c>
      <c r="E55" s="19" t="str">
        <f>_xlfn.TEXTJOIN(",",TRUE,Regions!$C$3:$D$3)</f>
        <v>IE,National</v>
      </c>
      <c r="F55" s="19">
        <f>ROUNDUP(Conversions!$B$2*SUM('EB2018'!$T$56),1)</f>
        <v>2.3000000000000003</v>
      </c>
      <c r="G55" s="19">
        <f>ROUNDUP(Conversions!$B$2*SUM('EB2019'!$T$56),1)</f>
        <v>2.1</v>
      </c>
      <c r="H55" s="19">
        <f>ROUNDUP(Conversions!$B$2*SUM('EB2020'!$T$56),1)</f>
        <v>2.4</v>
      </c>
      <c r="I55" s="19">
        <f>ROUNDUP(Conversions!$B$2*SUM('EB2021'!$T$56),1)</f>
        <v>2.1</v>
      </c>
      <c r="J55">
        <v>1</v>
      </c>
    </row>
    <row r="56" spans="2:10">
      <c r="C56" t="s">
        <v>451</v>
      </c>
      <c r="D56" t="s">
        <v>200</v>
      </c>
      <c r="E56" s="19" t="str">
        <f>_xlfn.TEXTJOIN(",",TRUE,Regions!$C$3:$D$3)</f>
        <v>IE,National</v>
      </c>
      <c r="F56" s="19">
        <f>ROUNDUP(Conversions!$B$2*SUM('EB2018'!$Q$56,'EB2018'!$U$56,'EB2018'!$V$56),1)</f>
        <v>50.300000000000004</v>
      </c>
      <c r="G56" s="19">
        <f>ROUNDUP(Conversions!$B$2*SUM('EB2019'!$Q$56,'EB2019'!$U$56,'EB2019'!$V$56),1)</f>
        <v>49.9</v>
      </c>
      <c r="H56" s="19">
        <f>ROUNDUP(Conversions!$B$2*SUM('EB2020'!$Q$56,'EB2020'!$U$56,'EB2020'!$V$56),1)</f>
        <v>56.2</v>
      </c>
      <c r="I56" s="19">
        <f>ROUNDUP(Conversions!$B$2*SUM('EB2021'!$Q$56,'EB2021'!$U$56,'EB2021'!$V$56),1)</f>
        <v>51.2</v>
      </c>
      <c r="J56">
        <v>1</v>
      </c>
    </row>
    <row r="57" spans="2:10">
      <c r="C57" t="s">
        <v>449</v>
      </c>
      <c r="D57" t="s">
        <v>200</v>
      </c>
      <c r="E57" s="19" t="str">
        <f>_xlfn.TEXTJOIN(",",TRUE,Regions!$C$3:$D$3)</f>
        <v>IE,National</v>
      </c>
      <c r="F57" s="19">
        <f>ROUNDUP(Conversions!$B$2*SUM('EB2018'!$AL$56),1)</f>
        <v>0.6</v>
      </c>
      <c r="G57" s="19">
        <f>ROUNDUP(Conversions!$B$2*SUM('EB2019'!$AL$56),1)</f>
        <v>0.6</v>
      </c>
      <c r="H57" s="19">
        <f>ROUNDUP(Conversions!$B$2*SUM('EB2020'!$AL$56),1)</f>
        <v>0.6</v>
      </c>
      <c r="I57" s="19">
        <f>ROUNDUP(Conversions!$B$2*SUM('EB2021'!$AL$56),1)</f>
        <v>0.6</v>
      </c>
      <c r="J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D19" sqref="D19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/>
      <c r="J11">
        <v>1</v>
      </c>
    </row>
    <row r="12" spans="2:10">
      <c r="B12" t="s">
        <v>456</v>
      </c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0" t="s">
        <v>382</v>
      </c>
      <c r="C49" s="390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2023-02-18T15:48:01Z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342846095561981</vt:r8>
  </property>
</Properties>
</file>