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ADF495F6-E605-415B-B9BE-0FB6DECBB7AE}" xr6:coauthVersionLast="45" xr6:coauthVersionMax="47" xr10:uidLastSave="{00000000-0000-0000-0000-000000000000}"/>
  <bookViews>
    <workbookView xWindow="-60" yWindow="-16320" windowWidth="29040" windowHeight="15840" activeTab="4" xr2:uid="{40A12827-3065-45EE-B6D2-16E3F8960EC7}"/>
  </bookViews>
  <sheets>
    <sheet name="Cover" sheetId="7" r:id="rId1"/>
    <sheet name="Fuel Techs" sheetId="8" r:id="rId2"/>
    <sheet name="DH_ Supply" sheetId="9" r:id="rId3"/>
    <sheet name="Surplus Heat" sheetId="26" r:id="rId4"/>
    <sheet name="DH_Grid_Extension" sheetId="5" r:id="rId5"/>
    <sheet name="Data" sheetId="6" r:id="rId6"/>
    <sheet name="40 Comp. hp, airsource 10 MW" sheetId="18" r:id="rId7"/>
    <sheet name="41 Electric boiler, large" sheetId="21" r:id="rId8"/>
    <sheet name="44 Natural Gas DH Only" sheetId="13" r:id="rId9"/>
    <sheet name="45.2.a Geothermal DH, 1200m, A" sheetId="11" r:id="rId10"/>
    <sheet name="45.3.a Geoth. DH, 1200m, E (LT)" sheetId="23" r:id="rId11"/>
    <sheet name="46 Solar District Heating" sheetId="10" r:id="rId12"/>
    <sheet name="45.2.b Geothermal DH, 2000m, A" sheetId="12" r:id="rId13"/>
    <sheet name="45.1.b Geothermal DH, 2000m, E" sheetId="24" r:id="rId14"/>
    <sheet name="45.1.a Geothermal DH, 1200m, E" sheetId="22" r:id="rId15"/>
    <sheet name="40 Absorption heat pump, DH" sheetId="20" r:id="rId16"/>
    <sheet name="40 Comp. hp, excess heat 10 MW" sheetId="19" r:id="rId17"/>
    <sheet name="09a Wood Chips HOP, large" sheetId="15" r:id="rId18"/>
    <sheet name="08 WtE CHP, Medium" sheetId="17" r:id="rId19"/>
    <sheet name="09c Straw, Large, 40 degree" sheetId="16" r:id="rId20"/>
    <sheet name="09a Wood Chips HOP, medium" sheetId="14" r:id="rId21"/>
  </sheets>
  <externalReferences>
    <externalReference r:id="rId22"/>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4" i="5" l="1"/>
  <c r="G44" i="5"/>
  <c r="H44" i="5"/>
  <c r="I44" i="5"/>
  <c r="J44" i="5"/>
  <c r="K44" i="5"/>
  <c r="L44" i="5"/>
  <c r="M44" i="5"/>
  <c r="N44" i="5"/>
  <c r="O44" i="5"/>
  <c r="P44" i="5"/>
  <c r="Q44" i="5"/>
  <c r="R44" i="5"/>
  <c r="S44" i="5"/>
  <c r="T44" i="5"/>
  <c r="U44" i="5"/>
  <c r="V44" i="5"/>
  <c r="W44" i="5"/>
  <c r="X44" i="5"/>
  <c r="Y44" i="5"/>
  <c r="Z44" i="5"/>
  <c r="AA44" i="5"/>
  <c r="AB44" i="5"/>
  <c r="AC44" i="5"/>
  <c r="AD44" i="5"/>
  <c r="AE44" i="5"/>
  <c r="E44" i="5"/>
  <c r="E43" i="5"/>
  <c r="F43" i="5"/>
  <c r="G43" i="5"/>
  <c r="H43" i="5"/>
  <c r="I43" i="5"/>
  <c r="J43" i="5"/>
  <c r="K43" i="5"/>
  <c r="L43" i="5"/>
  <c r="M43" i="5"/>
  <c r="N43" i="5"/>
  <c r="O43" i="5"/>
  <c r="P43" i="5"/>
  <c r="Q43" i="5"/>
  <c r="R43" i="5"/>
  <c r="S43" i="5"/>
  <c r="T43" i="5"/>
  <c r="U43" i="5"/>
  <c r="V43" i="5"/>
  <c r="W43" i="5"/>
  <c r="X43" i="5"/>
  <c r="Y43" i="5"/>
  <c r="Z43" i="5"/>
  <c r="AA43" i="5"/>
  <c r="AB43" i="5"/>
  <c r="AC43" i="5"/>
  <c r="AD43" i="5"/>
  <c r="AE43" i="5"/>
  <c r="E40" i="5"/>
  <c r="F42" i="5"/>
  <c r="G42" i="5"/>
  <c r="H42" i="5"/>
  <c r="I42" i="5"/>
  <c r="J42" i="5"/>
  <c r="K42" i="5"/>
  <c r="L42" i="5"/>
  <c r="M42" i="5"/>
  <c r="N42" i="5"/>
  <c r="O42" i="5"/>
  <c r="P42" i="5"/>
  <c r="Q42" i="5"/>
  <c r="R42" i="5"/>
  <c r="S42" i="5"/>
  <c r="T42" i="5"/>
  <c r="U42" i="5"/>
  <c r="V42" i="5"/>
  <c r="W42" i="5"/>
  <c r="X42" i="5"/>
  <c r="Y42" i="5"/>
  <c r="Z42" i="5"/>
  <c r="AA42" i="5"/>
  <c r="AB42" i="5"/>
  <c r="AC42" i="5"/>
  <c r="AD42" i="5"/>
  <c r="AE42" i="5"/>
  <c r="E42" i="5"/>
  <c r="F41" i="5"/>
  <c r="G41" i="5"/>
  <c r="H41" i="5"/>
  <c r="I41" i="5"/>
  <c r="J41" i="5"/>
  <c r="K41" i="5"/>
  <c r="L41" i="5"/>
  <c r="M41" i="5"/>
  <c r="N41" i="5"/>
  <c r="O41" i="5"/>
  <c r="P41" i="5"/>
  <c r="Q41" i="5"/>
  <c r="R41" i="5"/>
  <c r="S41" i="5"/>
  <c r="T41" i="5"/>
  <c r="U41" i="5"/>
  <c r="V41" i="5"/>
  <c r="W41" i="5"/>
  <c r="X41" i="5"/>
  <c r="Y41" i="5"/>
  <c r="Z41" i="5"/>
  <c r="AA41" i="5"/>
  <c r="AB41" i="5"/>
  <c r="AC41" i="5"/>
  <c r="AD41" i="5"/>
  <c r="AE41" i="5"/>
  <c r="E41" i="5"/>
  <c r="F40" i="5"/>
  <c r="G40" i="5"/>
  <c r="H40" i="5"/>
  <c r="I40" i="5"/>
  <c r="J40" i="5"/>
  <c r="K40" i="5"/>
  <c r="L40" i="5"/>
  <c r="M40" i="5"/>
  <c r="N40" i="5"/>
  <c r="O40" i="5"/>
  <c r="P40" i="5"/>
  <c r="Q40" i="5"/>
  <c r="R40" i="5"/>
  <c r="S40" i="5"/>
  <c r="T40" i="5"/>
  <c r="U40" i="5"/>
  <c r="V40" i="5"/>
  <c r="W40" i="5"/>
  <c r="X40" i="5"/>
  <c r="Y40" i="5"/>
  <c r="Z40" i="5"/>
  <c r="AA40" i="5"/>
  <c r="AB40" i="5"/>
  <c r="AC40" i="5"/>
  <c r="AD40" i="5"/>
  <c r="AE40" i="5"/>
  <c r="E37" i="5"/>
  <c r="F38" i="5"/>
  <c r="G38" i="5"/>
  <c r="H38" i="5"/>
  <c r="I38" i="5"/>
  <c r="J38" i="5"/>
  <c r="K38" i="5"/>
  <c r="L38" i="5"/>
  <c r="M38" i="5"/>
  <c r="N38" i="5"/>
  <c r="O38" i="5"/>
  <c r="P38" i="5"/>
  <c r="Q38" i="5"/>
  <c r="R38" i="5"/>
  <c r="S38" i="5"/>
  <c r="T38" i="5"/>
  <c r="U38" i="5"/>
  <c r="V38" i="5"/>
  <c r="W38" i="5"/>
  <c r="X38" i="5"/>
  <c r="Y38" i="5"/>
  <c r="Z38" i="5"/>
  <c r="AA38" i="5"/>
  <c r="AB38" i="5"/>
  <c r="AC38" i="5"/>
  <c r="AD38" i="5"/>
  <c r="AE38" i="5"/>
  <c r="E38" i="5"/>
  <c r="F37" i="5"/>
  <c r="G37" i="5"/>
  <c r="H37" i="5"/>
  <c r="I37" i="5"/>
  <c r="J37" i="5"/>
  <c r="K37" i="5"/>
  <c r="L37" i="5"/>
  <c r="M37" i="5"/>
  <c r="N37" i="5"/>
  <c r="O37" i="5"/>
  <c r="P37" i="5"/>
  <c r="Q37" i="5"/>
  <c r="R37" i="5"/>
  <c r="S37" i="5"/>
  <c r="T37" i="5"/>
  <c r="U37" i="5"/>
  <c r="V37" i="5"/>
  <c r="W37" i="5"/>
  <c r="X37" i="5"/>
  <c r="Y37" i="5"/>
  <c r="Z37" i="5"/>
  <c r="AA37" i="5"/>
  <c r="AB37" i="5"/>
  <c r="AC37" i="5"/>
  <c r="AD37" i="5"/>
  <c r="AE37" i="5"/>
  <c r="E34" i="5"/>
  <c r="E36" i="5" s="1"/>
  <c r="F36" i="5"/>
  <c r="G36" i="5"/>
  <c r="H36" i="5"/>
  <c r="I36" i="5"/>
  <c r="J36" i="5"/>
  <c r="K36" i="5"/>
  <c r="L36" i="5"/>
  <c r="M36" i="5"/>
  <c r="N36" i="5"/>
  <c r="O36" i="5"/>
  <c r="P36" i="5"/>
  <c r="Q36" i="5"/>
  <c r="R36" i="5"/>
  <c r="S36" i="5"/>
  <c r="T36" i="5"/>
  <c r="U36" i="5"/>
  <c r="V36" i="5"/>
  <c r="W36" i="5"/>
  <c r="X36" i="5"/>
  <c r="Y36" i="5"/>
  <c r="Z36" i="5"/>
  <c r="AA36" i="5"/>
  <c r="AB36" i="5"/>
  <c r="AC36" i="5"/>
  <c r="AD36" i="5"/>
  <c r="AE36" i="5"/>
  <c r="E35" i="5"/>
  <c r="F35" i="5"/>
  <c r="G35" i="5"/>
  <c r="H35" i="5"/>
  <c r="I35" i="5"/>
  <c r="J35" i="5"/>
  <c r="K35" i="5"/>
  <c r="L35" i="5"/>
  <c r="M35" i="5"/>
  <c r="N35" i="5"/>
  <c r="O35" i="5"/>
  <c r="P35" i="5"/>
  <c r="Q35" i="5"/>
  <c r="R35" i="5"/>
  <c r="S35" i="5"/>
  <c r="T35" i="5"/>
  <c r="U35" i="5"/>
  <c r="V35" i="5"/>
  <c r="W35" i="5"/>
  <c r="X35" i="5"/>
  <c r="Y35" i="5"/>
  <c r="Z35" i="5"/>
  <c r="AA35" i="5"/>
  <c r="AB35" i="5"/>
  <c r="AC35" i="5"/>
  <c r="AD35" i="5"/>
  <c r="AE35" i="5"/>
  <c r="K34" i="5"/>
  <c r="L34" i="5"/>
  <c r="M34" i="5"/>
  <c r="N34" i="5"/>
  <c r="O34" i="5"/>
  <c r="P34" i="5"/>
  <c r="Q34" i="5"/>
  <c r="R34" i="5"/>
  <c r="S34" i="5"/>
  <c r="T34" i="5"/>
  <c r="U34" i="5"/>
  <c r="V34" i="5"/>
  <c r="W34" i="5"/>
  <c r="X34" i="5"/>
  <c r="Y34" i="5"/>
  <c r="Z34" i="5"/>
  <c r="AA34" i="5"/>
  <c r="AB34" i="5"/>
  <c r="AC34" i="5"/>
  <c r="AD34" i="5"/>
  <c r="AE34" i="5"/>
  <c r="I34" i="5"/>
  <c r="J34" i="5"/>
  <c r="F34" i="5"/>
  <c r="G34" i="5"/>
  <c r="H34" i="5"/>
  <c r="E24" i="5"/>
  <c r="E25" i="5"/>
  <c r="E29" i="5"/>
  <c r="E27" i="5"/>
  <c r="E28" i="5"/>
  <c r="E26" i="5"/>
  <c r="E39" i="5" l="1"/>
  <c r="AF34" i="5"/>
  <c r="AE45" i="5" l="1"/>
  <c r="AD45" i="5"/>
  <c r="AC45" i="5"/>
  <c r="AB45" i="5"/>
  <c r="AA45" i="5"/>
  <c r="Z45" i="5"/>
  <c r="Y45" i="5"/>
  <c r="X45" i="5"/>
  <c r="W45" i="5"/>
  <c r="V45" i="5"/>
  <c r="U45" i="5"/>
  <c r="T45" i="5"/>
  <c r="S45" i="5"/>
  <c r="R45" i="5"/>
  <c r="Q45" i="5"/>
  <c r="P45" i="5"/>
  <c r="O45" i="5"/>
  <c r="N45" i="5"/>
  <c r="M45" i="5"/>
  <c r="L45" i="5"/>
  <c r="K45" i="5"/>
  <c r="J45" i="5"/>
  <c r="I45" i="5"/>
  <c r="H45" i="5"/>
  <c r="G45" i="5"/>
  <c r="F45" i="5"/>
  <c r="E45" i="5"/>
  <c r="AF45" i="5" s="1"/>
  <c r="AF44" i="5"/>
  <c r="AF43" i="5"/>
  <c r="AF42" i="5"/>
  <c r="AF41" i="5"/>
  <c r="AF40" i="5"/>
  <c r="AE39" i="5"/>
  <c r="AD39" i="5"/>
  <c r="AC39" i="5"/>
  <c r="AB39" i="5"/>
  <c r="AA39" i="5"/>
  <c r="Z39" i="5"/>
  <c r="Y39" i="5"/>
  <c r="X39" i="5"/>
  <c r="W39" i="5"/>
  <c r="V39" i="5"/>
  <c r="U39" i="5"/>
  <c r="T39" i="5"/>
  <c r="S39" i="5"/>
  <c r="R39" i="5"/>
  <c r="Q39" i="5"/>
  <c r="P39" i="5"/>
  <c r="O39" i="5"/>
  <c r="N39" i="5"/>
  <c r="M39" i="5"/>
  <c r="L39" i="5"/>
  <c r="K39" i="5"/>
  <c r="J39" i="5"/>
  <c r="I39" i="5"/>
  <c r="H39" i="5"/>
  <c r="G39" i="5"/>
  <c r="F39" i="5"/>
  <c r="AF39" i="5"/>
  <c r="AF38" i="5"/>
  <c r="AF37" i="5"/>
  <c r="AF36" i="5"/>
  <c r="AF35" i="5"/>
  <c r="F20" i="5" l="1"/>
  <c r="G20" i="5"/>
  <c r="H20" i="5"/>
  <c r="I20" i="5"/>
  <c r="J20" i="5"/>
  <c r="K20" i="5"/>
  <c r="L20" i="5"/>
  <c r="M20" i="5"/>
  <c r="N20" i="5"/>
  <c r="O20" i="5"/>
  <c r="P20" i="5"/>
  <c r="Q20" i="5"/>
  <c r="R20" i="5"/>
  <c r="S20" i="5"/>
  <c r="T20" i="5"/>
  <c r="U20" i="5"/>
  <c r="V20" i="5"/>
  <c r="W20" i="5"/>
  <c r="X20" i="5"/>
  <c r="Y20" i="5"/>
  <c r="Z20" i="5"/>
  <c r="AA20" i="5"/>
  <c r="AB20" i="5"/>
  <c r="AC20" i="5"/>
  <c r="AD20" i="5"/>
  <c r="AE20" i="5"/>
  <c r="E20" i="5"/>
  <c r="AF20" i="5" s="1"/>
  <c r="E17" i="5"/>
  <c r="AF17" i="5" s="1"/>
  <c r="F17" i="5"/>
  <c r="G17" i="5"/>
  <c r="H17" i="5"/>
  <c r="I17" i="5"/>
  <c r="J17" i="5"/>
  <c r="K17" i="5"/>
  <c r="L17" i="5"/>
  <c r="M17" i="5"/>
  <c r="N17" i="5"/>
  <c r="O17" i="5"/>
  <c r="P17" i="5"/>
  <c r="Q17" i="5"/>
  <c r="R17" i="5"/>
  <c r="S17" i="5"/>
  <c r="T17" i="5"/>
  <c r="U17" i="5"/>
  <c r="V17" i="5"/>
  <c r="W17" i="5"/>
  <c r="X17" i="5"/>
  <c r="Y17" i="5"/>
  <c r="Z17" i="5"/>
  <c r="AA17" i="5"/>
  <c r="AB17" i="5"/>
  <c r="AC17" i="5"/>
  <c r="AD17" i="5"/>
  <c r="AE17" i="5"/>
  <c r="E14" i="5"/>
  <c r="AF14" i="5" s="1"/>
  <c r="F14" i="5"/>
  <c r="G14" i="5"/>
  <c r="H14" i="5"/>
  <c r="I14" i="5"/>
  <c r="J14" i="5"/>
  <c r="K14" i="5"/>
  <c r="L14" i="5"/>
  <c r="M14" i="5"/>
  <c r="N14" i="5"/>
  <c r="O14" i="5"/>
  <c r="P14" i="5"/>
  <c r="Q14" i="5"/>
  <c r="R14" i="5"/>
  <c r="S14" i="5"/>
  <c r="T14" i="5"/>
  <c r="U14" i="5"/>
  <c r="V14" i="5"/>
  <c r="W14" i="5"/>
  <c r="X14" i="5"/>
  <c r="Y14" i="5"/>
  <c r="Z14" i="5"/>
  <c r="AA14" i="5"/>
  <c r="AB14" i="5"/>
  <c r="AC14" i="5"/>
  <c r="AD14" i="5"/>
  <c r="AE14" i="5"/>
  <c r="E11" i="5"/>
  <c r="AF15" i="5"/>
  <c r="AF16" i="5"/>
  <c r="AF18" i="5"/>
  <c r="AF11" i="5"/>
  <c r="F11" i="5"/>
  <c r="G11" i="5"/>
  <c r="H11" i="5"/>
  <c r="I11" i="5"/>
  <c r="J11" i="5"/>
  <c r="K11" i="5"/>
  <c r="L11" i="5"/>
  <c r="M11" i="5"/>
  <c r="N11" i="5"/>
  <c r="O11" i="5"/>
  <c r="P11" i="5"/>
  <c r="Q11" i="5"/>
  <c r="R11" i="5"/>
  <c r="S11" i="5"/>
  <c r="T11" i="5"/>
  <c r="U11" i="5"/>
  <c r="V11" i="5"/>
  <c r="W11" i="5"/>
  <c r="X11" i="5"/>
  <c r="Y11" i="5"/>
  <c r="Z11" i="5"/>
  <c r="AA11" i="5"/>
  <c r="AB11" i="5"/>
  <c r="AC11" i="5"/>
  <c r="AD11" i="5"/>
  <c r="AE11" i="5"/>
  <c r="AF12" i="5" l="1"/>
  <c r="AF9" i="5"/>
  <c r="AF13" i="5"/>
  <c r="AF10" i="5"/>
  <c r="AF19" i="5" l="1"/>
  <c r="R19" i="9" a="1"/>
  <c r="R19" i="9" s="1"/>
  <c r="R18" i="9" a="1"/>
  <c r="R18" i="9" s="1"/>
  <c r="E5" i="26" l="1"/>
  <c r="W16" i="9" l="1"/>
  <c r="C18" i="9"/>
  <c r="C19" i="9"/>
  <c r="W15" i="9"/>
  <c r="X14" i="9"/>
  <c r="W14" i="9"/>
  <c r="I17" i="9"/>
  <c r="P17" i="9"/>
  <c r="O17" i="9"/>
  <c r="N17" i="9"/>
  <c r="M17" i="9"/>
  <c r="L17" i="9"/>
  <c r="S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P15" i="9"/>
  <c r="O15" i="9"/>
  <c r="O12" i="9"/>
  <c r="N15" i="9"/>
  <c r="M12" i="9"/>
  <c r="M15" i="9"/>
  <c r="L15" i="9"/>
  <c r="J15" i="9"/>
  <c r="K16" i="9" s="1"/>
  <c r="I15" i="9"/>
  <c r="X13" i="9"/>
  <c r="W13" i="9"/>
  <c r="J12" i="9"/>
  <c r="C6" i="26" l="1"/>
  <c r="K5" i="26"/>
  <c r="D5" i="26"/>
  <c r="W12" i="9"/>
  <c r="X12" i="9"/>
  <c r="P13" i="9"/>
  <c r="P10" i="9"/>
  <c r="O13" i="9"/>
  <c r="N13" i="9"/>
  <c r="M13" i="9"/>
  <c r="L13" i="9"/>
  <c r="J13" i="9"/>
  <c r="K14" i="9" s="1"/>
  <c r="I13" i="9"/>
  <c r="W9" i="9"/>
  <c r="X9" i="9"/>
  <c r="P9" i="9"/>
  <c r="O9" i="9"/>
  <c r="N9" i="9"/>
  <c r="M9" i="9"/>
  <c r="L9" i="9"/>
  <c r="I9" i="9"/>
  <c r="X11" i="9"/>
  <c r="W11" i="9"/>
  <c r="P12" i="9"/>
  <c r="N12" i="9"/>
  <c r="L12" i="9"/>
  <c r="I8" i="9"/>
  <c r="AD6" i="26" l="1"/>
  <c r="C5" i="26"/>
  <c r="P8" i="9"/>
  <c r="AD5" i="26" l="1"/>
  <c r="N10" i="9"/>
  <c r="O10" i="9"/>
  <c r="N8" i="9"/>
  <c r="O8" i="9"/>
  <c r="J10" i="9" l="1"/>
  <c r="K11" i="9" s="1"/>
  <c r="S10" i="9" l="1"/>
  <c r="M10" i="9"/>
  <c r="L10" i="9"/>
  <c r="I10" i="9"/>
  <c r="S8" i="9"/>
  <c r="M8" i="9"/>
  <c r="L8" i="9"/>
  <c r="J8" i="9"/>
  <c r="X8" i="9" l="1"/>
  <c r="W8" i="9"/>
  <c r="X10" i="9"/>
  <c r="W10" i="9"/>
  <c r="S50" i="5" l="1"/>
  <c r="T50"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0" i="5" l="1"/>
  <c r="AD59" i="5" l="1"/>
  <c r="AC59" i="5"/>
  <c r="AB59" i="5"/>
  <c r="AA59" i="5"/>
  <c r="Z59" i="5"/>
  <c r="Y59" i="5"/>
  <c r="X59" i="5"/>
  <c r="W59" i="5"/>
  <c r="V59" i="5"/>
  <c r="U59" i="5"/>
  <c r="T59" i="5"/>
  <c r="S59" i="5"/>
  <c r="R59" i="5"/>
  <c r="Q59" i="5"/>
  <c r="P59" i="5"/>
  <c r="O59" i="5"/>
  <c r="N59" i="5"/>
  <c r="M59" i="5"/>
  <c r="L59" i="5"/>
  <c r="K59" i="5"/>
  <c r="J59" i="5"/>
  <c r="I59" i="5"/>
  <c r="H59" i="5"/>
  <c r="G59" i="5"/>
  <c r="F59" i="5"/>
  <c r="E59" i="5"/>
  <c r="D59" i="5"/>
  <c r="AE59" i="5" s="1"/>
  <c r="AD58" i="5"/>
  <c r="AC58" i="5"/>
  <c r="AB58" i="5"/>
  <c r="AA58" i="5"/>
  <c r="Z58" i="5"/>
  <c r="Y58" i="5"/>
  <c r="X58" i="5"/>
  <c r="W58" i="5"/>
  <c r="V58" i="5"/>
  <c r="U58" i="5"/>
  <c r="T58" i="5"/>
  <c r="S58" i="5"/>
  <c r="R58" i="5"/>
  <c r="Q58" i="5"/>
  <c r="P58" i="5"/>
  <c r="O58" i="5"/>
  <c r="N58" i="5"/>
  <c r="M58" i="5"/>
  <c r="L58" i="5"/>
  <c r="K58" i="5"/>
  <c r="J58" i="5"/>
  <c r="I58" i="5"/>
  <c r="H58" i="5"/>
  <c r="G58" i="5"/>
  <c r="F58" i="5"/>
  <c r="E58" i="5"/>
  <c r="D58" i="5"/>
  <c r="AE58" i="5" s="1"/>
  <c r="AD57" i="5"/>
  <c r="AC57" i="5"/>
  <c r="AB57" i="5"/>
  <c r="AA57" i="5"/>
  <c r="Z57" i="5"/>
  <c r="Y57" i="5"/>
  <c r="X57" i="5"/>
  <c r="W57" i="5"/>
  <c r="V57" i="5"/>
  <c r="U57" i="5"/>
  <c r="T57" i="5"/>
  <c r="S57" i="5"/>
  <c r="R57" i="5"/>
  <c r="Q57" i="5"/>
  <c r="P57" i="5"/>
  <c r="O57" i="5"/>
  <c r="N57" i="5"/>
  <c r="M57" i="5"/>
  <c r="L57" i="5"/>
  <c r="K57" i="5"/>
  <c r="J57" i="5"/>
  <c r="I57" i="5"/>
  <c r="H57" i="5"/>
  <c r="G57" i="5"/>
  <c r="F57" i="5"/>
  <c r="E57" i="5"/>
  <c r="D57" i="5"/>
  <c r="AE57" i="5" s="1"/>
  <c r="AD56" i="5"/>
  <c r="AC56" i="5"/>
  <c r="AB56" i="5"/>
  <c r="AA56" i="5"/>
  <c r="Z56" i="5"/>
  <c r="Y56" i="5"/>
  <c r="X56" i="5"/>
  <c r="W56" i="5"/>
  <c r="V56" i="5"/>
  <c r="U56" i="5"/>
  <c r="T56" i="5"/>
  <c r="S56" i="5"/>
  <c r="R56" i="5"/>
  <c r="Q56" i="5"/>
  <c r="P56" i="5"/>
  <c r="O56" i="5"/>
  <c r="N56" i="5"/>
  <c r="M56" i="5"/>
  <c r="L56" i="5"/>
  <c r="K56" i="5"/>
  <c r="J56" i="5"/>
  <c r="I56" i="5"/>
  <c r="H56" i="5"/>
  <c r="G56" i="5"/>
  <c r="F56" i="5"/>
  <c r="E56" i="5"/>
  <c r="D56" i="5"/>
  <c r="AE56" i="5" s="1"/>
  <c r="E49" i="5"/>
  <c r="D49" i="5"/>
  <c r="AE49" i="5" s="1"/>
  <c r="AD52" i="5"/>
  <c r="AD66" i="5" s="1" a="1"/>
  <c r="AD66" i="5" s="1"/>
  <c r="AD73" i="5" s="1"/>
  <c r="AC52" i="5"/>
  <c r="AC66" i="5" s="1" a="1"/>
  <c r="AC66" i="5" s="1"/>
  <c r="AC73" i="5" s="1"/>
  <c r="AC87" i="5" s="1"/>
  <c r="AB52" i="5"/>
  <c r="AA52" i="5"/>
  <c r="AA66" i="5" s="1" a="1"/>
  <c r="AA66" i="5" s="1"/>
  <c r="AA73" i="5" s="1"/>
  <c r="AA87" i="5" s="1"/>
  <c r="Z52" i="5"/>
  <c r="Z66" i="5" s="1" a="1"/>
  <c r="Z66" i="5" s="1"/>
  <c r="Z73" i="5" s="1"/>
  <c r="Z87" i="5" s="1"/>
  <c r="Y52" i="5"/>
  <c r="X52" i="5"/>
  <c r="W52" i="5"/>
  <c r="V52" i="5"/>
  <c r="V66" i="5" s="1" a="1"/>
  <c r="V66" i="5" s="1"/>
  <c r="V73" i="5" s="1"/>
  <c r="U52" i="5"/>
  <c r="U66" i="5" s="1" a="1"/>
  <c r="U66" i="5" s="1"/>
  <c r="U73" i="5" s="1"/>
  <c r="U87" i="5" s="1"/>
  <c r="T52" i="5"/>
  <c r="S52" i="5"/>
  <c r="S66" i="5" s="1" a="1"/>
  <c r="S66" i="5" s="1"/>
  <c r="S73" i="5" s="1"/>
  <c r="R52" i="5"/>
  <c r="R66" i="5" s="1" a="1"/>
  <c r="R66" i="5" s="1"/>
  <c r="R73" i="5" s="1"/>
  <c r="R87" i="5" s="1"/>
  <c r="Q52" i="5"/>
  <c r="Q66" i="5" s="1" a="1"/>
  <c r="Q66" i="5" s="1"/>
  <c r="Q73" i="5" s="1"/>
  <c r="P52" i="5"/>
  <c r="O52" i="5"/>
  <c r="N52" i="5"/>
  <c r="N66" i="5" s="1" a="1"/>
  <c r="N66" i="5" s="1"/>
  <c r="N73" i="5" s="1"/>
  <c r="N87" i="5" s="1"/>
  <c r="M52" i="5"/>
  <c r="M66" i="5" s="1" a="1"/>
  <c r="M66" i="5" s="1"/>
  <c r="M73" i="5" s="1"/>
  <c r="M87" i="5" s="1"/>
  <c r="L52" i="5"/>
  <c r="K52" i="5"/>
  <c r="K66" i="5" s="1" a="1"/>
  <c r="K66" i="5" s="1"/>
  <c r="K73" i="5" s="1"/>
  <c r="J52" i="5"/>
  <c r="J66" i="5" s="1" a="1"/>
  <c r="J66" i="5" s="1"/>
  <c r="J73" i="5" s="1"/>
  <c r="I52" i="5"/>
  <c r="I66" i="5" s="1" a="1"/>
  <c r="I66" i="5" s="1"/>
  <c r="I73" i="5" s="1"/>
  <c r="H52" i="5"/>
  <c r="G52" i="5"/>
  <c r="F52" i="5"/>
  <c r="F66" i="5" s="1" a="1"/>
  <c r="F66" i="5" s="1"/>
  <c r="F73" i="5" s="1"/>
  <c r="E52" i="5"/>
  <c r="E66" i="5" s="1" a="1"/>
  <c r="E66" i="5" s="1"/>
  <c r="E73" i="5" s="1"/>
  <c r="E87" i="5" s="1"/>
  <c r="D52" i="5"/>
  <c r="AE52" i="5" s="1"/>
  <c r="AD51" i="5"/>
  <c r="AD65" i="5" s="1" a="1"/>
  <c r="AD65" i="5" s="1"/>
  <c r="AD72" i="5" s="1"/>
  <c r="AC51" i="5"/>
  <c r="AC65" i="5" s="1" a="1"/>
  <c r="AC65" i="5" s="1"/>
  <c r="AC72" i="5" s="1"/>
  <c r="AB51" i="5"/>
  <c r="AB65" i="5" s="1" a="1"/>
  <c r="AB65" i="5" s="1"/>
  <c r="AB72" i="5" s="1"/>
  <c r="AA51" i="5"/>
  <c r="Z51" i="5"/>
  <c r="Y51" i="5"/>
  <c r="Y65" i="5" s="1" a="1"/>
  <c r="Y65" i="5" s="1"/>
  <c r="Y72" i="5" s="1"/>
  <c r="X51" i="5"/>
  <c r="X65" i="5" s="1" a="1"/>
  <c r="X65" i="5" s="1"/>
  <c r="X72" i="5" s="1"/>
  <c r="W51" i="5"/>
  <c r="V51" i="5"/>
  <c r="V65" i="5" s="1" a="1"/>
  <c r="V65" i="5" s="1"/>
  <c r="V72" i="5" s="1"/>
  <c r="V86" i="5" s="1"/>
  <c r="U51" i="5"/>
  <c r="U65" i="5" s="1" a="1"/>
  <c r="U65" i="5" s="1"/>
  <c r="U72" i="5" s="1"/>
  <c r="U86" i="5" s="1"/>
  <c r="T51" i="5"/>
  <c r="T65" i="5" s="1" a="1"/>
  <c r="T65" i="5" s="1"/>
  <c r="T72" i="5" s="1"/>
  <c r="S51" i="5"/>
  <c r="R51" i="5"/>
  <c r="Q51" i="5"/>
  <c r="Q65" i="5" s="1" a="1"/>
  <c r="Q65" i="5" s="1"/>
  <c r="Q72" i="5" s="1"/>
  <c r="P51" i="5"/>
  <c r="P65" i="5" s="1" a="1"/>
  <c r="P65" i="5" s="1"/>
  <c r="P72" i="5" s="1"/>
  <c r="O51" i="5"/>
  <c r="N51" i="5"/>
  <c r="N65" i="5" s="1" a="1"/>
  <c r="N65" i="5" s="1"/>
  <c r="N72" i="5" s="1"/>
  <c r="M51" i="5"/>
  <c r="M65" i="5" s="1" a="1"/>
  <c r="M65" i="5" s="1"/>
  <c r="M72" i="5" s="1"/>
  <c r="L51" i="5"/>
  <c r="L65" i="5" s="1" a="1"/>
  <c r="L65" i="5" s="1"/>
  <c r="L72" i="5" s="1"/>
  <c r="K51" i="5"/>
  <c r="J51" i="5"/>
  <c r="I51" i="5"/>
  <c r="I65" i="5" s="1" a="1"/>
  <c r="I65" i="5" s="1"/>
  <c r="I72" i="5" s="1"/>
  <c r="H51" i="5"/>
  <c r="H65" i="5" s="1" a="1"/>
  <c r="H65" i="5" s="1"/>
  <c r="H72" i="5" s="1"/>
  <c r="H86" i="5" s="1"/>
  <c r="G51" i="5"/>
  <c r="F51" i="5"/>
  <c r="F65" i="5" s="1" a="1"/>
  <c r="F65" i="5" s="1"/>
  <c r="F72" i="5" s="1"/>
  <c r="E51" i="5"/>
  <c r="E65" i="5" s="1" a="1"/>
  <c r="E65" i="5" s="1"/>
  <c r="E72" i="5" s="1"/>
  <c r="D51" i="5"/>
  <c r="AD50" i="5"/>
  <c r="AC50" i="5"/>
  <c r="AB50" i="5"/>
  <c r="AB64" i="5" s="1" a="1"/>
  <c r="AB64" i="5" s="1"/>
  <c r="AB71" i="5" s="1"/>
  <c r="AB85" i="5" s="1"/>
  <c r="AA50" i="5"/>
  <c r="AA64" i="5" s="1" a="1"/>
  <c r="AA64" i="5" s="1"/>
  <c r="AA71" i="5" s="1"/>
  <c r="Z50" i="5"/>
  <c r="Y50" i="5"/>
  <c r="Y64" i="5" s="1" a="1"/>
  <c r="Y64" i="5" s="1"/>
  <c r="Y71" i="5" s="1"/>
  <c r="X50" i="5"/>
  <c r="X64" i="5" s="1" a="1"/>
  <c r="X64" i="5" s="1"/>
  <c r="X71" i="5" s="1"/>
  <c r="W50" i="5"/>
  <c r="W64" i="5" s="1" a="1"/>
  <c r="W64" i="5" s="1"/>
  <c r="W71" i="5" s="1"/>
  <c r="V50" i="5"/>
  <c r="U50" i="5"/>
  <c r="T64" i="5" a="1"/>
  <c r="T64" i="5" s="1"/>
  <c r="T71" i="5" s="1"/>
  <c r="S64" i="5" a="1"/>
  <c r="S64" i="5" s="1"/>
  <c r="S71" i="5" s="1"/>
  <c r="R50" i="5"/>
  <c r="Q50" i="5"/>
  <c r="Q64" i="5" s="1" a="1"/>
  <c r="Q64" i="5" s="1"/>
  <c r="Q71" i="5" s="1"/>
  <c r="P50" i="5"/>
  <c r="P64" i="5" s="1" a="1"/>
  <c r="P64" i="5" s="1"/>
  <c r="P71" i="5" s="1"/>
  <c r="O50" i="5"/>
  <c r="O64" i="5" s="1" a="1"/>
  <c r="O64" i="5" s="1"/>
  <c r="O71" i="5" s="1"/>
  <c r="N50" i="5"/>
  <c r="M50" i="5"/>
  <c r="L50" i="5"/>
  <c r="L64" i="5" s="1" a="1"/>
  <c r="L64" i="5" s="1"/>
  <c r="L71" i="5" s="1"/>
  <c r="K50" i="5"/>
  <c r="K64" i="5" s="1" a="1"/>
  <c r="K64" i="5" s="1"/>
  <c r="K71" i="5" s="1"/>
  <c r="J50" i="5"/>
  <c r="I50" i="5"/>
  <c r="I64" i="5" s="1" a="1"/>
  <c r="I64" i="5" s="1"/>
  <c r="I71" i="5" s="1"/>
  <c r="H50" i="5"/>
  <c r="H64" i="5" s="1" a="1"/>
  <c r="H64" i="5" s="1"/>
  <c r="H71" i="5" s="1"/>
  <c r="H85" i="5" s="1"/>
  <c r="G50" i="5"/>
  <c r="F50" i="5"/>
  <c r="D50" i="5"/>
  <c r="AD49" i="5"/>
  <c r="AD63" i="5" s="1" a="1"/>
  <c r="AD63" i="5" s="1"/>
  <c r="AD70" i="5" s="1"/>
  <c r="AC49" i="5"/>
  <c r="AB49" i="5"/>
  <c r="AB63" i="5" s="1" a="1"/>
  <c r="AB63" i="5" s="1"/>
  <c r="AB70" i="5" s="1"/>
  <c r="AA49" i="5"/>
  <c r="AA63" i="5" s="1" a="1"/>
  <c r="AA63" i="5" s="1"/>
  <c r="AA70" i="5" s="1"/>
  <c r="Z49" i="5"/>
  <c r="Z63" i="5" s="1" a="1"/>
  <c r="Z63" i="5" s="1"/>
  <c r="Z70" i="5" s="1"/>
  <c r="Y49" i="5"/>
  <c r="X49" i="5"/>
  <c r="W49" i="5"/>
  <c r="V49" i="5"/>
  <c r="V63" i="5" s="1" a="1"/>
  <c r="V63" i="5" s="1"/>
  <c r="V70" i="5" s="1"/>
  <c r="U49" i="5"/>
  <c r="T49" i="5"/>
  <c r="T63" i="5" s="1" a="1"/>
  <c r="T63" i="5" s="1"/>
  <c r="T70" i="5" s="1"/>
  <c r="S49" i="5"/>
  <c r="R49" i="5"/>
  <c r="R63" i="5" s="1" a="1"/>
  <c r="R63" i="5" s="1"/>
  <c r="R70" i="5" s="1"/>
  <c r="Q49" i="5"/>
  <c r="P49" i="5"/>
  <c r="O49" i="5"/>
  <c r="N49" i="5"/>
  <c r="N63" i="5" s="1" a="1"/>
  <c r="N63" i="5" s="1"/>
  <c r="N70" i="5" s="1"/>
  <c r="M49" i="5"/>
  <c r="L49" i="5"/>
  <c r="L63" i="5" s="1" a="1"/>
  <c r="L63" i="5" s="1"/>
  <c r="L70" i="5" s="1"/>
  <c r="K49" i="5"/>
  <c r="K63" i="5" s="1" a="1"/>
  <c r="K63" i="5" s="1"/>
  <c r="K70" i="5" s="1"/>
  <c r="J49" i="5"/>
  <c r="J63" i="5" s="1" a="1"/>
  <c r="J63" i="5" s="1"/>
  <c r="J70" i="5" s="1"/>
  <c r="I49" i="5"/>
  <c r="H49" i="5"/>
  <c r="G49" i="5"/>
  <c r="F49" i="5"/>
  <c r="F63" i="5" s="1" a="1"/>
  <c r="F63" i="5" s="1"/>
  <c r="F70" i="5" s="1"/>
  <c r="F84" i="5" s="1"/>
  <c r="Y66" i="5" l="1" a="1"/>
  <c r="Y66" i="5" s="1"/>
  <c r="Y73" i="5" s="1"/>
  <c r="G65" i="5" a="1"/>
  <c r="G65" i="5" s="1"/>
  <c r="G72" i="5" s="1"/>
  <c r="G86" i="5" s="1"/>
  <c r="M63" i="5" a="1"/>
  <c r="M63" i="5" s="1"/>
  <c r="M70" i="5" s="1"/>
  <c r="J64" i="5" a="1"/>
  <c r="J64" i="5" s="1"/>
  <c r="J71" i="5" s="1"/>
  <c r="AC63" i="5" a="1"/>
  <c r="AC63" i="5" s="1"/>
  <c r="AC70" i="5" s="1"/>
  <c r="Z64" i="5" a="1"/>
  <c r="Z64" i="5" s="1"/>
  <c r="Z71" i="5" s="1"/>
  <c r="G63" i="5" a="1"/>
  <c r="G63" i="5" s="1"/>
  <c r="G70" i="5" s="1"/>
  <c r="W63" i="5" a="1"/>
  <c r="W63" i="5" s="1"/>
  <c r="W70" i="5" s="1"/>
  <c r="W84" i="5" s="1"/>
  <c r="R64" i="5" a="1"/>
  <c r="R64" i="5" s="1"/>
  <c r="R71" i="5" s="1"/>
  <c r="R85" i="5" s="1"/>
  <c r="U63" i="5" a="1"/>
  <c r="U63" i="5" s="1"/>
  <c r="U70" i="5" s="1"/>
  <c r="O63" i="5" a="1"/>
  <c r="O63" i="5" s="1"/>
  <c r="O70" i="5" s="1"/>
  <c r="S63" i="5" a="1"/>
  <c r="S63" i="5" s="1"/>
  <c r="S70" i="5" s="1"/>
  <c r="Q63" i="5" a="1"/>
  <c r="Q63" i="5" s="1"/>
  <c r="Q70" i="5" s="1"/>
  <c r="M64" i="5" a="1"/>
  <c r="M64" i="5" s="1"/>
  <c r="M71" i="5" s="1"/>
  <c r="U64" i="5" a="1"/>
  <c r="U64" i="5" s="1"/>
  <c r="U71" i="5" s="1"/>
  <c r="U85" i="5" s="1"/>
  <c r="AC64" i="5" a="1"/>
  <c r="AC64" i="5" s="1"/>
  <c r="AC71" i="5" s="1"/>
  <c r="AC85" i="5" s="1"/>
  <c r="W66" i="5" a="1"/>
  <c r="W66" i="5" s="1"/>
  <c r="W73" i="5" s="1"/>
  <c r="W87" i="5" s="1"/>
  <c r="P63" i="5" a="1"/>
  <c r="P63" i="5" s="1"/>
  <c r="P70" i="5" s="1"/>
  <c r="X63" i="5" a="1"/>
  <c r="X63" i="5" s="1"/>
  <c r="X70" i="5" s="1"/>
  <c r="I63" i="5" a="1"/>
  <c r="I63" i="5" s="1"/>
  <c r="I70" i="5" s="1"/>
  <c r="Y63" i="5" a="1"/>
  <c r="Y63" i="5" s="1"/>
  <c r="Y70" i="5" s="1"/>
  <c r="F64" i="5" a="1"/>
  <c r="F64" i="5" s="1"/>
  <c r="F71" i="5" s="1"/>
  <c r="N64" i="5" a="1"/>
  <c r="N64" i="5" s="1"/>
  <c r="N71" i="5" s="1"/>
  <c r="N85" i="5" s="1"/>
  <c r="V64" i="5" a="1"/>
  <c r="V64" i="5" s="1"/>
  <c r="V71" i="5" s="1"/>
  <c r="V85" i="5" s="1"/>
  <c r="AD64" i="5" a="1"/>
  <c r="AD64" i="5" s="1"/>
  <c r="AD71" i="5" s="1"/>
  <c r="AD85" i="5" s="1"/>
  <c r="S65" i="5" a="1"/>
  <c r="S65" i="5" s="1"/>
  <c r="S72" i="5" s="1"/>
  <c r="S86" i="5" s="1"/>
  <c r="AA65" i="5" a="1"/>
  <c r="AA65" i="5" s="1"/>
  <c r="AA72" i="5" s="1"/>
  <c r="AA86" i="5" s="1"/>
  <c r="H66" i="5" a="1"/>
  <c r="H66" i="5" s="1"/>
  <c r="H73" i="5" s="1"/>
  <c r="H87" i="5" s="1"/>
  <c r="P66" i="5" a="1"/>
  <c r="P66" i="5" s="1"/>
  <c r="P73" i="5" s="1"/>
  <c r="P87" i="5" s="1"/>
  <c r="X66" i="5" a="1"/>
  <c r="X66" i="5" s="1"/>
  <c r="X73" i="5" s="1"/>
  <c r="X87" i="5" s="1"/>
  <c r="D64" i="5" a="1"/>
  <c r="D64" i="5" s="1"/>
  <c r="D78" i="5" s="1"/>
  <c r="AE78" i="5" s="1"/>
  <c r="AE50" i="5"/>
  <c r="D65" i="5" a="1"/>
  <c r="D65" i="5" s="1"/>
  <c r="D79" i="5" s="1"/>
  <c r="AE79" i="5" s="1"/>
  <c r="AE51" i="5"/>
  <c r="O65" i="5" a="1"/>
  <c r="O65" i="5" s="1"/>
  <c r="O72" i="5" s="1"/>
  <c r="O86" i="5" s="1"/>
  <c r="W65" i="5" a="1"/>
  <c r="W65" i="5" s="1"/>
  <c r="W72" i="5" s="1"/>
  <c r="W86" i="5" s="1"/>
  <c r="D66" i="5" a="1"/>
  <c r="D66" i="5" s="1"/>
  <c r="D80" i="5" s="1"/>
  <c r="AE80" i="5" s="1"/>
  <c r="L66" i="5" a="1"/>
  <c r="L66" i="5" s="1"/>
  <c r="L73" i="5" s="1"/>
  <c r="L87" i="5" s="1"/>
  <c r="T66" i="5" a="1"/>
  <c r="T66" i="5" s="1"/>
  <c r="T73" i="5" s="1"/>
  <c r="T87" i="5" s="1"/>
  <c r="AB66" i="5" a="1"/>
  <c r="AB66" i="5" s="1"/>
  <c r="AB73" i="5" s="1"/>
  <c r="AB87" i="5" s="1"/>
  <c r="E63" i="5" a="1"/>
  <c r="E63" i="5" s="1"/>
  <c r="E70" i="5" s="1"/>
  <c r="L85" i="5"/>
  <c r="T85" i="5"/>
  <c r="I86" i="5"/>
  <c r="Q86" i="5"/>
  <c r="Y86" i="5"/>
  <c r="F87" i="5"/>
  <c r="V87" i="5"/>
  <c r="AD87" i="5"/>
  <c r="F85" i="5"/>
  <c r="K65" i="5" a="1"/>
  <c r="K65" i="5" s="1"/>
  <c r="K72" i="5" s="1"/>
  <c r="K86" i="5" s="1"/>
  <c r="H63" i="5" a="1"/>
  <c r="H63" i="5" s="1"/>
  <c r="H70" i="5" s="1"/>
  <c r="E64" i="5" a="1"/>
  <c r="E64" i="5" s="1"/>
  <c r="E71" i="5" s="1"/>
  <c r="J65" i="5" a="1"/>
  <c r="J65" i="5" s="1"/>
  <c r="J72" i="5" s="1"/>
  <c r="J86" i="5" s="1"/>
  <c r="G66" i="5" a="1"/>
  <c r="G66" i="5" s="1"/>
  <c r="G73" i="5" s="1"/>
  <c r="G87" i="5" s="1"/>
  <c r="O66" i="5" a="1"/>
  <c r="O66" i="5" s="1"/>
  <c r="O73" i="5" s="1"/>
  <c r="O87" i="5" s="1"/>
  <c r="D63" i="5" a="1"/>
  <c r="D63" i="5" s="1"/>
  <c r="AE63" i="5" s="1"/>
  <c r="R84" i="5"/>
  <c r="O85" i="5"/>
  <c r="W85" i="5"/>
  <c r="L86" i="5"/>
  <c r="T86" i="5"/>
  <c r="AB86" i="5"/>
  <c r="I87" i="5"/>
  <c r="Q87" i="5"/>
  <c r="Y87" i="5"/>
  <c r="M85" i="5"/>
  <c r="R65" i="5" a="1"/>
  <c r="R65" i="5" s="1"/>
  <c r="R72" i="5" s="1"/>
  <c r="R86" i="5" s="1"/>
  <c r="P85" i="5"/>
  <c r="X85" i="5"/>
  <c r="E86" i="5"/>
  <c r="M86" i="5"/>
  <c r="AC86" i="5"/>
  <c r="J87" i="5"/>
  <c r="T84" i="5"/>
  <c r="I85" i="5"/>
  <c r="Q85" i="5"/>
  <c r="Y85" i="5"/>
  <c r="F86" i="5"/>
  <c r="AD86" i="5"/>
  <c r="K87" i="5"/>
  <c r="S87" i="5"/>
  <c r="J85" i="5"/>
  <c r="Z85" i="5"/>
  <c r="Z65" i="5" a="1"/>
  <c r="Z65" i="5" s="1"/>
  <c r="Z72" i="5" s="1"/>
  <c r="Z86" i="5" s="1"/>
  <c r="V84" i="5"/>
  <c r="K85" i="5"/>
  <c r="AA85" i="5"/>
  <c r="P86" i="5"/>
  <c r="X86" i="5"/>
  <c r="G64" i="5" a="1"/>
  <c r="G64" i="5" s="1"/>
  <c r="N80" i="5"/>
  <c r="AD80" i="5"/>
  <c r="AC80" i="5"/>
  <c r="AA80" i="5"/>
  <c r="Z80" i="5"/>
  <c r="Y80" i="5"/>
  <c r="W80" i="5"/>
  <c r="V80" i="5"/>
  <c r="U80" i="5"/>
  <c r="S80" i="5"/>
  <c r="R80" i="5"/>
  <c r="Q80" i="5"/>
  <c r="M80" i="5"/>
  <c r="K80" i="5"/>
  <c r="J80" i="5"/>
  <c r="I80" i="5"/>
  <c r="F80" i="5"/>
  <c r="E80" i="5"/>
  <c r="AD79" i="5"/>
  <c r="AC79" i="5"/>
  <c r="AB79" i="5"/>
  <c r="Y79" i="5"/>
  <c r="X79" i="5"/>
  <c r="V79" i="5"/>
  <c r="U79" i="5"/>
  <c r="T79" i="5"/>
  <c r="Q79" i="5"/>
  <c r="P79" i="5"/>
  <c r="M79" i="5"/>
  <c r="L79" i="5"/>
  <c r="I79" i="5"/>
  <c r="H79" i="5"/>
  <c r="G79" i="5"/>
  <c r="F79" i="5"/>
  <c r="E79" i="5"/>
  <c r="AB78" i="5"/>
  <c r="AA78" i="5"/>
  <c r="Z78" i="5"/>
  <c r="Y78" i="5"/>
  <c r="X78" i="5"/>
  <c r="W78" i="5"/>
  <c r="T78" i="5"/>
  <c r="R78" i="5"/>
  <c r="Q78" i="5"/>
  <c r="P78" i="5"/>
  <c r="O78" i="5"/>
  <c r="M78" i="5"/>
  <c r="L78" i="5"/>
  <c r="K78" i="5"/>
  <c r="J78" i="5"/>
  <c r="I78" i="5"/>
  <c r="H78" i="5"/>
  <c r="F78" i="5"/>
  <c r="V77" i="5"/>
  <c r="T77" i="5"/>
  <c r="R77" i="5"/>
  <c r="F77" i="5"/>
  <c r="U78" i="5" l="1"/>
  <c r="N78" i="5"/>
  <c r="W77" i="5"/>
  <c r="AC78" i="5"/>
  <c r="V78" i="5"/>
  <c r="AD78" i="5"/>
  <c r="X80" i="5"/>
  <c r="AA79" i="5"/>
  <c r="P80" i="5"/>
  <c r="L80" i="5"/>
  <c r="H80" i="5"/>
  <c r="W79" i="5"/>
  <c r="O79" i="5"/>
  <c r="S79" i="5"/>
  <c r="T80" i="5"/>
  <c r="AB80" i="5"/>
  <c r="D73" i="5"/>
  <c r="AE66" i="5"/>
  <c r="D72" i="5"/>
  <c r="AE65" i="5"/>
  <c r="D71" i="5"/>
  <c r="AE64" i="5"/>
  <c r="G80" i="5"/>
  <c r="R79" i="5"/>
  <c r="Z79" i="5"/>
  <c r="J79" i="5"/>
  <c r="K79" i="5"/>
  <c r="G78" i="5"/>
  <c r="G71" i="5"/>
  <c r="G85" i="5" s="1"/>
  <c r="O80" i="5"/>
  <c r="D77" i="5"/>
  <c r="AE77" i="5" s="1"/>
  <c r="D70" i="5"/>
  <c r="AE71" i="5" l="1"/>
  <c r="D85" i="5"/>
  <c r="AE85" i="5" s="1"/>
  <c r="AE72" i="5"/>
  <c r="D86" i="5"/>
  <c r="AE86" i="5" s="1"/>
  <c r="D84" i="5"/>
  <c r="AE84" i="5" s="1"/>
  <c r="AE70" i="5"/>
  <c r="AE73" i="5"/>
  <c r="D87" i="5"/>
  <c r="AE87"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V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N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R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N18" authorId="1" shapeId="0" xr:uid="{795EBC8A-51EC-4A96-9C7A-BB5E6ED196A5}">
      <text>
        <r>
          <rPr>
            <b/>
            <sz val="9"/>
            <color indexed="81"/>
            <rFont val="Tahoma"/>
            <family val="2"/>
          </rPr>
          <t>Mc Guire, Jason:</t>
        </r>
        <r>
          <rPr>
            <sz val="9"/>
            <color indexed="81"/>
            <rFont val="Tahoma"/>
            <family val="2"/>
          </rPr>
          <t xml:space="preserve">
Using Data Centre values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<sst xmlns="http://schemas.openxmlformats.org/spreadsheetml/2006/main" count="4007" uniqueCount="1068">
  <si>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</si>
  <si>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</si>
  <si>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</si>
  <si>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</si>
  <si>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</si>
  <si>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</si>
  <si>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</si>
  <si>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</si>
  <si>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</si>
  <si>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</si>
  <si>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</si>
  <si>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</si>
  <si>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</si>
  <si>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</si>
  <si>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</si>
  <si>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</si>
  <si>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</si>
  <si>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</si>
  <si>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</si>
  <si>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</si>
  <si>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</si>
  <si>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</si>
  <si>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</si>
  <si>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</si>
  <si>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</si>
  <si>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</si>
  <si>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</si>
  <si>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</si>
  <si>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</si>
  <si>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</si>
  <si>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</si>
  <si>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</si>
  <si>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</si>
  <si>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</si>
  <si>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</si>
  <si>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</si>
  <si>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</si>
  <si>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</si>
  <si>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</si>
  <si>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</si>
  <si>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</si>
  <si>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</si>
  <si>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</si>
  <si>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</si>
  <si>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</si>
  <si>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</si>
  <si>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</si>
  <si>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</si>
  <si>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</si>
  <si>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</si>
  <si>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</si>
  <si>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</si>
  <si>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</si>
  <si>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</si>
  <si>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</si>
  <si>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</si>
  <si>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</si>
  <si>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</si>
  <si>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</si>
  <si>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</si>
  <si>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</si>
  <si>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</si>
  <si>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</si>
  <si>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</si>
  <si>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</si>
  <si>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</si>
  <si>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</si>
  <si>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</si>
  <si>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</si>
  <si>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</si>
  <si>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</si>
  <si>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</si>
  <si>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</si>
  <si>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</si>
  <si>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</si>
  <si>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</si>
  <si>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</si>
  <si>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</si>
  <si>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</si>
  <si>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</si>
  <si>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</si>
  <si>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</si>
  <si>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</si>
  <si>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</si>
  <si>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</si>
  <si>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</si>
  <si>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</si>
  <si>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</si>
  <si>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</si>
  <si>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</si>
  <si>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</si>
  <si>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</si>
  <si>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</si>
  <si>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</si>
  <si>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</si>
  <si>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</si>
  <si>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</si>
  <si>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</si>
  <si>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</si>
  <si>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</si>
  <si>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</si>
  <si>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</si>
  <si>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</si>
  <si>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</si>
  <si>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</si>
  <si>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</si>
  <si>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</si>
  <si>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</si>
  <si>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</si>
  <si>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</si>
  <si>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</si>
  <si>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</si>
  <si>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</si>
  <si>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</si>
  <si>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</si>
  <si>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</si>
  <si>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</si>
  <si>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</si>
  <si>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</si>
  <si>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</si>
  <si>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</si>
  <si>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</si>
  <si>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</si>
  <si>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</si>
  <si>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</si>
  <si>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</si>
  <si>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</si>
  <si>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</si>
  <si>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</si>
  <si>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</si>
  <si>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</si>
  <si>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</si>
  <si>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</si>
  <si>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</si>
  <si>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</si>
  <si>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</si>
  <si>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</si>
  <si>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</si>
  <si>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</si>
  <si>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</si>
  <si>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</si>
  <si>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</si>
  <si>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</si>
  <si>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</si>
  <si>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</si>
  <si>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</si>
  <si>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</si>
  <si>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</si>
  <si>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</si>
  <si>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</si>
  <si>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</si>
  <si>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</si>
  <si>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</si>
  <si>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</si>
  <si>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</si>
  <si>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</si>
  <si>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</si>
  <si>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</si>
  <si>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</si>
  <si>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</si>
  <si>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</si>
  <si>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</si>
  <si>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</si>
  <si>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</si>
  <si>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</si>
  <si>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</si>
  <si>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</si>
  <si>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</si>
  <si>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</si>
  <si>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</si>
  <si>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</si>
  <si>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</si>
  <si>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</si>
  <si>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</si>
  <si>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</si>
  <si>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</si>
  <si>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</si>
  <si>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</si>
  <si>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</si>
  <si>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</si>
  <si>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</si>
  <si>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</si>
  <si>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</si>
  <si>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</si>
  <si>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</si>
  <si>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</si>
  <si>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</si>
  <si>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</si>
  <si>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</si>
  <si>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</si>
  <si>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</si>
  <si>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</si>
  <si>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</si>
  <si>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</si>
  <si>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</si>
  <si>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</si>
  <si>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</si>
  <si>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</si>
  <si>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</si>
  <si>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</si>
  <si>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</si>
  <si>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</si>
  <si>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</si>
  <si>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</si>
  <si>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</si>
  <si>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</si>
  <si>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</si>
  <si>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</si>
  <si>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</si>
  <si>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</si>
  <si>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</si>
  <si>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</si>
  <si>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</si>
  <si>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</si>
  <si>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</si>
  <si>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</si>
  <si>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</si>
  <si>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</si>
  <si>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</si>
  <si>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</si>
  <si>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</si>
  <si>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</si>
  <si>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</si>
  <si>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</si>
  <si>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</si>
  <si>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</si>
  <si>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</si>
  <si>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</si>
  <si>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</si>
  <si>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</si>
  <si>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</si>
  <si>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</si>
  <si>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</si>
  <si>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</si>
  <si>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</si>
  <si>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</si>
  <si>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</si>
  <si>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</si>
  <si>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</si>
  <si>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</si>
  <si>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</si>
  <si>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</si>
  <si>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</si>
  <si>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</si>
  <si>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</si>
  <si>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</si>
  <si>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</si>
  <si>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</si>
  <si>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</si>
  <si>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</si>
  <si>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</si>
  <si>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</si>
  <si>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</si>
  <si>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</si>
  <si>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</si>
  <si>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</si>
  <si>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</si>
  <si>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</si>
  <si>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</si>
  <si>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</si>
  <si>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</si>
  <si>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</si>
  <si>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</si>
  <si>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</si>
  <si>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</si>
  <si>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</si>
  <si>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</si>
  <si>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</si>
  <si>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</si>
  <si>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</si>
  <si>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</si>
  <si>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</si>
  <si>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</si>
  <si>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</si>
  <si>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</si>
  <si>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</si>
  <si>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</si>
  <si>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</si>
  <si>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</si>
  <si>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</si>
  <si>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</si>
  <si>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</si>
  <si>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</si>
  <si>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</si>
  <si>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</si>
  <si>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</si>
  <si>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</si>
  <si>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</si>
  <si>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</si>
  <si>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</si>
  <si>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</si>
  <si>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</si>
  <si>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</si>
  <si>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</si>
  <si>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</si>
  <si>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</si>
  <si>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</si>
  <si>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</si>
  <si>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</si>
  <si>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</si>
  <si>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</si>
  <si>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</si>
  <si>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</si>
  <si>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</si>
  <si>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</si>
  <si>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</si>
  <si>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</si>
  <si>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</si>
  <si>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</si>
  <si>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</si>
  <si>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</si>
  <si>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</si>
  <si>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</si>
  <si>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</si>
  <si>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</si>
  <si>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</si>
  <si>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</si>
  <si>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</si>
  <si>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</si>
  <si>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</si>
  <si>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</si>
  <si>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</si>
  <si>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</si>
  <si>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</si>
  <si>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</si>
  <si>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</si>
  <si>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</si>
  <si>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</si>
  <si>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</si>
  <si>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</si>
  <si>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</si>
  <si>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</si>
  <si>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</si>
  <si>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</si>
  <si>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</si>
  <si>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</si>
  <si>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</si>
  <si>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</si>
  <si>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</si>
  <si>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</si>
  <si>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</si>
  <si>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</si>
  <si>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</si>
  <si>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</si>
  <si>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</si>
  <si>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</si>
  <si>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</si>
  <si>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</si>
  <si>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</si>
  <si>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</si>
  <si>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</si>
  <si>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</si>
  <si>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</si>
  <si>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</si>
  <si>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</si>
  <si>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</si>
  <si>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</si>
  <si>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</si>
  <si>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</si>
  <si>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</si>
  <si>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</si>
  <si>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</si>
  <si>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</si>
  <si>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</si>
  <si>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</si>
  <si>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</si>
  <si>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</si>
  <si>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</si>
  <si>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</si>
  <si>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</si>
  <si>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</si>
  <si>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</si>
  <si>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</si>
  <si>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</si>
  <si>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</si>
  <si>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</si>
  <si>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</si>
  <si>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</si>
  <si>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</si>
  <si>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</si>
  <si>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</si>
  <si>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</si>
  <si>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</si>
  <si>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</si>
  <si>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</si>
  <si>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</si>
  <si>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</si>
  <si>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</si>
  <si>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</si>
  <si>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</si>
  <si>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</si>
  <si>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</si>
  <si>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</si>
  <si>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</si>
  <si>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</si>
  <si>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</si>
  <si>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</si>
  <si>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</si>
  <si>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</si>
  <si>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</si>
  <si>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</si>
  <si>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</si>
  <si>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</si>
  <si>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</si>
  <si>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</si>
  <si>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</si>
  <si>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</si>
  <si>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</si>
  <si>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</si>
  <si>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</si>
  <si>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</si>
  <si>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</si>
  <si>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</si>
  <si>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</si>
  <si>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</si>
  <si>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</si>
  <si>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</si>
  <si>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</si>
  <si>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</si>
  <si>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</si>
  <si>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</si>
  <si>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</si>
  <si>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</si>
  <si>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</si>
  <si>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</si>
  <si>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</si>
  <si>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</si>
  <si>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</si>
  <si>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</si>
  <si>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</si>
  <si>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</si>
  <si>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</si>
  <si>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</si>
  <si>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</si>
  <si>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</si>
  <si>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</si>
  <si>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</si>
  <si>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</si>
  <si>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</si>
  <si>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</si>
  <si>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</si>
  <si>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</si>
  <si>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</si>
  <si>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</si>
  <si>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</si>
  <si>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</si>
  <si>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</si>
  <si>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</si>
  <si>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</si>
  <si>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</si>
  <si>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</si>
  <si>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</si>
  <si>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</si>
  <si>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</si>
  <si>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</si>
  <si>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</si>
  <si>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</si>
  <si>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</si>
  <si>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</si>
  <si>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</si>
  <si>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</si>
  <si>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</si>
  <si>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</si>
  <si>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</si>
  <si>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</si>
  <si>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</si>
  <si>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</si>
  <si>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</si>
  <si>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</si>
  <si>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</si>
  <si>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</si>
  <si>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</si>
  <si>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</si>
  <si>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</si>
  <si>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</si>
  <si>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</si>
  <si>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</si>
  <si>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</si>
  <si>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</si>
  <si>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</si>
  <si>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</si>
  <si>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</si>
  <si>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</si>
  <si>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</si>
  <si>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</si>
  <si>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</si>
  <si>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</si>
  <si>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</si>
  <si>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</si>
  <si>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</si>
  <si>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</si>
  <si>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</si>
  <si>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</si>
  <si>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</si>
  <si>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</si>
  <si>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</si>
  <si>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</si>
  <si>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</si>
  <si>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</si>
  <si>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</si>
  <si>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</si>
  <si>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</si>
  <si>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</si>
  <si>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</si>
  <si>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</si>
  <si>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</si>
  <si>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</si>
  <si>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</si>
  <si>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</si>
  <si>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</si>
  <si>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</si>
  <si>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</si>
  <si>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</si>
  <si>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</si>
  <si>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</si>
  <si>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</si>
  <si>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</si>
  <si>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</si>
  <si>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</si>
  <si>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</si>
  <si>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</si>
  <si>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</si>
  <si>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</si>
  <si>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</si>
  <si>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</si>
  <si>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</si>
  <si>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</si>
  <si>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</si>
  <si>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</si>
  <si>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</si>
  <si>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</si>
  <si>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</si>
  <si>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</si>
  <si>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</si>
  <si>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</si>
  <si>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</si>
  <si>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</si>
  <si>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</si>
  <si>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</si>
  <si>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</si>
  <si>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</si>
  <si>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</si>
  <si>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</si>
  <si>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</si>
  <si>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</si>
  <si>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</si>
  <si>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</si>
  <si>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</si>
  <si>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</si>
  <si>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</si>
  <si>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</si>
  <si>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</si>
  <si>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</si>
  <si>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</si>
  <si>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</si>
  <si>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</si>
  <si>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</si>
  <si>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</si>
  <si>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</si>
  <si>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</si>
  <si>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</si>
  <si>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</si>
  <si>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EUR15</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</si>
  <si>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</si>
  <si>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</si>
  <si>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</si>
  <si>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</si>
  <si>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</si>
  <si>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</si>
  <si>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</si>
  <si>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</si>
  <si>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</si>
  <si>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</si>
  <si>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</si>
  <si>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</si>
  <si>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</si>
  <si>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</si>
  <si>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</si>
  <si>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</si>
  <si>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</si>
  <si>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</si>
  <si>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</si>
  <si>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</si>
  <si>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</si>
  <si>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</si>
  <si>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</si>
  <si>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</si>
  <si>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</si>
  <si>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</si>
  <si>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</si>
  <si>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</si>
  <si>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</si>
  <si>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</si>
  <si>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</si>
  <si>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</si>
  <si>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</si>
  <si>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</si>
  <si>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</si>
  <si>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</si>
  <si>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</si>
  <si>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</si>
  <si>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</si>
  <si>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</si>
  <si>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</si>
  <si>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</si>
  <si>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</si>
  <si>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</si>
  <si>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</si>
  <si>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</si>
  <si>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</si>
  <si>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</si>
  <si>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</si>
  <si>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</si>
  <si>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</si>
  <si>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</si>
  <si>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</si>
  <si>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</si>
  <si>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</si>
  <si>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</si>
  <si>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</si>
  <si>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</si>
  <si>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</si>
  <si>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</si>
  <si>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</si>
  <si>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</si>
  <si>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</si>
  <si>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</si>
  <si>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</si>
  <si>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</si>
  <si>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</si>
  <si>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</si>
  <si>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</si>
  <si>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</si>
  <si>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</si>
  <si>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</si>
  <si>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</si>
  <si>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</si>
  <si>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</si>
  <si>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</si>
  <si>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</si>
  <si>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</si>
  <si>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</si>
  <si>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</si>
  <si>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</si>
  <si>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</si>
  <si>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</si>
  <si>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</si>
  <si>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</si>
  <si>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</si>
  <si>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</si>
  <si>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</si>
  <si>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</si>
  <si>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</si>
  <si>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</si>
  <si>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</si>
  <si>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</si>
  <si>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</si>
  <si>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</si>
  <si>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</si>
  <si>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</si>
  <si>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</si>
  <si>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</si>
  <si>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</si>
  <si>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</si>
  <si>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</si>
  <si>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</si>
  <si>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</si>
  <si>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</si>
  <si>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</si>
  <si>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</si>
  <si>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</si>
  <si>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</si>
  <si>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</si>
  <si>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</si>
  <si>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</si>
  <si>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</si>
  <si>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</si>
  <si>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</si>
  <si>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</si>
  <si>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</si>
  <si>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</si>
  <si>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</si>
  <si>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</si>
  <si>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</si>
  <si>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</si>
  <si>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</si>
  <si>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</si>
  <si>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</si>
  <si>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</si>
  <si>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</si>
  <si>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</si>
  <si>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</si>
  <si>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</si>
  <si>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</si>
  <si>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</si>
  <si>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</si>
  <si>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</si>
  <si>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</si>
  <si>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</si>
  <si>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</si>
  <si>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</si>
  <si>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</si>
  <si>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</si>
  <si>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</si>
  <si>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</si>
  <si>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</si>
  <si>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</si>
  <si>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</si>
  <si>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</si>
  <si>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</si>
  <si>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</si>
  <si>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</si>
  <si>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</si>
  <si>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</si>
  <si>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</si>
  <si>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</si>
  <si>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</si>
  <si>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</si>
  <si>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</si>
  <si>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</si>
  <si>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</si>
  <si>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</si>
  <si>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</si>
  <si>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</si>
  <si>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</si>
  <si>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</si>
  <si>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</si>
  <si>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</si>
  <si>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</si>
  <si>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</si>
  <si>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</si>
  <si>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</si>
  <si>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</si>
  <si>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</si>
  <si>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</si>
  <si>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</si>
  <si>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</si>
  <si>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</si>
  <si>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</si>
  <si>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</si>
  <si>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</si>
  <si>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</si>
  <si>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</si>
  <si>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</si>
  <si>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</si>
  <si>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</si>
  <si>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</si>
  <si>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</si>
  <si>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</si>
  <si>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</si>
  <si>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</si>
  <si>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</si>
  <si>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</si>
  <si>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</si>
  <si>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</si>
  <si>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</si>
  <si>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</si>
  <si>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</si>
  <si>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</si>
  <si>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</si>
  <si>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</si>
  <si>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</si>
  <si>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</si>
  <si>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</si>
  <si>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</si>
  <si>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</si>
  <si>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</si>
  <si>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</si>
  <si>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</si>
  <si>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</si>
  <si>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</si>
  <si>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</si>
  <si>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</si>
  <si>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</si>
  <si>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</si>
  <si>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</si>
  <si>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</si>
  <si>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</si>
  <si>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</si>
  <si>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</si>
  <si>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</si>
  <si>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</si>
  <si>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</si>
  <si>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</si>
  <si>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</si>
  <si>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</si>
  <si>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</si>
  <si>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</si>
  <si>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</si>
  <si>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</si>
  <si>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</si>
  <si>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</si>
  <si>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</si>
  <si>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</si>
  <si>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</si>
  <si>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</si>
  <si>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</si>
  <si>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</si>
  <si>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</si>
  <si>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</si>
  <si>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</si>
  <si>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</si>
  <si>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</si>
  <si>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</si>
  <si>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</si>
  <si>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</si>
  <si>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</si>
  <si>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</si>
  <si>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</si>
  <si>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</si>
  <si>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</si>
  <si>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</si>
  <si>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</si>
  <si>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</si>
  <si>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</si>
  <si>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</si>
  <si>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</si>
  <si>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</si>
  <si>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</si>
  <si>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</si>
  <si>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</si>
  <si>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</si>
  <si>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</si>
  <si>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</si>
  <si>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</si>
  <si>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</si>
  <si>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</si>
  <si>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</si>
  <si>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</si>
  <si>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</si>
  <si>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</si>
  <si>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</si>
  <si>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</si>
  <si>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</si>
  <si>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</si>
  <si>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</si>
  <si>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</si>
  <si>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</si>
  <si>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</si>
  <si>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</si>
  <si>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</si>
  <si>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</si>
  <si>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</si>
  <si>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</si>
  <si>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</si>
  <si>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</si>
  <si>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</si>
  <si>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</si>
  <si>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</si>
  <si>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</si>
  <si>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</si>
  <si>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</si>
  <si>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</si>
  <si>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</si>
  <si>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</si>
  <si>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</si>
  <si>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</si>
  <si>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</si>
  <si>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</si>
  <si>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</si>
  <si>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</si>
  <si>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</si>
  <si>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</si>
  <si>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</si>
  <si>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</si>
  <si>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</si>
  <si>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</si>
  <si>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</si>
  <si>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</si>
  <si>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</si>
  <si>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</si>
  <si>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</si>
  <si>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</si>
  <si>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</si>
  <si>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</si>
  <si>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</si>
  <si>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</si>
  <si>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</si>
  <si>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</si>
  <si>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</si>
  <si>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</si>
  <si>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</si>
  <si>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</si>
  <si>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</si>
  <si>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</si>
  <si>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</si>
  <si>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</si>
  <si>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</si>
  <si>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</si>
  <si>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</si>
  <si>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</si>
  <si>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</si>
  <si>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</si>
  <si>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</si>
  <si>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</si>
  <si>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</si>
  <si>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</si>
  <si>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</si>
  <si>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</si>
  <si>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</si>
  <si>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</si>
  <si>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</si>
  <si>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</si>
  <si>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</si>
  <si>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</si>
  <si>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</si>
  <si>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</si>
  <si>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</si>
  <si>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</si>
  <si>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</si>
  <si>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</si>
  <si>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</si>
  <si>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</si>
  <si>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</si>
  <si>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</si>
  <si>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</si>
  <si>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</si>
  <si>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</si>
  <si>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</si>
  <si>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</si>
  <si>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</si>
  <si>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</si>
  <si>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</si>
  <si>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</si>
  <si>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</si>
  <si>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</si>
  <si>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</si>
  <si>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</si>
  <si>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</si>
  <si>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</si>
  <si>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</si>
  <si>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</si>
  <si>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</si>
  <si>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</si>
  <si>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</si>
  <si>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</si>
  <si>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</si>
  <si>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</si>
  <si>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</si>
  <si>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</si>
  <si>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</si>
  <si>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</si>
  <si>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</si>
  <si>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</si>
  <si>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</si>
  <si>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</si>
  <si>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</si>
  <si>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</si>
  <si>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</si>
  <si>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</si>
  <si>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</si>
  <si>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</si>
  <si>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</si>
  <si>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</si>
  <si>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</si>
  <si>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</si>
  <si>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</si>
  <si>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</si>
  <si>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</si>
  <si>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</si>
  <si>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</si>
  <si>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</si>
  <si>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</si>
  <si>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</si>
  <si>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</si>
  <si>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</si>
  <si>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</si>
  <si>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</si>
  <si>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</si>
  <si>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</si>
  <si>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</si>
  <si>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</si>
  <si>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</si>
  <si>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</si>
  <si>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</si>
  <si>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</si>
  <si>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</si>
  <si>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</si>
  <si>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</si>
  <si>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</si>
  <si>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</si>
  <si>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</si>
  <si>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</si>
  <si>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</si>
  <si>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</si>
  <si>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</si>
  <si>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</si>
  <si>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</si>
  <si>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</si>
  <si>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</si>
  <si>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</si>
  <si>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</si>
  <si>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</si>
  <si>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</si>
  <si>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</si>
  <si>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</si>
  <si>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</si>
  <si>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</si>
  <si>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</si>
  <si>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</si>
  <si>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</si>
  <si>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</si>
  <si>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</si>
  <si>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</si>
  <si>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</si>
  <si>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</si>
  <si>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</si>
  <si>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</si>
  <si>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</si>
  <si>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</si>
  <si>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</si>
  <si>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</si>
  <si>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</si>
  <si>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EUR16</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</si>
  <si>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</si>
  <si>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</si>
  <si>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</si>
  <si>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</si>
  <si>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</si>
  <si>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</si>
  <si>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</si>
  <si>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</si>
  <si>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</si>
  <si>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</si>
  <si>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</si>
  <si>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</si>
  <si>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</si>
  <si>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</si>
  <si>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</si>
  <si>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</si>
  <si>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</si>
  <si>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</si>
  <si>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</si>
  <si>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</si>
  <si>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</si>
  <si>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</si>
  <si>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</si>
  <si>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</si>
  <si>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</si>
  <si>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</si>
  <si>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</si>
  <si>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</si>
  <si>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</si>
  <si>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</si>
  <si>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</si>
  <si>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</si>
  <si>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</si>
  <si>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</si>
  <si>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</si>
  <si>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</si>
  <si>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</si>
  <si>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</si>
  <si>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</si>
  <si>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IND*</t>
  </si>
  <si>
    <t>SEAI Heat Cost Low</t>
  </si>
  <si>
    <t>RSDHET_Apt,RSDHET_Att,RSDHET_Det</t>
  </si>
  <si>
    <t>RSDHET_Att</t>
  </si>
  <si>
    <t>RSDHET_Det</t>
  </si>
  <si>
    <t>YEAR~0</t>
  </si>
  <si>
    <t>RSDHET_Apt</t>
  </si>
  <si>
    <t>~FI_T: SHARE-O~2018~UP</t>
  </si>
  <si>
    <t>~FI_T: CAP_BND~UP</t>
  </si>
  <si>
    <t>RSD_Apt</t>
  </si>
  <si>
    <t>RSD_Att</t>
  </si>
  <si>
    <t>RSD_Det</t>
  </si>
  <si>
    <t>`</t>
  </si>
  <si>
    <t>~FI_T: SHARE-O~2070~UP</t>
  </si>
  <si>
    <t>Building projection data from Scen_B_SYS_Demands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</si>
</sst>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s>
  <fills count="76">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s>
  <borders count="33">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2879">
    <xf numFmtId="0" fontId="0" fillId="0" borderId="0"/>
    <xf numFmtId="0" fontId="11" fillId="0" borderId="0"/>
    <xf numFmtId="0" fontId="10" fillId="0" borderId="0"/>
    <xf numFmtId="0" fontId="15" fillId="0" borderId="0" applyNumberFormat="0" applyFill="0" applyBorder="0" applyAlignment="0" applyProtection="0"/>
    <xf numFmtId="0" fontId="24" fillId="0" borderId="3" applyNumberFormat="0" applyFill="0" applyAlignment="0" applyProtection="0"/>
    <xf numFmtId="0" fontId="25" fillId="0" borderId="4" applyNumberFormat="0" applyFill="0" applyAlignment="0" applyProtection="0"/>
    <xf numFmtId="0" fontId="26" fillId="0" borderId="5" applyNumberFormat="0" applyFill="0" applyAlignment="0" applyProtection="0"/>
    <xf numFmtId="0" fontId="26" fillId="0" borderId="0" applyNumberFormat="0" applyFill="0" applyBorder="0" applyAlignment="0" applyProtection="0"/>
    <xf numFmtId="0" fontId="27" fillId="6" borderId="0" applyNumberFormat="0" applyBorder="0" applyAlignment="0" applyProtection="0"/>
    <xf numFmtId="0" fontId="28" fillId="7" borderId="0" applyNumberFormat="0" applyBorder="0" applyAlignment="0" applyProtection="0"/>
    <xf numFmtId="0" fontId="29" fillId="9" borderId="6" applyNumberFormat="0" applyAlignment="0" applyProtection="0"/>
    <xf numFmtId="0" fontId="30" fillId="10" borderId="7" applyNumberFormat="0" applyAlignment="0" applyProtection="0"/>
    <xf numFmtId="0" fontId="31" fillId="10" borderId="6" applyNumberFormat="0" applyAlignment="0" applyProtection="0"/>
    <xf numFmtId="0" fontId="32" fillId="0" borderId="8" applyNumberFormat="0" applyFill="0" applyAlignment="0" applyProtection="0"/>
    <xf numFmtId="0" fontId="33" fillId="11" borderId="9"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13" fillId="0" borderId="11" applyNumberFormat="0" applyFill="0" applyAlignment="0" applyProtection="0"/>
    <xf numFmtId="0" fontId="36"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36"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3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3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3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3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11" fillId="0" borderId="0" applyNumberFormat="0" applyFont="0" applyFill="0" applyBorder="0" applyProtection="0">
      <alignment horizontal="left" vertical="center" indent="5"/>
    </xf>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4" fontId="57" fillId="56" borderId="2">
      <alignment horizontal="right" vertical="center"/>
    </xf>
    <xf numFmtId="4" fontId="57" fillId="56" borderId="2">
      <alignment horizontal="right" vertical="center"/>
    </xf>
    <xf numFmtId="0" fontId="61" fillId="7" borderId="0" applyNumberFormat="0" applyBorder="0" applyAlignment="0" applyProtection="0"/>
    <xf numFmtId="0" fontId="61" fillId="7"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31" fillId="10" borderId="6" applyNumberFormat="0" applyAlignment="0" applyProtection="0"/>
    <xf numFmtId="0" fontId="48" fillId="0" borderId="14" applyNumberFormat="0" applyFill="0" applyAlignment="0" applyProtection="0"/>
    <xf numFmtId="0" fontId="41" fillId="58" borderId="15" applyNumberFormat="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43" fontId="11" fillId="0" borderId="0" applyFont="0" applyFill="0" applyBorder="0" applyAlignment="0" applyProtection="0"/>
    <xf numFmtId="43" fontId="5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0" fontId="55" fillId="0" borderId="0"/>
    <xf numFmtId="0" fontId="59" fillId="0" borderId="16">
      <alignment horizontal="left" vertical="center" wrapText="1" indent="2"/>
    </xf>
    <xf numFmtId="0" fontId="59" fillId="0" borderId="16">
      <alignment horizontal="left" vertical="center" wrapText="1" indent="2"/>
    </xf>
    <xf numFmtId="0"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0" fontId="55" fillId="0" borderId="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 fontId="59" fillId="0" borderId="0" applyBorder="0">
      <alignment horizontal="right" vertical="center"/>
    </xf>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9" fillId="59" borderId="0" applyNumberFormat="0" applyBorder="0" applyAlignment="0" applyProtection="0"/>
    <xf numFmtId="0" fontId="11" fillId="0" borderId="0"/>
    <xf numFmtId="0" fontId="11" fillId="0" borderId="0"/>
    <xf numFmtId="0" fontId="62" fillId="0" borderId="0"/>
    <xf numFmtId="0" fontId="55" fillId="0" borderId="0"/>
    <xf numFmtId="0" fontId="9" fillId="0" borderId="0"/>
    <xf numFmtId="0" fontId="55" fillId="0" borderId="0"/>
    <xf numFmtId="0" fontId="9" fillId="0" borderId="0"/>
    <xf numFmtId="0" fontId="11" fillId="0" borderId="0"/>
    <xf numFmtId="0" fontId="9" fillId="0" borderId="0"/>
    <xf numFmtId="0" fontId="11" fillId="0" borderId="0"/>
    <xf numFmtId="0" fontId="11" fillId="0" borderId="0"/>
    <xf numFmtId="0" fontId="11" fillId="0" borderId="0"/>
    <xf numFmtId="0" fontId="9" fillId="0" borderId="0"/>
    <xf numFmtId="0" fontId="9" fillId="0" borderId="0"/>
    <xf numFmtId="0" fontId="11" fillId="0" borderId="0"/>
    <xf numFmtId="0" fontId="9" fillId="0" borderId="0"/>
    <xf numFmtId="0" fontId="9" fillId="0" borderId="0"/>
    <xf numFmtId="0" fontId="11" fillId="0" borderId="0"/>
    <xf numFmtId="0" fontId="62" fillId="0" borderId="0"/>
    <xf numFmtId="0" fontId="11" fillId="0" borderId="0"/>
    <xf numFmtId="0" fontId="63" fillId="0" borderId="0"/>
    <xf numFmtId="0" fontId="11" fillId="0" borderId="0"/>
    <xf numFmtId="0" fontId="63" fillId="0" borderId="0"/>
    <xf numFmtId="0" fontId="62" fillId="0" borderId="0"/>
    <xf numFmtId="0" fontId="62" fillId="0" borderId="0"/>
    <xf numFmtId="0" fontId="62" fillId="0" borderId="0"/>
    <xf numFmtId="0" fontId="62" fillId="0" borderId="0"/>
    <xf numFmtId="0" fontId="9" fillId="0" borderId="0"/>
    <xf numFmtId="0" fontId="11" fillId="0" borderId="0"/>
    <xf numFmtId="0" fontId="9" fillId="0" borderId="0"/>
    <xf numFmtId="0" fontId="62" fillId="0" borderId="0"/>
    <xf numFmtId="0" fontId="62" fillId="0" borderId="0"/>
    <xf numFmtId="0" fontId="58" fillId="0" borderId="0"/>
    <xf numFmtId="0" fontId="11" fillId="0" borderId="0"/>
    <xf numFmtId="0" fontId="9" fillId="0" borderId="0"/>
    <xf numFmtId="0" fontId="62" fillId="0" borderId="0"/>
    <xf numFmtId="4" fontId="59" fillId="0" borderId="2" applyFill="0" applyBorder="0" applyProtection="0">
      <alignment horizontal="right" vertical="center"/>
    </xf>
    <xf numFmtId="4" fontId="59" fillId="0" borderId="2" applyFill="0" applyBorder="0" applyProtection="0">
      <alignment horizontal="right" vertical="center"/>
    </xf>
    <xf numFmtId="4" fontId="59" fillId="0" borderId="2" applyFill="0" applyBorder="0" applyProtection="0">
      <alignment horizontal="right" vertical="center"/>
    </xf>
    <xf numFmtId="0" fontId="60" fillId="0" borderId="0" applyNumberFormat="0" applyFill="0" applyBorder="0" applyProtection="0">
      <alignment horizontal="left" vertical="center"/>
    </xf>
    <xf numFmtId="0" fontId="11" fillId="60" borderId="0" applyNumberFormat="0" applyFon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37" fillId="0" borderId="0"/>
    <xf numFmtId="0" fontId="37" fillId="0" borderId="0"/>
    <xf numFmtId="0" fontId="37" fillId="0" borderId="0"/>
    <xf numFmtId="0" fontId="37"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54"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5"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53" fillId="0" borderId="0" applyNumberFormat="0" applyFill="0" applyBorder="0" applyAlignment="0" applyProtection="0"/>
    <xf numFmtId="0" fontId="42" fillId="0" borderId="0" applyNumberFormat="0" applyFill="0" applyBorder="0" applyAlignment="0" applyProtection="0"/>
    <xf numFmtId="0" fontId="51" fillId="0" borderId="0" applyNumberFormat="0" applyFill="0" applyBorder="0" applyAlignment="0" applyProtection="0"/>
    <xf numFmtId="0" fontId="44" fillId="0" borderId="17" applyNumberFormat="0" applyFill="0" applyAlignment="0" applyProtection="0"/>
    <xf numFmtId="0" fontId="44" fillId="0" borderId="17" applyNumberFormat="0" applyFill="0" applyAlignment="0" applyProtection="0"/>
    <xf numFmtId="0" fontId="45" fillId="0" borderId="18"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39" fillId="39" borderId="0" applyNumberFormat="0" applyBorder="0" applyAlignment="0" applyProtection="0"/>
    <xf numFmtId="0" fontId="43" fillId="40" borderId="0" applyNumberFormat="0" applyBorder="0" applyAlignment="0" applyProtection="0"/>
    <xf numFmtId="4" fontId="59" fillId="0" borderId="0"/>
    <xf numFmtId="0" fontId="64" fillId="8"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9"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9" fontId="9" fillId="0" borderId="0" applyFont="0" applyFill="0" applyBorder="0" applyAlignment="0" applyProtection="0"/>
    <xf numFmtId="0" fontId="65"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165" fontId="11" fillId="0" borderId="0" applyFont="0" applyFill="0" applyBorder="0" applyAlignment="0" applyProtection="0"/>
    <xf numFmtId="0" fontId="11" fillId="0" borderId="0"/>
    <xf numFmtId="0" fontId="67" fillId="0" borderId="0" applyNumberFormat="0" applyFill="0" applyBorder="0" applyAlignment="0" applyProtection="0">
      <alignment vertical="top"/>
      <protection locked="0"/>
    </xf>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0" fontId="39" fillId="39" borderId="0" applyNumberFormat="0" applyBorder="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68" fillId="0" borderId="0"/>
    <xf numFmtId="0" fontId="69" fillId="0" borderId="0">
      <alignment horizontal="right"/>
    </xf>
    <xf numFmtId="0" fontId="70" fillId="0" borderId="0"/>
    <xf numFmtId="0" fontId="71" fillId="0" borderId="0"/>
    <xf numFmtId="0" fontId="72" fillId="0" borderId="0"/>
    <xf numFmtId="0" fontId="73" fillId="0" borderId="23" applyNumberFormat="0" applyAlignment="0"/>
    <xf numFmtId="0" fontId="74" fillId="0" borderId="0" applyAlignment="0">
      <alignment horizontal="left"/>
    </xf>
    <xf numFmtId="0" fontId="74" fillId="0" borderId="0">
      <alignment horizontal="right"/>
    </xf>
    <xf numFmtId="170" fontId="74" fillId="0" borderId="0">
      <alignment horizontal="right"/>
    </xf>
    <xf numFmtId="164" fontId="75" fillId="0" borderId="0">
      <alignment horizontal="right"/>
    </xf>
    <xf numFmtId="0" fontId="76" fillId="0" borderId="0"/>
    <xf numFmtId="0" fontId="40" fillId="57" borderId="13" applyNumberFormat="0" applyAlignment="0" applyProtection="0"/>
    <xf numFmtId="0" fontId="41" fillId="58" borderId="15" applyNumberFormat="0" applyAlignment="0" applyProtection="0"/>
    <xf numFmtId="165" fontId="11"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43" fontId="3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42" fillId="0" borderId="0" applyNumberFormat="0" applyFill="0" applyBorder="0" applyAlignment="0" applyProtection="0"/>
    <xf numFmtId="0" fontId="43" fillId="40" borderId="0" applyNumberFormat="0" applyBorder="0" applyAlignment="0" applyProtection="0"/>
    <xf numFmtId="0" fontId="44" fillId="0" borderId="17"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67" fillId="0" borderId="0" applyNumberFormat="0" applyFill="0" applyBorder="0" applyAlignment="0" applyProtection="0">
      <alignment vertical="top"/>
      <protection locked="0"/>
    </xf>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15" fillId="0" borderId="0" applyNumberFormat="0" applyFill="0" applyBorder="0" applyAlignment="0" applyProtection="0"/>
    <xf numFmtId="0" fontId="48" fillId="0" borderId="14" applyNumberFormat="0" applyFill="0" applyAlignment="0" applyProtection="0"/>
    <xf numFmtId="0" fontId="49" fillId="59"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78" fillId="0" borderId="0" applyFill="0" applyBorder="0"/>
    <xf numFmtId="0" fontId="66" fillId="0" borderId="0"/>
    <xf numFmtId="0" fontId="9" fillId="0" borderId="0"/>
    <xf numFmtId="0" fontId="78" fillId="0" borderId="0" applyFill="0" applyBorder="0"/>
    <xf numFmtId="0" fontId="9" fillId="0" borderId="0"/>
    <xf numFmtId="0" fontId="11" fillId="0" borderId="0"/>
    <xf numFmtId="0" fontId="9" fillId="0" borderId="0"/>
    <xf numFmtId="0" fontId="9" fillId="0" borderId="0"/>
    <xf numFmtId="0" fontId="79" fillId="0" borderId="0" applyBorder="0">
      <protection locked="0"/>
    </xf>
    <xf numFmtId="0" fontId="9" fillId="0" borderId="0"/>
    <xf numFmtId="0" fontId="9" fillId="0" borderId="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1" fontId="11" fillId="0" borderId="2" applyFill="0" applyProtection="0">
      <alignment horizontal="right" vertical="top" wrapText="1"/>
    </xf>
    <xf numFmtId="0" fontId="11" fillId="0" borderId="2" applyFill="0" applyProtection="0">
      <alignment horizontal="right" vertical="top" wrapText="1"/>
    </xf>
    <xf numFmtId="0" fontId="23" fillId="0" borderId="0" applyNumberFormat="0" applyFill="0" applyBorder="0" applyAlignment="0" applyProtection="0"/>
    <xf numFmtId="0" fontId="51" fillId="0" borderId="0" applyNumberFormat="0" applyFill="0" applyBorder="0" applyAlignment="0" applyProtection="0"/>
    <xf numFmtId="0" fontId="52" fillId="0" borderId="22" applyNumberFormat="0" applyFill="0" applyAlignment="0" applyProtection="0"/>
    <xf numFmtId="0" fontId="53" fillId="0" borderId="0" applyNumberFormat="0" applyFill="0" applyBorder="0" applyAlignment="0" applyProtection="0"/>
    <xf numFmtId="0" fontId="80" fillId="0" borderId="24" applyNumberFormat="0">
      <alignment vertical="center"/>
    </xf>
    <xf numFmtId="171" fontId="81" fillId="0" borderId="24">
      <alignment horizontal="right" vertical="center"/>
    </xf>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0" fontId="47" fillId="43" borderId="13" applyNumberFormat="0" applyAlignment="0" applyProtection="0"/>
    <xf numFmtId="0" fontId="33" fillId="11" borderId="9" applyNumberFormat="0" applyAlignment="0" applyProtection="0"/>
    <xf numFmtId="0" fontId="36" fillId="13" borderId="0" applyNumberFormat="0" applyBorder="0" applyAlignment="0" applyProtection="0"/>
    <xf numFmtId="0" fontId="36" fillId="17" borderId="0" applyNumberFormat="0" applyBorder="0" applyAlignment="0" applyProtection="0"/>
    <xf numFmtId="0" fontId="36" fillId="21" borderId="0" applyNumberFormat="0" applyBorder="0" applyAlignment="0" applyProtection="0"/>
    <xf numFmtId="0" fontId="36" fillId="25" borderId="0" applyNumberFormat="0" applyBorder="0" applyAlignment="0" applyProtection="0"/>
    <xf numFmtId="0" fontId="36" fillId="29" borderId="0" applyNumberFormat="0" applyBorder="0" applyAlignment="0" applyProtection="0"/>
    <xf numFmtId="0" fontId="36" fillId="33" borderId="0" applyNumberFormat="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11"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9"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2" fillId="0" borderId="0"/>
    <xf numFmtId="0" fontId="6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8" fillId="0" borderId="0"/>
    <xf numFmtId="0" fontId="9" fillId="0" borderId="0"/>
    <xf numFmtId="0" fontId="58"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58"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0" fontId="50" fillId="57" borderId="21" applyNumberFormat="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52" fillId="0" borderId="22" applyNumberFormat="0" applyFill="0" applyAlignment="0" applyProtection="0"/>
    <xf numFmtId="0" fontId="52" fillId="0" borderId="22" applyNumberFormat="0" applyFill="0" applyAlignment="0" applyProtection="0"/>
    <xf numFmtId="0" fontId="8" fillId="0" borderId="0"/>
    <xf numFmtId="0" fontId="7" fillId="30" borderId="0" applyNumberFormat="0" applyBorder="0" applyAlignment="0" applyProtection="0"/>
    <xf numFmtId="0" fontId="7" fillId="0" borderId="0"/>
    <xf numFmtId="0" fontId="6" fillId="0" borderId="0"/>
    <xf numFmtId="0" fontId="11" fillId="0" borderId="0"/>
    <xf numFmtId="0" fontId="11" fillId="0" borderId="0"/>
    <xf numFmtId="0" fontId="92" fillId="0" borderId="0"/>
    <xf numFmtId="0" fontId="95" fillId="0" borderId="0" applyNumberFormat="0" applyFill="0" applyBorder="0" applyAlignment="0" applyProtection="0"/>
    <xf numFmtId="0" fontId="5" fillId="0" borderId="0"/>
    <xf numFmtId="0" fontId="5" fillId="14" borderId="0" applyNumberFormat="0" applyBorder="0" applyAlignment="0" applyProtection="0"/>
    <xf numFmtId="0" fontId="25" fillId="72" borderId="4" applyAlignment="0" applyProtection="0"/>
    <xf numFmtId="43" fontId="102" fillId="0" borderId="0" applyFont="0" applyFill="0" applyBorder="0" applyAlignment="0" applyProtection="0"/>
  </cellStyleXfs>
  <cellXfs count="189">
    <xf numFmtId="0" fontId="0" fillId="0" borderId="0" xfId="0"/>
    <xf numFmtId="0" fontId="11" fillId="0" borderId="0" xfId="0" applyFont="1"/>
    <xf numFmtId="0" fontId="11" fillId="2" borderId="1" xfId="0" applyFont="1" applyFill="1" applyBorder="1" applyAlignment="1">
      <alignment horizontal="center" wrapText="1"/>
    </xf>
    <xf numFmtId="0" fontId="0" fillId="0" borderId="0" xfId="0" applyAlignment="1">
      <alignment vertical="center"/>
    </xf>
    <xf numFmtId="0" fontId="10" fillId="3" borderId="0" xfId="1" applyFont="1" applyFill="1" applyAlignment="1">
      <alignment vertical="center"/>
    </xf>
    <xf numFmtId="0" fontId="10" fillId="4" borderId="0" xfId="1" applyFont="1" applyFill="1" applyAlignment="1">
      <alignment vertical="center"/>
    </xf>
    <xf numFmtId="0" fontId="10" fillId="0" borderId="0" xfId="2"/>
    <xf numFmtId="0" fontId="14" fillId="4" borderId="0" xfId="1" applyFont="1" applyFill="1" applyAlignment="1">
      <alignment vertical="center"/>
    </xf>
    <xf numFmtId="0" fontId="15" fillId="4" borderId="0" xfId="1" applyFont="1" applyFill="1" applyAlignment="1">
      <alignment vertical="center"/>
    </xf>
    <xf numFmtId="0" fontId="10" fillId="5" borderId="0" xfId="1" applyFont="1" applyFill="1" applyAlignment="1">
      <alignment vertical="center"/>
    </xf>
    <xf numFmtId="0" fontId="16" fillId="4" borderId="0" xfId="1" applyFont="1" applyFill="1" applyAlignment="1">
      <alignment vertical="center"/>
    </xf>
    <xf numFmtId="0" fontId="17" fillId="4" borderId="0" xfId="1" applyFont="1" applyFill="1" applyAlignment="1">
      <alignment vertical="center"/>
    </xf>
    <xf numFmtId="0" fontId="18" fillId="3"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19" fillId="3" borderId="0" xfId="1" applyFont="1" applyFill="1" applyAlignment="1">
      <alignment vertical="center"/>
    </xf>
    <xf numFmtId="164" fontId="19" fillId="3" borderId="0" xfId="1" applyNumberFormat="1" applyFont="1" applyFill="1" applyAlignment="1">
      <alignment horizontal="left" vertical="center"/>
    </xf>
    <xf numFmtId="0" fontId="21" fillId="4" borderId="0" xfId="1" applyFont="1" applyFill="1" applyAlignment="1">
      <alignment vertical="center"/>
    </xf>
    <xf numFmtId="0" fontId="22" fillId="3" borderId="0" xfId="1" applyFont="1" applyFill="1" applyAlignment="1">
      <alignment vertical="center"/>
    </xf>
    <xf numFmtId="0" fontId="15"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6" fillId="13" borderId="0" xfId="18" applyAlignment="1">
      <alignment horizontal="left"/>
    </xf>
    <xf numFmtId="0" fontId="16" fillId="64" borderId="1" xfId="2867" applyFont="1" applyFill="1" applyBorder="1" applyAlignment="1">
      <alignment vertical="center"/>
    </xf>
    <xf numFmtId="0" fontId="84" fillId="0" borderId="0" xfId="0" applyFont="1"/>
    <xf numFmtId="2" fontId="0" fillId="0" borderId="0" xfId="0" applyNumberFormat="1"/>
    <xf numFmtId="0" fontId="0" fillId="0" borderId="0" xfId="0"/>
    <xf numFmtId="0" fontId="86" fillId="0" borderId="0" xfId="0" applyFont="1" applyAlignment="1">
      <alignment horizontal="left"/>
    </xf>
    <xf numFmtId="0" fontId="12" fillId="65" borderId="25" xfId="0" applyFont="1" applyFill="1" applyBorder="1" applyAlignment="1">
      <alignment horizontal="left"/>
    </xf>
    <xf numFmtId="0" fontId="12" fillId="65" borderId="26" xfId="0" applyFont="1" applyFill="1" applyBorder="1" applyAlignment="1">
      <alignment horizontal="left"/>
    </xf>
    <xf numFmtId="0" fontId="87" fillId="30" borderId="1" xfId="2868" applyFont="1" applyBorder="1" applyAlignment="1">
      <alignment horizontal="left" wrapText="1"/>
    </xf>
    <xf numFmtId="0" fontId="87" fillId="30" borderId="25" xfId="2868" applyFont="1" applyBorder="1" applyAlignment="1">
      <alignment horizontal="left" wrapText="1"/>
    </xf>
    <xf numFmtId="172" fontId="0" fillId="0" borderId="0" xfId="0" applyNumberFormat="1" applyAlignment="1">
      <alignment horizontal="left" vertical="center"/>
    </xf>
    <xf numFmtId="0" fontId="87" fillId="30" borderId="25" xfId="2868" applyFont="1" applyBorder="1" applyAlignment="1">
      <alignment horizontal="center" wrapText="1"/>
    </xf>
    <xf numFmtId="0" fontId="0" fillId="0" borderId="0" xfId="0"/>
    <xf numFmtId="172" fontId="86" fillId="0" borderId="0" xfId="0" applyNumberFormat="1" applyFont="1"/>
    <xf numFmtId="172" fontId="0" fillId="0" borderId="0" xfId="0" applyNumberFormat="1"/>
    <xf numFmtId="172" fontId="12" fillId="65" borderId="25" xfId="0" applyNumberFormat="1" applyFont="1" applyFill="1" applyBorder="1" applyAlignment="1">
      <alignment horizontal="left"/>
    </xf>
    <xf numFmtId="172" fontId="87" fillId="30" borderId="1" xfId="2868" applyNumberFormat="1" applyFont="1" applyBorder="1" applyAlignment="1">
      <alignment horizontal="left" wrapText="1"/>
    </xf>
    <xf numFmtId="172" fontId="87" fillId="30" borderId="1" xfId="2868" applyNumberFormat="1" applyFont="1" applyBorder="1" applyAlignment="1">
      <alignment horizontal="center" wrapText="1"/>
    </xf>
    <xf numFmtId="0" fontId="0" fillId="0" borderId="0" xfId="0"/>
    <xf numFmtId="172" fontId="85" fillId="0" borderId="0" xfId="0" applyNumberFormat="1" applyFont="1"/>
    <xf numFmtId="172" fontId="85" fillId="0" borderId="0" xfId="0" applyNumberFormat="1" applyFont="1" applyAlignment="1">
      <alignment wrapText="1"/>
    </xf>
    <xf numFmtId="172" fontId="0" fillId="0" borderId="0" xfId="0" applyNumberFormat="1" applyBorder="1" applyAlignment="1">
      <alignment horizontal="left" vertical="center"/>
    </xf>
    <xf numFmtId="0" fontId="0" fillId="0" borderId="0" xfId="0" applyBorder="1" applyAlignment="1">
      <alignment horizontal="left" vertical="center"/>
    </xf>
    <xf numFmtId="172" fontId="11" fillId="0" borderId="0" xfId="0" applyNumberFormat="1" applyFont="1" applyFill="1" applyBorder="1" applyAlignment="1">
      <alignment horizontal="left"/>
    </xf>
    <xf numFmtId="0" fontId="11" fillId="0" borderId="0" xfId="0" applyFont="1" applyFill="1" applyBorder="1" applyAlignment="1">
      <alignment horizontal="left"/>
    </xf>
    <xf numFmtId="0" fontId="85" fillId="0" borderId="0" xfId="0" applyFont="1" applyFill="1" applyBorder="1" applyAlignment="1">
      <alignment horizontal="left"/>
    </xf>
    <xf numFmtId="0" fontId="11" fillId="0" borderId="0" xfId="0" applyFont="1" applyBorder="1" applyAlignment="1">
      <alignment horizontal="left"/>
    </xf>
    <xf numFmtId="0" fontId="0" fillId="0" borderId="0" xfId="0" applyAlignment="1">
      <alignment horizontal="right"/>
    </xf>
    <xf numFmtId="0" fontId="11" fillId="0" borderId="0" xfId="0" applyFont="1" applyAlignment="1">
      <alignment vertical="center"/>
    </xf>
    <xf numFmtId="0" fontId="11" fillId="0" borderId="2" xfId="0" applyFont="1" applyBorder="1" applyAlignment="1">
      <alignment vertical="center"/>
    </xf>
    <xf numFmtId="0" fontId="85" fillId="0" borderId="0" xfId="0" applyFont="1"/>
    <xf numFmtId="0" fontId="12" fillId="0" borderId="2" xfId="0" applyFont="1" applyBorder="1" applyAlignment="1">
      <alignment horizontal="right"/>
    </xf>
    <xf numFmtId="172" fontId="11" fillId="0" borderId="0" xfId="0" applyNumberFormat="1" applyFont="1" applyAlignment="1">
      <alignment horizontal="left" vertical="center"/>
    </xf>
    <xf numFmtId="0" fontId="0" fillId="66" borderId="0" xfId="0" applyFill="1" applyBorder="1" applyAlignment="1">
      <alignment horizontal="left" vertical="center"/>
    </xf>
    <xf numFmtId="0" fontId="6" fillId="0" borderId="0" xfId="2870"/>
    <xf numFmtId="0" fontId="11" fillId="0" borderId="0" xfId="2871"/>
    <xf numFmtId="0" fontId="86" fillId="0" borderId="0" xfId="2871" applyFont="1" applyAlignment="1">
      <alignment vertical="center"/>
    </xf>
    <xf numFmtId="172" fontId="12" fillId="65" borderId="26" xfId="2871" applyNumberFormat="1" applyFont="1" applyFill="1" applyBorder="1"/>
    <xf numFmtId="0" fontId="89" fillId="2" borderId="28" xfId="2871" applyFont="1" applyFill="1" applyBorder="1" applyAlignment="1">
      <alignment horizontal="left" vertical="top" wrapText="1"/>
    </xf>
    <xf numFmtId="0" fontId="89" fillId="67" borderId="29" xfId="2871" applyFont="1" applyFill="1" applyBorder="1" applyAlignment="1">
      <alignment horizontal="left"/>
    </xf>
    <xf numFmtId="2" fontId="19" fillId="3" borderId="0" xfId="2871" applyNumberFormat="1" applyFont="1" applyFill="1"/>
    <xf numFmtId="0" fontId="19" fillId="4" borderId="27" xfId="2871" applyFont="1" applyFill="1" applyBorder="1"/>
    <xf numFmtId="174" fontId="19" fillId="4" borderId="27" xfId="2871" applyNumberFormat="1" applyFont="1" applyFill="1" applyBorder="1"/>
    <xf numFmtId="1" fontId="19" fillId="4" borderId="27" xfId="2871" applyNumberFormat="1" applyFont="1" applyFill="1" applyBorder="1"/>
    <xf numFmtId="2" fontId="19" fillId="4" borderId="27" xfId="2871" applyNumberFormat="1" applyFont="1" applyFill="1" applyBorder="1"/>
    <xf numFmtId="2" fontId="19" fillId="4" borderId="27" xfId="2872" applyNumberFormat="1" applyFont="1" applyFill="1" applyBorder="1"/>
    <xf numFmtId="164" fontId="19" fillId="4" borderId="27" xfId="2871" applyNumberFormat="1" applyFont="1" applyFill="1" applyBorder="1"/>
    <xf numFmtId="2" fontId="19" fillId="4" borderId="0" xfId="2871" applyNumberFormat="1" applyFont="1" applyFill="1"/>
    <xf numFmtId="0" fontId="19" fillId="0" borderId="0" xfId="2871" applyFont="1"/>
    <xf numFmtId="174" fontId="19" fillId="0" borderId="0" xfId="2871" applyNumberFormat="1" applyFont="1"/>
    <xf numFmtId="1" fontId="19" fillId="0" borderId="0" xfId="2871" applyNumberFormat="1" applyFont="1"/>
    <xf numFmtId="164" fontId="19" fillId="0" borderId="0" xfId="2871" applyNumberFormat="1" applyFont="1"/>
    <xf numFmtId="0" fontId="92" fillId="0" borderId="0" xfId="2873"/>
    <xf numFmtId="0" fontId="93" fillId="0" borderId="0" xfId="2873" applyFont="1"/>
    <xf numFmtId="0" fontId="92" fillId="0" borderId="0" xfId="2873" applyAlignment="1">
      <alignment horizontal="center"/>
    </xf>
    <xf numFmtId="9" fontId="92" fillId="0" borderId="0" xfId="2873" applyNumberFormat="1" applyAlignment="1">
      <alignment horizontal="center"/>
    </xf>
    <xf numFmtId="9" fontId="92" fillId="0" borderId="0" xfId="2873" applyNumberFormat="1"/>
    <xf numFmtId="0" fontId="93" fillId="68" borderId="0" xfId="2873" applyFont="1" applyFill="1" applyAlignment="1">
      <alignment horizontal="center"/>
    </xf>
    <xf numFmtId="0" fontId="94" fillId="68" borderId="0" xfId="2873" applyFont="1" applyFill="1"/>
    <xf numFmtId="0" fontId="93" fillId="68" borderId="0" xfId="2873" applyFont="1" applyFill="1"/>
    <xf numFmtId="0" fontId="84" fillId="67" borderId="1" xfId="2871" applyFont="1" applyFill="1" applyBorder="1" applyAlignment="1">
      <alignment horizontal="right"/>
    </xf>
    <xf numFmtId="1" fontId="19" fillId="69" borderId="2" xfId="1" applyNumberFormat="1" applyFont="1" applyFill="1" applyBorder="1" applyAlignment="1">
      <alignment horizontal="center"/>
    </xf>
    <xf numFmtId="1" fontId="19" fillId="70" borderId="2" xfId="1" applyNumberFormat="1" applyFont="1" applyFill="1" applyBorder="1" applyAlignment="1">
      <alignment horizontal="center"/>
    </xf>
    <xf numFmtId="1" fontId="19" fillId="71" borderId="2" xfId="1" applyNumberFormat="1" applyFont="1" applyFill="1" applyBorder="1" applyAlignment="1">
      <alignment horizontal="center"/>
    </xf>
    <xf numFmtId="0" fontId="16" fillId="3" borderId="2" xfId="1" applyFont="1" applyFill="1" applyBorder="1" applyAlignment="1">
      <alignment horizontal="center" vertical="center" wrapText="1"/>
    </xf>
    <xf numFmtId="0" fontId="25" fillId="3" borderId="4" xfId="5" applyFill="1"/>
    <xf numFmtId="0" fontId="95" fillId="0" borderId="0" xfId="2874"/>
    <xf numFmtId="172" fontId="98" fillId="0" borderId="0" xfId="0" applyNumberFormat="1" applyFont="1" applyAlignment="1">
      <alignment vertical="center"/>
    </xf>
    <xf numFmtId="172" fontId="99" fillId="65" borderId="26" xfId="0" applyNumberFormat="1" applyFont="1" applyFill="1" applyBorder="1" applyAlignment="1">
      <alignment vertical="center"/>
    </xf>
    <xf numFmtId="172" fontId="84" fillId="2" borderId="28" xfId="0" applyNumberFormat="1" applyFont="1" applyFill="1" applyBorder="1" applyAlignment="1">
      <alignment horizontal="left" vertical="center" wrapText="1"/>
    </xf>
    <xf numFmtId="0" fontId="4" fillId="3" borderId="0" xfId="2875" applyFont="1" applyFill="1"/>
    <xf numFmtId="0" fontId="19" fillId="3" borderId="0" xfId="2871" applyFont="1" applyFill="1" applyBorder="1"/>
    <xf numFmtId="0" fontId="19" fillId="3" borderId="27" xfId="2871" applyFont="1" applyFill="1" applyBorder="1"/>
    <xf numFmtId="2" fontId="19" fillId="3" borderId="0" xfId="2871" applyNumberFormat="1" applyFont="1" applyFill="1" applyBorder="1"/>
    <xf numFmtId="2" fontId="19" fillId="3" borderId="0" xfId="2872" applyNumberFormat="1" applyFont="1" applyFill="1" applyBorder="1"/>
    <xf numFmtId="0" fontId="19" fillId="4" borderId="31" xfId="2871" applyFont="1" applyFill="1" applyBorder="1"/>
    <xf numFmtId="2" fontId="19" fillId="4" borderId="31" xfId="2871" applyNumberFormat="1" applyFont="1" applyFill="1" applyBorder="1"/>
    <xf numFmtId="43" fontId="19" fillId="0" borderId="0" xfId="2878" applyFont="1"/>
    <xf numFmtId="164" fontId="19" fillId="3" borderId="0" xfId="2871" applyNumberFormat="1" applyFont="1" applyFill="1" applyBorder="1"/>
    <xf numFmtId="0" fontId="19" fillId="3" borderId="29" xfId="2871" applyFont="1" applyFill="1" applyBorder="1"/>
    <xf numFmtId="2" fontId="19" fillId="3" borderId="29" xfId="2871" applyNumberFormat="1" applyFont="1" applyFill="1" applyBorder="1"/>
    <xf numFmtId="2" fontId="19" fillId="3" borderId="29" xfId="2872" applyNumberFormat="1" applyFont="1" applyFill="1" applyBorder="1"/>
    <xf numFmtId="164" fontId="19" fillId="3" borderId="29" xfId="2871" applyNumberFormat="1" applyFont="1" applyFill="1" applyBorder="1"/>
    <xf numFmtId="2" fontId="19" fillId="0" borderId="0" xfId="2871" applyNumberFormat="1" applyFont="1"/>
    <xf numFmtId="173" fontId="19" fillId="3" borderId="29" xfId="2872" applyNumberFormat="1" applyFont="1" applyFill="1" applyBorder="1"/>
    <xf numFmtId="173" fontId="19" fillId="3" borderId="0" xfId="2872" applyNumberFormat="1" applyFont="1" applyFill="1" applyBorder="1"/>
    <xf numFmtId="173" fontId="19" fillId="4" borderId="27" xfId="2872" applyNumberFormat="1" applyFont="1" applyFill="1" applyBorder="1"/>
    <xf numFmtId="173" fontId="19" fillId="4" borderId="31" xfId="2871" applyNumberFormat="1" applyFont="1" applyFill="1" applyBorder="1"/>
    <xf numFmtId="0" fontId="19" fillId="0" borderId="27" xfId="2871" applyFont="1" applyBorder="1"/>
    <xf numFmtId="0" fontId="19" fillId="0" borderId="31" xfId="2871" applyFont="1" applyBorder="1"/>
    <xf numFmtId="2" fontId="19" fillId="0" borderId="31" xfId="2871" applyNumberFormat="1" applyFont="1" applyBorder="1"/>
    <xf numFmtId="1" fontId="0" fillId="0" borderId="0" xfId="0" applyNumberFormat="1"/>
    <xf numFmtId="0" fontId="97" fillId="3" borderId="2" xfId="1" applyFont="1" applyFill="1" applyBorder="1" applyAlignment="1">
      <alignment horizontal="center" vertical="center"/>
    </xf>
    <xf numFmtId="0" fontId="96" fillId="71" borderId="2" xfId="1" applyFont="1" applyFill="1" applyBorder="1" applyAlignment="1">
      <alignment vertical="center"/>
    </xf>
    <xf numFmtId="0" fontId="4" fillId="3" borderId="2" xfId="2875" applyFont="1" applyFill="1" applyBorder="1"/>
    <xf numFmtId="0" fontId="11" fillId="0" borderId="2" xfId="0" applyFont="1" applyBorder="1"/>
    <xf numFmtId="0" fontId="3" fillId="3" borderId="2" xfId="2875" applyFont="1" applyFill="1" applyBorder="1"/>
    <xf numFmtId="0" fontId="96" fillId="70" borderId="2" xfId="1" applyFont="1" applyFill="1" applyBorder="1" applyAlignment="1">
      <alignment vertical="center"/>
    </xf>
    <xf numFmtId="0" fontId="3" fillId="0" borderId="2" xfId="2875" applyFont="1" applyBorder="1"/>
    <xf numFmtId="0" fontId="3" fillId="0" borderId="2" xfId="2875" applyFont="1" applyFill="1" applyBorder="1"/>
    <xf numFmtId="0" fontId="2" fillId="0" borderId="2" xfId="2875" applyFont="1" applyBorder="1"/>
    <xf numFmtId="0" fontId="4" fillId="73" borderId="2" xfId="2875" applyFont="1" applyFill="1" applyBorder="1"/>
    <xf numFmtId="0" fontId="2" fillId="73" borderId="2" xfId="2875" applyFont="1" applyFill="1" applyBorder="1"/>
    <xf numFmtId="0" fontId="5" fillId="73" borderId="2" xfId="2875" applyFill="1" applyBorder="1"/>
    <xf numFmtId="0" fontId="5" fillId="73" borderId="2" xfId="2875" applyFill="1" applyBorder="1" applyAlignment="1">
      <alignment horizontal="center"/>
    </xf>
    <xf numFmtId="0" fontId="3" fillId="74" borderId="2" xfId="2875" applyFont="1" applyFill="1" applyBorder="1"/>
    <xf numFmtId="0" fontId="3" fillId="0" borderId="0" xfId="2875" applyFont="1" applyFill="1" applyBorder="1"/>
    <xf numFmtId="0" fontId="11" fillId="0" borderId="0" xfId="0" applyFont="1" applyBorder="1"/>
    <xf numFmtId="0" fontId="19" fillId="4" borderId="26" xfId="2871" applyFont="1" applyFill="1" applyBorder="1"/>
    <xf numFmtId="2" fontId="19" fillId="4" borderId="26" xfId="2871" applyNumberFormat="1" applyFont="1" applyFill="1" applyBorder="1"/>
    <xf numFmtId="174" fontId="19" fillId="4" borderId="26" xfId="2871" applyNumberFormat="1" applyFont="1" applyFill="1" applyBorder="1"/>
    <xf numFmtId="1" fontId="19" fillId="4" borderId="26" xfId="2871" applyNumberFormat="1" applyFont="1" applyFill="1" applyBorder="1"/>
    <xf numFmtId="173" fontId="19" fillId="4" borderId="26" xfId="2872" applyNumberFormat="1" applyFont="1" applyFill="1" applyBorder="1"/>
    <xf numFmtId="2" fontId="19" fillId="4" borderId="26" xfId="2872" applyNumberFormat="1" applyFont="1" applyFill="1" applyBorder="1"/>
    <xf numFmtId="164" fontId="19" fillId="4" borderId="26" xfId="2871" applyNumberFormat="1" applyFont="1" applyFill="1" applyBorder="1"/>
    <xf numFmtId="2" fontId="1" fillId="4" borderId="27" xfId="2870" applyNumberFormat="1" applyFont="1" applyFill="1" applyBorder="1"/>
    <xf numFmtId="173" fontId="1" fillId="0" borderId="0" xfId="2870" applyNumberFormat="1" applyFont="1"/>
    <xf numFmtId="0" fontId="1" fillId="0" borderId="0" xfId="2870" applyFont="1"/>
    <xf numFmtId="2" fontId="1" fillId="4" borderId="26" xfId="2870" applyNumberFormat="1" applyFont="1" applyFill="1" applyBorder="1"/>
    <xf numFmtId="0" fontId="19" fillId="0" borderId="31" xfId="0" applyFont="1" applyBorder="1"/>
    <xf numFmtId="1" fontId="19" fillId="0" borderId="31" xfId="0" applyNumberFormat="1" applyFont="1" applyBorder="1"/>
    <xf numFmtId="0" fontId="1" fillId="74" borderId="2" xfId="2875" applyFont="1" applyFill="1" applyBorder="1"/>
    <xf numFmtId="0" fontId="1" fillId="0" borderId="2" xfId="2875" applyFont="1" applyBorder="1"/>
    <xf numFmtId="1" fontId="96" fillId="71" borderId="2" xfId="1" applyNumberFormat="1" applyFont="1" applyFill="1" applyBorder="1" applyAlignment="1">
      <alignment horizontal="center" vertical="center"/>
    </xf>
    <xf numFmtId="0" fontId="19" fillId="69" borderId="2" xfId="1" applyFont="1" applyFill="1" applyBorder="1" applyAlignment="1">
      <alignment horizontal="center"/>
    </xf>
    <xf numFmtId="0" fontId="19" fillId="69" borderId="2" xfId="1" applyFont="1" applyFill="1" applyBorder="1" applyAlignment="1"/>
    <xf numFmtId="0" fontId="19" fillId="66" borderId="31" xfId="0" applyFont="1" applyFill="1" applyBorder="1"/>
    <xf numFmtId="174" fontId="19" fillId="66" borderId="26" xfId="2871" applyNumberFormat="1" applyFont="1" applyFill="1" applyBorder="1"/>
    <xf numFmtId="0" fontId="19" fillId="66" borderId="26" xfId="2871" applyFont="1" applyFill="1" applyBorder="1"/>
    <xf numFmtId="0" fontId="11" fillId="0" borderId="31" xfId="0" applyFont="1" applyBorder="1"/>
    <xf numFmtId="2" fontId="0" fillId="0" borderId="31" xfId="83" applyNumberFormat="1" applyFont="1" applyBorder="1" applyAlignment="1"/>
    <xf numFmtId="2" fontId="0" fillId="0" borderId="31" xfId="0" applyNumberFormat="1" applyBorder="1" applyAlignment="1"/>
    <xf numFmtId="9" fontId="11" fillId="0" borderId="27" xfId="0" applyNumberFormat="1" applyFont="1" applyBorder="1"/>
    <xf numFmtId="2" fontId="0" fillId="0" borderId="27" xfId="0" applyNumberFormat="1" applyBorder="1" applyAlignment="1"/>
    <xf numFmtId="1" fontId="0" fillId="0" borderId="0" xfId="0" applyNumberFormat="1" applyFill="1" applyBorder="1" applyAlignment="1"/>
    <xf numFmtId="9" fontId="11" fillId="0" borderId="0" xfId="0" applyNumberFormat="1" applyFont="1" applyBorder="1"/>
    <xf numFmtId="2" fontId="0" fillId="0" borderId="0" xfId="83" applyNumberFormat="1" applyFont="1" applyBorder="1" applyAlignment="1"/>
    <xf numFmtId="2" fontId="0" fillId="0" borderId="0" xfId="0" applyNumberFormat="1" applyBorder="1" applyAlignment="1"/>
    <xf numFmtId="0" fontId="16" fillId="64" borderId="27" xfId="2867" applyFont="1" applyFill="1" applyBorder="1" applyAlignment="1">
      <alignment vertical="center"/>
    </xf>
    <xf numFmtId="43" fontId="0" fillId="0" borderId="27" xfId="2878" applyFont="1" applyBorder="1" applyAlignment="1"/>
    <xf numFmtId="1" fontId="0" fillId="0" borderId="27" xfId="0" applyNumberFormat="1" applyFill="1" applyBorder="1" applyAlignment="1"/>
    <xf numFmtId="9" fontId="11" fillId="0" borderId="31" xfId="0" applyNumberFormat="1" applyFont="1" applyBorder="1"/>
    <xf numFmtId="1" fontId="0" fillId="0" borderId="31" xfId="0" applyNumberFormat="1" applyFill="1" applyBorder="1" applyAlignment="1"/>
    <xf numFmtId="0" fontId="19" fillId="3" borderId="0" xfId="1" applyFont="1" applyFill="1" applyAlignment="1">
      <alignment vertical="center"/>
    </xf>
    <xf numFmtId="0" fontId="14" fillId="3" borderId="0" xfId="1" applyFont="1" applyFill="1" applyAlignment="1">
      <alignment horizontal="center" vertical="center"/>
    </xf>
    <xf numFmtId="0" fontId="15" fillId="3" borderId="0" xfId="3" applyFill="1" applyAlignment="1">
      <alignment vertical="center"/>
    </xf>
    <xf numFmtId="0" fontId="3" fillId="0" borderId="32" xfId="2875" applyFont="1" applyBorder="1" applyAlignment="1">
      <alignment horizontal="left" vertical="center"/>
    </xf>
    <xf numFmtId="0" fontId="3" fillId="0" borderId="30" xfId="2875" applyFont="1" applyBorder="1" applyAlignment="1">
      <alignment horizontal="left" vertical="center"/>
    </xf>
    <xf numFmtId="0" fontId="36" fillId="13" borderId="31" xfId="18" applyBorder="1" applyAlignment="1">
      <alignment horizontal="left"/>
    </xf>
    <xf numFmtId="0" fontId="11" fillId="0" borderId="2" xfId="0" applyFont="1" applyBorder="1" applyAlignment="1">
      <alignment horizontal="center"/>
    </xf>
    <xf numFmtId="0" fontId="0" fillId="0" borderId="2" xfId="0" applyBorder="1" applyAlignment="1">
      <alignment horizontal="center"/>
    </xf>
    <xf numFmtId="0" fontId="11" fillId="0" borderId="2" xfId="0" applyFont="1" applyBorder="1" applyAlignment="1">
      <alignment horizontal="center" vertical="center"/>
    </xf>
    <xf numFmtId="0" fontId="93" fillId="68" borderId="0" xfId="2873" applyFont="1" applyFill="1" applyAlignment="1">
      <alignment horizontal="center"/>
    </xf>
    <xf numFmtId="0" fontId="0" fillId="0" borderId="0" xfId="0" applyFont="1"/>
    <xf numFmtId="0" fontId="16" fillId="65" borderId="27" xfId="0" applyFont="1" applyFill="1" applyBorder="1" applyAlignment="1">
      <alignment vertical="center"/>
    </xf>
    <xf numFmtId="0" fontId="12" fillId="75" borderId="27" xfId="0" applyFont="1" applyFill="1" applyBorder="1"/>
    <xf numFmtId="0" fontId="0" fillId="0" borderId="0" xfId="0" applyFill="1" applyBorder="1"/>
    <xf numFmtId="174" fontId="0" fillId="0" borderId="0" xfId="0" applyNumberFormat="1" applyFill="1" applyBorder="1"/>
    <xf numFmtId="0" fontId="0" fillId="0" borderId="28" xfId="0" applyFill="1" applyBorder="1"/>
    <xf numFmtId="174" fontId="0" fillId="0" borderId="28" xfId="0" applyNumberFormat="1" applyFill="1" applyBorder="1"/>
    <xf numFmtId="43" fontId="0" fillId="0" borderId="27" xfId="2878" applyNumberFormat="1" applyFont="1" applyBorder="1" applyAlignment="1"/>
    <xf numFmtId="43" fontId="0" fillId="0" borderId="0" xfId="83" applyNumberFormat="1" applyFont="1" applyBorder="1" applyAlignment="1"/>
    <xf numFmtId="43" fontId="0" fillId="0" borderId="31" xfId="83" applyNumberFormat="1" applyFont="1" applyBorder="1" applyAlignment="1"/>
    <xf numFmtId="43" fontId="0" fillId="0" borderId="0" xfId="0" applyNumberFormat="1" applyBorder="1" applyAlignment="1"/>
    <xf numFmtId="43" fontId="0" fillId="0" borderId="27" xfId="0" applyNumberFormat="1" applyBorder="1" applyAlignment="1"/>
    <xf numFmtId="43" fontId="0" fillId="0" borderId="0" xfId="0" applyNumberFormat="1"/>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cure.dccae.gov.ie/GSI_DOWNLOAD/Geoenergy/Reports/GSI_Assessment_of_GeoDH_for_Ireland_Nov2020_v2.pd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167" t="s">
        <v>2</v>
      </c>
      <c r="B16" s="167"/>
      <c r="C16" s="167"/>
      <c r="D16" s="167"/>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166" t="s">
        <v>14</v>
      </c>
      <c r="C19" s="166"/>
      <c r="D19" s="166"/>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166" t="s">
        <v>15</v>
      </c>
      <c r="C20" s="166"/>
      <c r="D20" s="166"/>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166" t="s">
        <v>17</v>
      </c>
      <c r="C23" s="166"/>
      <c r="D23" s="166"/>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166" t="s">
        <v>18</v>
      </c>
      <c r="C24" s="166"/>
      <c r="D24" s="166"/>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166" t="s">
        <v>17</v>
      </c>
      <c r="C26" s="166"/>
      <c r="D26" s="166"/>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166" t="s">
        <v>18</v>
      </c>
      <c r="C27" s="166"/>
      <c r="D27" s="166"/>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168" t="s">
        <v>10</v>
      </c>
      <c r="C30" s="166"/>
      <c r="D30" s="166"/>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166" t="s">
        <v>12</v>
      </c>
      <c r="C31" s="166"/>
      <c r="D31" s="166"/>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2:R14"/>
  <sheetViews>
    <sheetView workbookViewId="0">
      <selection activeCell="F20" sqref="F20"/>
    </sheetView>
  </sheetViews>
  <sheetFormatPr defaultRowHeight="12.75"/>
  <cols>
    <col min="3" max="3" width="17.5703125" customWidth="1"/>
    <col min="4" max="4" width="11.28515625" customWidth="1"/>
    <col min="5" max="5" width="12.140625" customWidth="1"/>
    <col min="6" max="6" width="13" style="41" customWidth="1"/>
    <col min="7" max="7" width="9.140625" style="41"/>
    <col min="12" max="12" width="16.28515625" customWidth="1"/>
    <col min="13" max="13" width="42.7109375" customWidth="1"/>
  </cols>
  <sheetData>
    <row r="2" spans="2:18">
      <c r="B2" s="27"/>
      <c r="C2" s="27"/>
      <c r="D2" s="27"/>
      <c r="E2" s="28" t="s">
        <v>474</v>
      </c>
      <c r="F2" s="28"/>
      <c r="G2" s="28"/>
      <c r="H2" s="28"/>
      <c r="I2" s="35"/>
      <c r="J2" s="36" t="s">
        <v>486</v>
      </c>
      <c r="K2" s="36"/>
      <c r="L2" s="37"/>
      <c r="M2" s="37"/>
      <c r="N2" s="37"/>
      <c r="O2" s="37"/>
      <c r="P2" s="37"/>
      <c r="Q2" s="37"/>
      <c r="R2" s="37"/>
    </row>
    <row r="3" spans="2:18">
      <c r="B3" s="29" t="s">
        <v>459</v>
      </c>
      <c r="C3" s="29" t="s">
        <v>0</v>
      </c>
      <c r="D3" s="30" t="s">
        <v>475</v>
      </c>
      <c r="E3" s="29" t="s">
        <v>476</v>
      </c>
      <c r="F3" s="29" t="s">
        <v>537</v>
      </c>
      <c r="G3" s="29" t="s">
        <v>536</v>
      </c>
      <c r="H3" s="29" t="s">
        <v>477</v>
      </c>
      <c r="I3" s="35"/>
      <c r="J3" s="38" t="s">
        <v>487</v>
      </c>
      <c r="K3" s="38" t="s">
        <v>459</v>
      </c>
      <c r="L3" s="38" t="s">
        <v>0</v>
      </c>
      <c r="M3" s="38" t="s">
        <v>488</v>
      </c>
      <c r="N3" s="38" t="s">
        <v>489</v>
      </c>
      <c r="O3" s="38" t="s">
        <v>490</v>
      </c>
      <c r="P3" s="38" t="s">
        <v>491</v>
      </c>
      <c r="Q3" s="38" t="s">
        <v>492</v>
      </c>
      <c r="R3" s="38" t="s">
        <v>493</v>
      </c>
    </row>
    <row r="4" spans="2:18" ht="45.75" thickBot="1">
      <c r="B4" s="31" t="s">
        <v>478</v>
      </c>
      <c r="C4" s="31" t="s">
        <v>479</v>
      </c>
      <c r="D4" s="31" t="s">
        <v>480</v>
      </c>
      <c r="E4" s="31" t="s">
        <v>481</v>
      </c>
      <c r="F4" s="31"/>
      <c r="G4" s="31"/>
      <c r="H4" s="31" t="s">
        <v>482</v>
      </c>
      <c r="I4" s="35"/>
      <c r="J4" s="39" t="s">
        <v>494</v>
      </c>
      <c r="K4" s="39" t="s">
        <v>478</v>
      </c>
      <c r="L4" s="39" t="s">
        <v>495</v>
      </c>
      <c r="M4" s="39" t="s">
        <v>496</v>
      </c>
      <c r="N4" s="39" t="s">
        <v>497</v>
      </c>
      <c r="O4" s="39" t="s">
        <v>498</v>
      </c>
      <c r="P4" s="39" t="s">
        <v>499</v>
      </c>
      <c r="Q4" s="39" t="s">
        <v>500</v>
      </c>
      <c r="R4" s="39" t="s">
        <v>501</v>
      </c>
    </row>
    <row r="5" spans="2:18" ht="13.5" thickBot="1">
      <c r="B5" s="32"/>
      <c r="C5" s="32" t="s">
        <v>483</v>
      </c>
      <c r="D5" s="34"/>
      <c r="E5" s="34"/>
      <c r="F5" s="34"/>
      <c r="G5" s="34"/>
      <c r="H5" s="34"/>
      <c r="I5" s="35"/>
      <c r="J5" s="39" t="s">
        <v>502</v>
      </c>
      <c r="K5" s="39"/>
      <c r="L5" s="40"/>
      <c r="M5" s="40"/>
      <c r="N5" s="40"/>
      <c r="O5" s="40"/>
      <c r="P5" s="40"/>
      <c r="Q5" s="40"/>
      <c r="R5" s="40"/>
    </row>
    <row r="6" spans="2:18" ht="15" customHeight="1">
      <c r="B6" s="46" t="s">
        <v>514</v>
      </c>
      <c r="C6" s="46" t="s">
        <v>465</v>
      </c>
      <c r="D6" s="47" t="s">
        <v>485</v>
      </c>
      <c r="E6" s="46" t="s">
        <v>1055</v>
      </c>
      <c r="F6" s="46"/>
      <c r="G6" s="46"/>
      <c r="H6" s="48">
        <v>1</v>
      </c>
      <c r="I6" s="35"/>
      <c r="J6" s="41" t="s">
        <v>509</v>
      </c>
      <c r="K6" s="46" t="s">
        <v>514</v>
      </c>
      <c r="L6" s="42" t="s">
        <v>465</v>
      </c>
      <c r="M6" s="43" t="s">
        <v>503</v>
      </c>
      <c r="N6" s="42" t="s">
        <v>484</v>
      </c>
      <c r="O6" s="42" t="s">
        <v>504</v>
      </c>
      <c r="P6" s="41" t="s">
        <v>505</v>
      </c>
    </row>
    <row r="7" spans="2:18" ht="15" customHeight="1">
      <c r="B7" s="46" t="s">
        <v>514</v>
      </c>
      <c r="C7" s="46" t="s">
        <v>466</v>
      </c>
      <c r="D7" s="47" t="s">
        <v>485</v>
      </c>
      <c r="E7" s="46" t="s">
        <v>1055</v>
      </c>
      <c r="F7" s="46"/>
      <c r="G7" s="46"/>
      <c r="H7" s="48">
        <v>1</v>
      </c>
      <c r="I7" s="35"/>
      <c r="J7" s="41" t="s">
        <v>509</v>
      </c>
      <c r="K7" s="46" t="s">
        <v>514</v>
      </c>
      <c r="L7" s="42" t="s">
        <v>466</v>
      </c>
      <c r="M7" s="43" t="s">
        <v>506</v>
      </c>
      <c r="N7" s="42" t="s">
        <v>484</v>
      </c>
      <c r="O7" s="42" t="s">
        <v>504</v>
      </c>
      <c r="P7" s="41" t="s">
        <v>505</v>
      </c>
    </row>
    <row r="8" spans="2:18" ht="15" customHeight="1">
      <c r="B8" s="46" t="s">
        <v>514</v>
      </c>
      <c r="C8" s="46" t="s">
        <v>467</v>
      </c>
      <c r="D8" s="47" t="s">
        <v>485</v>
      </c>
      <c r="E8" s="46" t="s">
        <v>1055</v>
      </c>
      <c r="F8" s="46"/>
      <c r="G8" s="46"/>
      <c r="H8" s="48">
        <v>1</v>
      </c>
      <c r="I8" s="35"/>
      <c r="J8" s="41" t="s">
        <v>509</v>
      </c>
      <c r="K8" s="46" t="s">
        <v>514</v>
      </c>
      <c r="L8" s="42" t="s">
        <v>467</v>
      </c>
      <c r="M8" s="43" t="s">
        <v>507</v>
      </c>
      <c r="N8" s="42" t="s">
        <v>484</v>
      </c>
      <c r="O8" s="42" t="s">
        <v>504</v>
      </c>
      <c r="P8" s="41" t="s">
        <v>505</v>
      </c>
    </row>
    <row r="9" spans="2:18" ht="15" customHeight="1">
      <c r="B9" s="46" t="s">
        <v>514</v>
      </c>
      <c r="C9" s="46" t="s">
        <v>468</v>
      </c>
      <c r="D9" s="47" t="s">
        <v>485</v>
      </c>
      <c r="E9" s="46" t="s">
        <v>1055</v>
      </c>
      <c r="F9" s="46"/>
      <c r="G9" s="46"/>
      <c r="H9" s="48">
        <v>1</v>
      </c>
      <c r="I9" s="35"/>
      <c r="J9" s="41" t="s">
        <v>509</v>
      </c>
      <c r="K9" s="46" t="s">
        <v>514</v>
      </c>
      <c r="L9" s="42" t="s">
        <v>468</v>
      </c>
      <c r="M9" s="43" t="s">
        <v>508</v>
      </c>
      <c r="N9" s="42" t="s">
        <v>484</v>
      </c>
      <c r="O9" s="42" t="s">
        <v>504</v>
      </c>
      <c r="P9" s="41" t="s">
        <v>505</v>
      </c>
    </row>
    <row r="10" spans="2:18">
      <c r="B10" s="46" t="s">
        <v>514</v>
      </c>
      <c r="C10" s="44" t="s">
        <v>469</v>
      </c>
      <c r="D10" s="49" t="s">
        <v>485</v>
      </c>
      <c r="E10" s="45" t="s">
        <v>473</v>
      </c>
      <c r="F10" s="45"/>
      <c r="G10" s="45"/>
      <c r="H10" s="45">
        <v>1</v>
      </c>
      <c r="I10" s="35"/>
      <c r="J10" s="33" t="s">
        <v>509</v>
      </c>
      <c r="K10" s="46" t="s">
        <v>514</v>
      </c>
      <c r="L10" s="33" t="s">
        <v>469</v>
      </c>
      <c r="M10" s="33" t="s">
        <v>510</v>
      </c>
      <c r="N10" s="33" t="s">
        <v>484</v>
      </c>
      <c r="O10" s="42" t="s">
        <v>504</v>
      </c>
      <c r="P10" s="41" t="s">
        <v>505</v>
      </c>
    </row>
    <row r="11" spans="2:18">
      <c r="B11" s="46" t="s">
        <v>514</v>
      </c>
      <c r="C11" s="44" t="s">
        <v>470</v>
      </c>
      <c r="D11" s="49" t="s">
        <v>485</v>
      </c>
      <c r="E11" s="45" t="s">
        <v>473</v>
      </c>
      <c r="F11" s="45"/>
      <c r="G11" s="45"/>
      <c r="H11" s="45">
        <v>1</v>
      </c>
      <c r="I11" s="35"/>
      <c r="J11" s="33" t="s">
        <v>509</v>
      </c>
      <c r="K11" s="46" t="s">
        <v>514</v>
      </c>
      <c r="L11" s="33" t="s">
        <v>470</v>
      </c>
      <c r="M11" s="33" t="s">
        <v>511</v>
      </c>
      <c r="N11" s="33" t="s">
        <v>484</v>
      </c>
      <c r="O11" s="42" t="s">
        <v>504</v>
      </c>
      <c r="P11" s="41" t="s">
        <v>505</v>
      </c>
    </row>
    <row r="12" spans="2:18">
      <c r="B12" s="46" t="s">
        <v>514</v>
      </c>
      <c r="C12" s="44" t="s">
        <v>471</v>
      </c>
      <c r="D12" s="49" t="s">
        <v>485</v>
      </c>
      <c r="E12" s="45" t="s">
        <v>473</v>
      </c>
      <c r="F12" s="45"/>
      <c r="G12" s="45"/>
      <c r="H12" s="45">
        <v>1</v>
      </c>
      <c r="J12" s="33" t="s">
        <v>509</v>
      </c>
      <c r="K12" s="46" t="s">
        <v>514</v>
      </c>
      <c r="L12" s="33" t="s">
        <v>471</v>
      </c>
      <c r="M12" s="33" t="s">
        <v>512</v>
      </c>
      <c r="N12" s="33" t="s">
        <v>484</v>
      </c>
      <c r="O12" s="42" t="s">
        <v>504</v>
      </c>
      <c r="P12" s="41" t="s">
        <v>505</v>
      </c>
    </row>
    <row r="13" spans="2:18">
      <c r="B13" s="46" t="s">
        <v>514</v>
      </c>
      <c r="C13" s="44" t="s">
        <v>472</v>
      </c>
      <c r="D13" s="49" t="s">
        <v>485</v>
      </c>
      <c r="E13" s="45" t="s">
        <v>473</v>
      </c>
      <c r="F13" s="45"/>
      <c r="G13" s="45"/>
      <c r="H13" s="45">
        <v>1</v>
      </c>
      <c r="J13" s="33" t="s">
        <v>509</v>
      </c>
      <c r="K13" s="46" t="s">
        <v>514</v>
      </c>
      <c r="L13" s="33" t="s">
        <v>472</v>
      </c>
      <c r="M13" s="33" t="s">
        <v>513</v>
      </c>
      <c r="N13" s="33" t="s">
        <v>484</v>
      </c>
      <c r="O13" s="42" t="s">
        <v>504</v>
      </c>
      <c r="P13" s="41" t="s">
        <v>505</v>
      </c>
    </row>
    <row r="14" spans="2:18">
      <c r="B14" s="46" t="s">
        <v>514</v>
      </c>
      <c r="C14" s="55" t="s">
        <v>533</v>
      </c>
      <c r="D14" s="49" t="s">
        <v>535</v>
      </c>
      <c r="E14" s="49" t="s">
        <v>485</v>
      </c>
      <c r="F14" s="49">
        <v>0.01</v>
      </c>
      <c r="G14" s="45">
        <v>69</v>
      </c>
      <c r="H14" s="56">
        <v>0.86</v>
      </c>
      <c r="J14" s="33" t="s">
        <v>509</v>
      </c>
      <c r="K14" s="46" t="s">
        <v>514</v>
      </c>
      <c r="L14" s="55" t="s">
        <v>533</v>
      </c>
      <c r="M14" s="55" t="s">
        <v>534</v>
      </c>
      <c r="N14" s="33" t="s">
        <v>484</v>
      </c>
      <c r="O14" s="42" t="s">
        <v>504</v>
      </c>
      <c r="P14" s="41" t="s">
        <v>505</v>
      </c>
      <c r="Q14"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C25"/>
  <sheetViews>
    <sheetView zoomScale="70" zoomScaleNormal="70" workbookViewId="0">
      <selection activeCell="G37" sqref="G37"/>
    </sheetView>
  </sheetViews>
  <sheetFormatPr defaultRowHeight="12.75"/>
  <cols>
    <col min="1" max="1" width="9.140625" style="41"/>
    <col min="2" max="2" width="29.140625" style="41" customWidth="1"/>
    <col min="3" max="3" width="47.42578125" style="41" customWidth="1"/>
    <col min="4" max="4" width="25.85546875" style="41" customWidth="1"/>
    <col min="5" max="6" width="13" style="41" customWidth="1"/>
    <col min="7" max="7" width="11" style="41" customWidth="1"/>
    <col min="8" max="8" width="13.140625" style="41" customWidth="1"/>
    <col min="9" max="9" width="14.140625" style="41" customWidth="1"/>
    <col min="10" max="10" width="11" style="41" customWidth="1"/>
    <col min="11" max="11" width="21.5703125" style="41" customWidth="1"/>
    <col min="12" max="14" width="11" style="41" customWidth="1"/>
    <col min="15" max="15" width="12.140625" style="41" customWidth="1"/>
    <col min="16" max="16" width="11" style="41" customWidth="1"/>
    <col min="17" max="18" width="12.85546875" style="41" customWidth="1"/>
    <col min="19" max="19" width="11" style="41" customWidth="1"/>
    <col min="20" max="21" width="9.140625" style="41"/>
    <col min="22" max="22" width="11.42578125" style="41" customWidth="1"/>
    <col min="23" max="23" width="24" style="41" customWidth="1"/>
    <col min="24" max="24" width="43.42578125" style="41" customWidth="1"/>
    <col min="25" max="16384" width="9.140625" style="41"/>
  </cols>
  <sheetData>
    <row r="2" spans="2:29" ht="15">
      <c r="B2" s="41" t="s">
        <v>538</v>
      </c>
      <c r="C2" s="57"/>
      <c r="D2" s="57"/>
      <c r="E2" s="57"/>
      <c r="F2" s="58"/>
      <c r="G2" s="58"/>
      <c r="H2" s="58"/>
      <c r="I2" s="58"/>
      <c r="J2" s="58"/>
      <c r="K2" s="58"/>
      <c r="L2" s="58"/>
      <c r="M2" s="57"/>
      <c r="N2" s="57"/>
      <c r="O2" s="57"/>
      <c r="P2" s="57"/>
      <c r="Q2" s="57"/>
      <c r="R2" s="57"/>
      <c r="S2" s="57"/>
      <c r="T2" s="57"/>
    </row>
    <row r="3" spans="2:29" ht="15">
      <c r="B3" s="57"/>
      <c r="C3" s="57"/>
      <c r="D3" s="57"/>
      <c r="E3" s="57"/>
      <c r="F3" s="58"/>
      <c r="G3" s="58"/>
      <c r="H3" s="58"/>
      <c r="I3" s="58"/>
      <c r="J3" s="58"/>
      <c r="K3" s="89" t="s">
        <v>975</v>
      </c>
      <c r="L3" s="58"/>
      <c r="M3" s="57"/>
      <c r="N3" s="57"/>
      <c r="O3" s="57"/>
      <c r="P3" s="57"/>
      <c r="Q3" s="57"/>
      <c r="R3" s="57"/>
      <c r="S3" s="57"/>
      <c r="T3" s="57"/>
    </row>
    <row r="4" spans="2:29" ht="15">
      <c r="B4" s="57"/>
      <c r="C4" s="57"/>
      <c r="D4" s="57"/>
      <c r="E4" s="57"/>
      <c r="F4" s="57"/>
      <c r="G4" s="57"/>
      <c r="H4" s="59" t="s">
        <v>474</v>
      </c>
      <c r="I4" s="59"/>
      <c r="J4" s="57"/>
      <c r="K4" s="57"/>
      <c r="L4" s="57"/>
      <c r="M4" s="57"/>
      <c r="N4" s="57"/>
      <c r="O4" s="57"/>
      <c r="P4" s="57"/>
      <c r="Q4" s="57"/>
      <c r="R4" s="57"/>
      <c r="S4" s="57"/>
      <c r="T4" s="57"/>
      <c r="V4" s="90" t="s">
        <v>486</v>
      </c>
      <c r="W4" s="37"/>
      <c r="X4" s="37"/>
      <c r="Y4" s="37"/>
      <c r="Z4" s="37"/>
      <c r="AA4" s="37"/>
      <c r="AB4" s="37"/>
    </row>
    <row r="5" spans="2:29" ht="15">
      <c r="B5" s="60" t="s">
        <v>0</v>
      </c>
      <c r="C5" s="60" t="s">
        <v>488</v>
      </c>
      <c r="D5" s="60" t="s">
        <v>475</v>
      </c>
      <c r="E5" s="60" t="s">
        <v>1007</v>
      </c>
      <c r="F5" s="60" t="s">
        <v>476</v>
      </c>
      <c r="G5" s="60" t="s">
        <v>539</v>
      </c>
      <c r="H5" s="60" t="s">
        <v>954</v>
      </c>
      <c r="I5" s="60" t="s">
        <v>540</v>
      </c>
      <c r="J5" s="60" t="s">
        <v>477</v>
      </c>
      <c r="K5" s="60" t="s">
        <v>1009</v>
      </c>
      <c r="L5" s="60" t="s">
        <v>541</v>
      </c>
      <c r="M5" s="60" t="s">
        <v>542</v>
      </c>
      <c r="N5" s="60" t="s">
        <v>543</v>
      </c>
      <c r="O5" s="60" t="s">
        <v>544</v>
      </c>
      <c r="P5" s="60" t="s">
        <v>545</v>
      </c>
      <c r="Q5" s="60" t="s">
        <v>546</v>
      </c>
      <c r="R5" s="60" t="s">
        <v>979</v>
      </c>
      <c r="S5" s="60" t="s">
        <v>547</v>
      </c>
      <c r="T5" s="57"/>
      <c r="V5" s="91" t="s">
        <v>487</v>
      </c>
      <c r="W5" s="91" t="s">
        <v>0</v>
      </c>
      <c r="X5" s="91" t="s">
        <v>488</v>
      </c>
      <c r="Y5" s="91" t="s">
        <v>489</v>
      </c>
      <c r="Z5" s="91" t="s">
        <v>490</v>
      </c>
      <c r="AA5" s="91" t="s">
        <v>491</v>
      </c>
      <c r="AB5" s="91" t="s">
        <v>492</v>
      </c>
      <c r="AC5" s="91" t="s">
        <v>493</v>
      </c>
    </row>
    <row r="6" spans="2:29" ht="51.75" thickBot="1">
      <c r="B6" s="61" t="s">
        <v>548</v>
      </c>
      <c r="C6" s="61" t="s">
        <v>496</v>
      </c>
      <c r="D6" s="61" t="s">
        <v>480</v>
      </c>
      <c r="E6" s="61"/>
      <c r="F6" s="61" t="s">
        <v>481</v>
      </c>
      <c r="G6" s="61" t="s">
        <v>549</v>
      </c>
      <c r="H6" s="61" t="s">
        <v>550</v>
      </c>
      <c r="I6" s="61" t="s">
        <v>551</v>
      </c>
      <c r="J6" s="61" t="s">
        <v>482</v>
      </c>
      <c r="K6" s="61" t="s">
        <v>484</v>
      </c>
      <c r="L6" s="61" t="s">
        <v>552</v>
      </c>
      <c r="M6" s="61" t="s">
        <v>553</v>
      </c>
      <c r="N6" s="61" t="s">
        <v>554</v>
      </c>
      <c r="O6" s="61" t="s">
        <v>555</v>
      </c>
      <c r="P6" s="61" t="s">
        <v>1</v>
      </c>
      <c r="Q6" s="61" t="s">
        <v>556</v>
      </c>
      <c r="R6" s="61" t="s">
        <v>980</v>
      </c>
      <c r="S6" s="61" t="s">
        <v>557</v>
      </c>
      <c r="T6" s="57"/>
      <c r="V6" s="92" t="s">
        <v>982</v>
      </c>
      <c r="W6" s="92" t="s">
        <v>495</v>
      </c>
      <c r="X6" s="92" t="s">
        <v>496</v>
      </c>
      <c r="Y6" s="92" t="s">
        <v>497</v>
      </c>
      <c r="Z6" s="92" t="s">
        <v>498</v>
      </c>
      <c r="AA6" s="92" t="s">
        <v>983</v>
      </c>
      <c r="AB6" s="92" t="s">
        <v>984</v>
      </c>
      <c r="AC6" s="92" t="s">
        <v>501</v>
      </c>
    </row>
    <row r="7" spans="2:29" ht="15.75" thickBot="1">
      <c r="B7" s="83" t="s">
        <v>483</v>
      </c>
      <c r="C7" s="83"/>
      <c r="D7" s="83"/>
      <c r="E7" s="83"/>
      <c r="F7" s="83"/>
      <c r="G7" s="83"/>
      <c r="H7" s="83" t="s">
        <v>558</v>
      </c>
      <c r="I7" s="83"/>
      <c r="J7" s="83"/>
      <c r="K7" s="83"/>
      <c r="L7" s="83" t="s">
        <v>560</v>
      </c>
      <c r="M7" s="83"/>
      <c r="N7" s="83" t="s">
        <v>976</v>
      </c>
      <c r="O7" s="83" t="s">
        <v>978</v>
      </c>
      <c r="P7" s="83" t="s">
        <v>981</v>
      </c>
      <c r="Q7" s="83" t="s">
        <v>559</v>
      </c>
      <c r="R7" s="83"/>
      <c r="S7" s="83" t="s">
        <v>560</v>
      </c>
      <c r="T7" s="57"/>
      <c r="V7" s="62" t="s">
        <v>483</v>
      </c>
      <c r="W7" s="62"/>
      <c r="X7" s="62"/>
      <c r="Y7" s="62"/>
      <c r="Z7" s="62"/>
      <c r="AA7" s="62"/>
      <c r="AB7" s="62"/>
      <c r="AC7" s="62"/>
    </row>
    <row r="8" spans="2:29" ht="15">
      <c r="B8" s="102" t="s">
        <v>1022</v>
      </c>
      <c r="C8" s="102" t="s">
        <v>1047</v>
      </c>
      <c r="D8" s="102" t="s">
        <v>561</v>
      </c>
      <c r="E8" s="102"/>
      <c r="F8" s="102" t="s">
        <v>535</v>
      </c>
      <c r="G8" s="102" t="s">
        <v>562</v>
      </c>
      <c r="H8" s="102">
        <v>2022</v>
      </c>
      <c r="I8" s="102">
        <f>'41 Electric boiler, large'!D6</f>
        <v>5</v>
      </c>
      <c r="J8" s="103">
        <f>'41 Electric boiler, large'!E8</f>
        <v>0.99</v>
      </c>
      <c r="K8" s="103"/>
      <c r="L8" s="102">
        <f>'41 Electric boiler, large'!D12</f>
        <v>20</v>
      </c>
      <c r="M8" s="103">
        <f>1-'41 Electric boiler, large'!C10</f>
        <v>0.99</v>
      </c>
      <c r="N8" s="103">
        <f>'41 Electric boiler, large'!D27*1000</f>
        <v>70</v>
      </c>
      <c r="O8" s="103">
        <f>'41 Electric boiler, large'!D33/1000</f>
        <v>1.07</v>
      </c>
      <c r="P8" s="103">
        <f>('41 Electric boiler, large'!D30/1000)/Q8</f>
        <v>2.8538812785388126E-2</v>
      </c>
      <c r="Q8" s="107">
        <v>3.1536000000000002E-2</v>
      </c>
      <c r="R8" s="104"/>
      <c r="S8" s="105">
        <f>ROUNDUP('41 Electric boiler, large'!D13,0)</f>
        <v>1</v>
      </c>
      <c r="T8" s="57"/>
      <c r="V8" s="70" t="s">
        <v>985</v>
      </c>
      <c r="W8" s="70" t="str">
        <f t="shared" ref="W8:X10" si="0">B8</f>
        <v>DH_ELC_BLR_N1</v>
      </c>
      <c r="X8" s="70" t="str">
        <f t="shared" si="0"/>
        <v>Electric Boiler for District Heating</v>
      </c>
      <c r="Y8" s="70" t="s">
        <v>484</v>
      </c>
      <c r="Z8" s="70" t="s">
        <v>563</v>
      </c>
      <c r="AA8" s="70"/>
      <c r="AB8" s="70"/>
      <c r="AC8" s="70"/>
    </row>
    <row r="9" spans="2:29" ht="15">
      <c r="B9" s="94" t="s">
        <v>1023</v>
      </c>
      <c r="C9" s="94" t="s">
        <v>1046</v>
      </c>
      <c r="D9" s="94" t="s">
        <v>1012</v>
      </c>
      <c r="E9" s="94"/>
      <c r="F9" s="94" t="s">
        <v>535</v>
      </c>
      <c r="G9" s="94" t="s">
        <v>1013</v>
      </c>
      <c r="H9" s="94">
        <v>2022</v>
      </c>
      <c r="I9" s="94">
        <f>'44 Natural Gas DH Only'!G6</f>
        <v>0.5</v>
      </c>
      <c r="J9" s="96">
        <v>0.94</v>
      </c>
      <c r="K9" s="96"/>
      <c r="L9" s="94">
        <f>'44 Natural Gas DH Only'!D12</f>
        <v>25</v>
      </c>
      <c r="M9" s="96">
        <f>1-'44 Natural Gas DH Only'!D10</f>
        <v>0.99</v>
      </c>
      <c r="N9" s="96">
        <f>'44 Natural Gas DH Only'!D27*1000</f>
        <v>60</v>
      </c>
      <c r="O9" s="96">
        <f>'44 Natural Gas DH Only'!D33/1000</f>
        <v>1.95</v>
      </c>
      <c r="P9" s="96">
        <f>('44 Natural Gas DH Only'!D30/1000)/Q9</f>
        <v>3.4880771182141043E-2</v>
      </c>
      <c r="Q9" s="108">
        <v>3.1536000000000002E-2</v>
      </c>
      <c r="R9" s="97"/>
      <c r="S9" s="101">
        <v>1</v>
      </c>
      <c r="T9" s="57"/>
      <c r="V9" s="63" t="s">
        <v>985</v>
      </c>
      <c r="W9" s="63" t="str">
        <f t="shared" si="0"/>
        <v>DH_GAS_BLR_N1</v>
      </c>
      <c r="X9" s="63" t="str">
        <f t="shared" si="0"/>
        <v>Gas Boiler for District Heating</v>
      </c>
      <c r="Y9" s="63" t="s">
        <v>484</v>
      </c>
      <c r="Z9" s="63" t="s">
        <v>563</v>
      </c>
      <c r="AA9" s="63"/>
      <c r="AB9" s="63"/>
      <c r="AC9" s="63"/>
    </row>
    <row r="10" spans="2:29" ht="15">
      <c r="B10" s="64" t="s">
        <v>1021</v>
      </c>
      <c r="C10" s="64" t="s">
        <v>1015</v>
      </c>
      <c r="D10" s="64" t="s">
        <v>561</v>
      </c>
      <c r="E10" s="64"/>
      <c r="F10" s="64" t="s">
        <v>535</v>
      </c>
      <c r="G10" s="64" t="s">
        <v>562</v>
      </c>
      <c r="H10" s="64">
        <v>2022</v>
      </c>
      <c r="I10" s="64">
        <f>'45.3.a Geoth. DH, 1200m, E (LT)'!C6</f>
        <v>10.93</v>
      </c>
      <c r="J10" s="67">
        <f>'45.3.a Geoth. DH, 1200m, E (LT)'!C7</f>
        <v>5.4809479999999997</v>
      </c>
      <c r="K10" s="65"/>
      <c r="L10" s="66">
        <f>'45.3.a Geoth. DH, 1200m, E (LT)'!C11</f>
        <v>25</v>
      </c>
      <c r="M10" s="67">
        <f>1-'45.3.a Geoth. DH, 1200m, E (LT)'!C9</f>
        <v>0.98</v>
      </c>
      <c r="N10" s="67">
        <f>'45.3.a Geoth. DH, 1200m, E (LT)'!C27*1000*1.15</f>
        <v>3104.9999999999995</v>
      </c>
      <c r="O10" s="67">
        <f>'45.3.a Geoth. DH, 1200m, E (LT)'!C34/1000</f>
        <v>23.2</v>
      </c>
      <c r="P10" s="138">
        <f>('45.3.a Geoth. DH, 1200m, E (LT)'!C31/1000)/Q10</f>
        <v>0.17313546423135462</v>
      </c>
      <c r="Q10" s="109">
        <v>3.1536000000000002E-2</v>
      </c>
      <c r="R10" s="68">
        <v>15</v>
      </c>
      <c r="S10" s="69">
        <f>ROUNDUP('45.3.a Geoth. DH, 1200m, E (LT)'!D13,0)</f>
        <v>5</v>
      </c>
      <c r="T10" s="57"/>
      <c r="V10" s="70" t="s">
        <v>985</v>
      </c>
      <c r="W10" s="70" t="str">
        <f t="shared" si="0"/>
        <v>DH_ELC_GEO1200_N1</v>
      </c>
      <c r="X10" s="70" t="str">
        <f t="shared" si="0"/>
        <v>Geothermal and electric HP 1200m</v>
      </c>
      <c r="Y10" s="70" t="s">
        <v>484</v>
      </c>
      <c r="Z10" s="70" t="s">
        <v>563</v>
      </c>
      <c r="AA10" s="70"/>
      <c r="AB10" s="70"/>
      <c r="AC10" s="70"/>
    </row>
    <row r="11" spans="2:29" ht="15">
      <c r="B11" s="98"/>
      <c r="C11" s="98"/>
      <c r="D11" s="98"/>
      <c r="E11" s="98" t="s">
        <v>1008</v>
      </c>
      <c r="F11" s="98"/>
      <c r="G11" s="98"/>
      <c r="H11" s="98"/>
      <c r="I11" s="98"/>
      <c r="J11" s="98"/>
      <c r="K11" s="99">
        <f>1-1/(J10)</f>
        <v>0.81754981072617361</v>
      </c>
      <c r="L11" s="98"/>
      <c r="M11" s="98"/>
      <c r="N11" s="98"/>
      <c r="O11" s="98"/>
      <c r="P11" s="99"/>
      <c r="Q11" s="110"/>
      <c r="R11" s="98"/>
      <c r="S11" s="98"/>
      <c r="T11" s="57"/>
      <c r="V11" s="63" t="s">
        <v>985</v>
      </c>
      <c r="W11" s="63" t="str">
        <f>B12</f>
        <v>DH_SOL_N1</v>
      </c>
      <c r="X11" s="63" t="str">
        <f>C12</f>
        <v>Solar District Heating</v>
      </c>
      <c r="Y11" s="63" t="s">
        <v>484</v>
      </c>
      <c r="Z11" s="63" t="s">
        <v>563</v>
      </c>
      <c r="AA11" s="63"/>
      <c r="AB11" s="63"/>
      <c r="AC11" s="63"/>
    </row>
    <row r="12" spans="2:29" ht="15">
      <c r="B12" s="71" t="s">
        <v>1019</v>
      </c>
      <c r="C12" s="71" t="s">
        <v>1010</v>
      </c>
      <c r="D12" s="71" t="s">
        <v>1011</v>
      </c>
      <c r="E12" s="71"/>
      <c r="F12" s="71" t="s">
        <v>535</v>
      </c>
      <c r="G12" s="94" t="s">
        <v>562</v>
      </c>
      <c r="H12" s="95">
        <v>2022</v>
      </c>
      <c r="I12" s="71"/>
      <c r="J12" s="100">
        <f>'46 Solar District Heating'!D6</f>
        <v>0.45</v>
      </c>
      <c r="K12" s="71"/>
      <c r="L12" s="71">
        <f>'46 Solar District Heating'!D9</f>
        <v>30</v>
      </c>
      <c r="M12" s="72">
        <f>1-'46 Solar District Heating'!C8</f>
        <v>0.995</v>
      </c>
      <c r="N12" s="73">
        <f>'46 Solar District Heating'!D24*1000</f>
        <v>310</v>
      </c>
      <c r="O12" s="106">
        <f>'46 Solar District Heating'!D31/1000</f>
        <v>6.0810000000000003E-2</v>
      </c>
      <c r="P12" s="106">
        <f>('46 Solar District Heating'!D28/1000)/Q12</f>
        <v>6.6590563165905619E-3</v>
      </c>
      <c r="Q12" s="139">
        <v>3.1536000000000002E-2</v>
      </c>
      <c r="R12" s="140">
        <v>15</v>
      </c>
      <c r="S12" s="74">
        <v>1</v>
      </c>
      <c r="T12" s="57"/>
      <c r="V12" s="70" t="s">
        <v>985</v>
      </c>
      <c r="W12" s="70" t="str">
        <f>B13</f>
        <v>DH_AHP_GEO1200_N1</v>
      </c>
      <c r="X12" s="70" t="str">
        <f>C13</f>
        <v>Geothermal and absorption HP 1200m</v>
      </c>
      <c r="Y12" s="70" t="s">
        <v>484</v>
      </c>
      <c r="Z12" s="70" t="s">
        <v>563</v>
      </c>
      <c r="AA12" s="70"/>
      <c r="AB12" s="70"/>
      <c r="AC12" s="70"/>
    </row>
    <row r="13" spans="2:29" ht="15">
      <c r="B13" s="64" t="s">
        <v>1020</v>
      </c>
      <c r="C13" s="64" t="s">
        <v>1016</v>
      </c>
      <c r="D13" s="64" t="s">
        <v>1017</v>
      </c>
      <c r="E13" s="64"/>
      <c r="F13" s="64" t="s">
        <v>535</v>
      </c>
      <c r="G13" s="64" t="s">
        <v>562</v>
      </c>
      <c r="H13" s="64">
        <v>2022</v>
      </c>
      <c r="I13" s="64">
        <f>'45.2.a Geothermal DH, 1200m, A'!C6</f>
        <v>22.66</v>
      </c>
      <c r="J13" s="67">
        <f>'45.2.a Geothermal DH, 1200m, A'!C7</f>
        <v>1.6513640000000001</v>
      </c>
      <c r="K13" s="65"/>
      <c r="L13" s="66">
        <f>'45.2.a Geothermal DH, 1200m, A'!C11</f>
        <v>25</v>
      </c>
      <c r="M13" s="67">
        <f>1-'45.2.a Geothermal DH, 1200m, A'!C9</f>
        <v>0.98</v>
      </c>
      <c r="N13" s="67">
        <f>'45.2.a Geothermal DH, 1200m, A'!C27*1000*1.15</f>
        <v>1449</v>
      </c>
      <c r="O13" s="67">
        <f>'45.2.a Geothermal DH, 1200m, A'!C34/1000</f>
        <v>11.1</v>
      </c>
      <c r="P13" s="138">
        <f>('45.2.a Geothermal DH, 1200m, A'!C31/1000)/Q13</f>
        <v>6.595636732623035E-2</v>
      </c>
      <c r="Q13" s="109">
        <v>3.1536000000000002E-2</v>
      </c>
      <c r="R13" s="68">
        <v>15</v>
      </c>
      <c r="S13" s="69">
        <v>5</v>
      </c>
      <c r="V13" s="63" t="s">
        <v>985</v>
      </c>
      <c r="W13" s="63" t="str">
        <f>B15</f>
        <v>DH_ASHP_ELC_N1</v>
      </c>
      <c r="X13" s="63" t="str">
        <f>C15</f>
        <v>Air Source Heat Pump</v>
      </c>
      <c r="Y13" s="63" t="s">
        <v>484</v>
      </c>
      <c r="Z13" s="63" t="s">
        <v>563</v>
      </c>
      <c r="AA13" s="63"/>
      <c r="AB13" s="63"/>
      <c r="AC13" s="63"/>
    </row>
    <row r="14" spans="2:29" ht="15">
      <c r="B14" s="98"/>
      <c r="C14" s="98"/>
      <c r="D14" s="98"/>
      <c r="E14" s="98" t="s">
        <v>1008</v>
      </c>
      <c r="F14" s="98"/>
      <c r="G14" s="98"/>
      <c r="H14" s="98"/>
      <c r="I14" s="98"/>
      <c r="J14" s="98"/>
      <c r="K14" s="99">
        <f>1-1/(J13)</f>
        <v>0.39443999021415022</v>
      </c>
      <c r="L14" s="98"/>
      <c r="M14" s="98"/>
      <c r="N14" s="98"/>
      <c r="O14" s="98"/>
      <c r="P14" s="99"/>
      <c r="Q14" s="110"/>
      <c r="R14" s="98"/>
      <c r="S14" s="98"/>
      <c r="T14" s="71"/>
      <c r="V14" s="70" t="s">
        <v>985</v>
      </c>
      <c r="W14" s="70" t="str">
        <f>B17</f>
        <v>DH_BIO_BLR_N1</v>
      </c>
      <c r="X14" s="70" t="str">
        <f>C17</f>
        <v>Biomass Boiler for District Heating</v>
      </c>
      <c r="Y14" s="70" t="s">
        <v>484</v>
      </c>
      <c r="Z14" s="70" t="s">
        <v>563</v>
      </c>
      <c r="AA14" s="70"/>
      <c r="AB14" s="70"/>
      <c r="AC14" s="70"/>
    </row>
    <row r="15" spans="2:29" ht="15">
      <c r="B15" s="111" t="s">
        <v>1018</v>
      </c>
      <c r="C15" s="111" t="s">
        <v>1014</v>
      </c>
      <c r="D15" s="111" t="s">
        <v>561</v>
      </c>
      <c r="E15" s="111"/>
      <c r="F15" s="111" t="s">
        <v>535</v>
      </c>
      <c r="G15" s="111" t="s">
        <v>562</v>
      </c>
      <c r="H15" s="111">
        <v>2022</v>
      </c>
      <c r="I15" s="111">
        <f>'40 Comp. hp, airsource 10 MW'!C6</f>
        <v>10</v>
      </c>
      <c r="J15" s="111">
        <f>'40 Comp. hp, airsource 10 MW'!D8</f>
        <v>3.5</v>
      </c>
      <c r="K15" s="111"/>
      <c r="L15" s="111">
        <f>'40 Comp. hp, airsource 10 MW'!C12</f>
        <v>25</v>
      </c>
      <c r="M15" s="111">
        <f>1-'40 Comp. hp, airsource 10 MW'!C9</f>
        <v>0.99</v>
      </c>
      <c r="N15" s="111">
        <f>'40 Comp. hp, airsource 10 MW'!C28*1000</f>
        <v>860</v>
      </c>
      <c r="O15" s="111">
        <f>'40 Comp. hp, airsource 10 MW'!C35/1000</f>
        <v>2</v>
      </c>
      <c r="P15" s="111">
        <f>('40 Comp. hp, airsource 10 MW'!C32/1000)/Q15</f>
        <v>5.3589548452562148E-2</v>
      </c>
      <c r="Q15" s="111">
        <v>3.1536000000000002E-2</v>
      </c>
      <c r="R15" s="111"/>
      <c r="S15" s="111">
        <v>1</v>
      </c>
      <c r="T15" s="71"/>
      <c r="V15" s="63" t="s">
        <v>985</v>
      </c>
      <c r="W15" s="63" t="str">
        <f>B19</f>
        <v>DH_PWR_SURPLUS_HEAT</v>
      </c>
      <c r="X15" s="63" t="s">
        <v>1037</v>
      </c>
      <c r="Y15" s="63" t="s">
        <v>484</v>
      </c>
      <c r="Z15" s="63" t="s">
        <v>563</v>
      </c>
      <c r="AA15" s="63"/>
      <c r="AB15" s="63"/>
      <c r="AC15" s="63"/>
    </row>
    <row r="16" spans="2:29" ht="15">
      <c r="B16" s="112"/>
      <c r="C16" s="112"/>
      <c r="D16" s="112"/>
      <c r="E16" s="112" t="s">
        <v>1008</v>
      </c>
      <c r="F16" s="112"/>
      <c r="G16" s="112"/>
      <c r="H16" s="112"/>
      <c r="I16" s="112"/>
      <c r="J16" s="112"/>
      <c r="K16" s="113">
        <f>1-1/(J15)</f>
        <v>0.7142857142857143</v>
      </c>
      <c r="L16" s="112"/>
      <c r="M16" s="112"/>
      <c r="N16" s="112"/>
      <c r="O16" s="112"/>
      <c r="P16" s="112"/>
      <c r="Q16" s="112"/>
      <c r="R16" s="112"/>
      <c r="S16" s="112"/>
      <c r="T16" s="71"/>
      <c r="V16" s="70" t="s">
        <v>985</v>
      </c>
      <c r="W16" s="70" t="str">
        <f>B18</f>
        <v>DH_IND_SURPLUS_HEAT</v>
      </c>
      <c r="X16" s="70" t="s">
        <v>1036</v>
      </c>
      <c r="Y16" s="70" t="s">
        <v>484</v>
      </c>
      <c r="Z16" s="70" t="s">
        <v>563</v>
      </c>
      <c r="AA16" s="70"/>
      <c r="AB16" s="70"/>
      <c r="AC16" s="70"/>
    </row>
    <row r="17" spans="2:20" ht="15">
      <c r="B17" s="131" t="s">
        <v>1045</v>
      </c>
      <c r="C17" s="131" t="s">
        <v>1048</v>
      </c>
      <c r="D17" s="131" t="s">
        <v>1049</v>
      </c>
      <c r="E17" s="131"/>
      <c r="F17" s="131" t="s">
        <v>535</v>
      </c>
      <c r="G17" s="131" t="s">
        <v>562</v>
      </c>
      <c r="H17" s="131">
        <v>2022</v>
      </c>
      <c r="I17" s="131">
        <f>'09a Wood Chips HOP, medium'!D6</f>
        <v>51.64</v>
      </c>
      <c r="J17" s="132">
        <v>0.98</v>
      </c>
      <c r="K17" s="133"/>
      <c r="L17" s="134">
        <f>'09a Wood Chips HOP, medium'!D12</f>
        <v>25</v>
      </c>
      <c r="M17" s="132">
        <f>1-'09a Wood Chips HOP, medium'!D10</f>
        <v>0.97</v>
      </c>
      <c r="N17" s="132">
        <f>'09a Wood Chips HOP, medium'!D28*1000</f>
        <v>490</v>
      </c>
      <c r="O17" s="132">
        <f>'09a Wood Chips HOP, medium'!D40/1000</f>
        <v>48.2</v>
      </c>
      <c r="P17" s="141">
        <f>('09a Wood Chips HOP, medium'!D39/1000)/Q17</f>
        <v>9.8300355149670213E-2</v>
      </c>
      <c r="Q17" s="135">
        <v>3.1536000000000002E-2</v>
      </c>
      <c r="R17" s="136"/>
      <c r="S17" s="137">
        <f>'09a Wood Chips HOP, medium'!D11</f>
        <v>2</v>
      </c>
      <c r="T17" s="71"/>
    </row>
    <row r="18" spans="2:20" ht="15">
      <c r="B18" s="112" t="s">
        <v>1038</v>
      </c>
      <c r="C18" s="142" t="str">
        <f>X16</f>
        <v>Industrial Surplus Heat</v>
      </c>
      <c r="D18" s="149" t="s">
        <v>1053</v>
      </c>
      <c r="E18" s="142"/>
      <c r="F18" s="112" t="s">
        <v>535</v>
      </c>
      <c r="G18" s="112" t="s">
        <v>562</v>
      </c>
      <c r="H18" s="112">
        <v>2022</v>
      </c>
      <c r="I18" s="142">
        <v>20</v>
      </c>
      <c r="J18" s="142">
        <v>1</v>
      </c>
      <c r="K18" s="142"/>
      <c r="L18" s="142"/>
      <c r="M18" s="142"/>
      <c r="N18" s="149">
        <v>41.4</v>
      </c>
      <c r="O18" s="149">
        <v>0.35099999999999998</v>
      </c>
      <c r="P18" s="142"/>
      <c r="Q18" s="111">
        <v>3.1536000000000002E-2</v>
      </c>
      <c r="R18" s="143">
        <f t="array" ref="R18">'Surplus Heat'!C6/1000</f>
        <v>10.257740372771327</v>
      </c>
      <c r="S18" s="142"/>
    </row>
    <row r="19" spans="2:20" ht="15">
      <c r="B19" s="131" t="s">
        <v>1039</v>
      </c>
      <c r="C19" s="131" t="str">
        <f>X15</f>
        <v>Power Generation Surplus Heat</v>
      </c>
      <c r="D19" s="151" t="s">
        <v>561</v>
      </c>
      <c r="E19" s="131"/>
      <c r="F19" s="131" t="s">
        <v>535</v>
      </c>
      <c r="G19" s="131" t="s">
        <v>562</v>
      </c>
      <c r="H19" s="131">
        <v>2022</v>
      </c>
      <c r="I19" s="131">
        <v>50</v>
      </c>
      <c r="J19" s="132">
        <v>1</v>
      </c>
      <c r="K19" s="133"/>
      <c r="L19" s="134"/>
      <c r="M19" s="132"/>
      <c r="N19" s="150">
        <v>41.4</v>
      </c>
      <c r="O19" s="150">
        <v>0.35099999999999998</v>
      </c>
      <c r="P19" s="141"/>
      <c r="Q19" s="135">
        <v>3.1536000000000002E-2</v>
      </c>
      <c r="R19" s="136">
        <f t="array" ref="R19">'Surplus Heat'!C5/1000</f>
        <v>44.627692810925467</v>
      </c>
      <c r="S19" s="137"/>
    </row>
    <row r="23" spans="2:20">
      <c r="N23" s="1" t="s">
        <v>1054</v>
      </c>
    </row>
    <row r="24" spans="2:20">
      <c r="N24" s="41">
        <v>4.0000000000000001E-3</v>
      </c>
      <c r="O24" s="41">
        <v>5.0000000000000001E-4</v>
      </c>
    </row>
    <row r="25" spans="2:20">
      <c r="N25" s="41">
        <v>3.0000000000000001E-3</v>
      </c>
      <c r="O25" s="41">
        <v>5.0000000000000002E-5</v>
      </c>
    </row>
  </sheetData>
  <phoneticPr fontId="78" type="noConversion"/>
  <hyperlinks>
    <hyperlink ref="K3" r:id="rId1" xr:uid="{4A9BE7D0-3336-4401-B650-9755FBF9F12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9"/>
  <sheetViews>
    <sheetView topLeftCell="A3" zoomScale="80" zoomScaleNormal="80" workbookViewId="0">
      <selection activeCell="J36" sqref="J36"/>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s="41" customFormat="1" ht="18" thickBot="1">
      <c r="B1" s="88" t="s">
        <v>1041</v>
      </c>
    </row>
    <row r="2" spans="2:30" s="41" customFormat="1" ht="13.5" thickTop="1"/>
    <row r="3" spans="2:30" s="41" customFormat="1" ht="15">
      <c r="B3" s="23" t="s">
        <v>977</v>
      </c>
    </row>
    <row r="4" spans="2:30" s="41" customFormat="1"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s="41" customFormat="1" ht="15">
      <c r="B5" s="71" t="s">
        <v>1039</v>
      </c>
      <c r="C5" s="114">
        <f>SUM(D5:AC5)</f>
        <v>44627.692810925466</v>
      </c>
      <c r="D5" s="114">
        <f>SUMIF(F12:F27,D4,INDEX(E12:E27,0))</f>
        <v>0</v>
      </c>
      <c r="E5" s="114">
        <f t="shared" ref="E5:AC5" si="0">SUMIF($G$12:$G$27,E4,INDEX($F$12:$F$27,0))</f>
        <v>29742.103665509312</v>
      </c>
      <c r="F5" s="114">
        <f t="shared" si="0"/>
        <v>0</v>
      </c>
      <c r="G5" s="114">
        <f t="shared" si="0"/>
        <v>0</v>
      </c>
      <c r="H5" s="114">
        <f t="shared" si="0"/>
        <v>0</v>
      </c>
      <c r="I5" s="114">
        <f t="shared" si="0"/>
        <v>0</v>
      </c>
      <c r="J5" s="114">
        <f t="shared" si="0"/>
        <v>0</v>
      </c>
      <c r="K5" s="114">
        <f t="shared" si="0"/>
        <v>2871.5039999999999</v>
      </c>
      <c r="L5" s="114">
        <f t="shared" si="0"/>
        <v>0</v>
      </c>
      <c r="M5" s="114">
        <f t="shared" si="0"/>
        <v>0</v>
      </c>
      <c r="N5" s="114">
        <f t="shared" si="0"/>
        <v>0</v>
      </c>
      <c r="O5" s="114">
        <f t="shared" si="0"/>
        <v>0</v>
      </c>
      <c r="P5" s="114">
        <f t="shared" si="0"/>
        <v>0</v>
      </c>
      <c r="Q5" s="114">
        <f t="shared" si="0"/>
        <v>7697.0695824447212</v>
      </c>
      <c r="R5" s="114">
        <f t="shared" si="0"/>
        <v>0</v>
      </c>
      <c r="S5" s="114">
        <f t="shared" si="0"/>
        <v>0</v>
      </c>
      <c r="T5" s="114">
        <f t="shared" si="0"/>
        <v>0</v>
      </c>
      <c r="U5" s="114">
        <f t="shared" si="0"/>
        <v>4317.0155629714272</v>
      </c>
      <c r="V5" s="114">
        <f t="shared" si="0"/>
        <v>0</v>
      </c>
      <c r="W5" s="114">
        <f t="shared" si="0"/>
        <v>0</v>
      </c>
      <c r="X5" s="114">
        <f t="shared" si="0"/>
        <v>0</v>
      </c>
      <c r="Y5" s="114">
        <f t="shared" si="0"/>
        <v>0</v>
      </c>
      <c r="Z5" s="114">
        <f t="shared" si="0"/>
        <v>0</v>
      </c>
      <c r="AA5" s="114">
        <f t="shared" si="0"/>
        <v>0</v>
      </c>
      <c r="AB5" s="114">
        <f t="shared" si="0"/>
        <v>0</v>
      </c>
      <c r="AC5" s="114">
        <f t="shared" si="0"/>
        <v>0</v>
      </c>
      <c r="AD5" s="114">
        <f>C5</f>
        <v>44627.692810925466</v>
      </c>
    </row>
    <row r="6" spans="2:30" s="41" customFormat="1" ht="15">
      <c r="B6" s="71" t="s">
        <v>1038</v>
      </c>
      <c r="C6" s="114">
        <f>SUM(D6:AC6)</f>
        <v>10257.740372771326</v>
      </c>
      <c r="D6" s="114">
        <f t="shared" ref="D6:K6" si="1">SUMIF($G$28:$G$35,D4,INDEX($F$28:$F$35,0))</f>
        <v>0</v>
      </c>
      <c r="E6" s="114">
        <f t="shared" si="1"/>
        <v>1944</v>
      </c>
      <c r="F6" s="114">
        <f t="shared" si="1"/>
        <v>0</v>
      </c>
      <c r="G6" s="114">
        <f t="shared" si="1"/>
        <v>0</v>
      </c>
      <c r="H6" s="114">
        <f t="shared" si="1"/>
        <v>0</v>
      </c>
      <c r="I6" s="114">
        <f t="shared" si="1"/>
        <v>0</v>
      </c>
      <c r="J6" s="114">
        <f t="shared" si="1"/>
        <v>3077</v>
      </c>
      <c r="K6" s="114">
        <f t="shared" si="1"/>
        <v>0</v>
      </c>
      <c r="L6" s="114">
        <f t="shared" ref="L6:AC6" si="2">SUMIF($G$25:$G$35,L4,INDEX($F$25:$F$35,0))</f>
        <v>0</v>
      </c>
      <c r="M6" s="114">
        <f t="shared" si="2"/>
        <v>0</v>
      </c>
      <c r="N6" s="114">
        <f t="shared" si="2"/>
        <v>0</v>
      </c>
      <c r="O6" s="114">
        <f t="shared" si="2"/>
        <v>0</v>
      </c>
      <c r="P6" s="114">
        <f t="shared" si="2"/>
        <v>0</v>
      </c>
      <c r="Q6" s="114">
        <f t="shared" si="2"/>
        <v>2127.7403727713267</v>
      </c>
      <c r="R6" s="114">
        <f t="shared" si="2"/>
        <v>0</v>
      </c>
      <c r="S6" s="114">
        <f t="shared" si="2"/>
        <v>1225</v>
      </c>
      <c r="T6" s="114">
        <f t="shared" si="2"/>
        <v>0</v>
      </c>
      <c r="U6" s="114">
        <f t="shared" si="2"/>
        <v>0</v>
      </c>
      <c r="V6" s="114">
        <f t="shared" si="2"/>
        <v>108</v>
      </c>
      <c r="W6" s="114">
        <f t="shared" si="2"/>
        <v>0</v>
      </c>
      <c r="X6" s="114">
        <f t="shared" si="2"/>
        <v>0</v>
      </c>
      <c r="Y6" s="114">
        <f t="shared" si="2"/>
        <v>0</v>
      </c>
      <c r="Z6" s="114">
        <f t="shared" si="2"/>
        <v>0</v>
      </c>
      <c r="AA6" s="114">
        <f t="shared" si="2"/>
        <v>1776</v>
      </c>
      <c r="AB6" s="114">
        <f t="shared" si="2"/>
        <v>0</v>
      </c>
      <c r="AC6" s="114">
        <f t="shared" si="2"/>
        <v>0</v>
      </c>
      <c r="AD6" s="114">
        <f>C6</f>
        <v>10257.740372771326</v>
      </c>
    </row>
    <row r="7" spans="2:30" s="41" customFormat="1"/>
    <row r="8" spans="2:30" s="41" customFormat="1"/>
    <row r="9" spans="2:30">
      <c r="B9" s="1"/>
      <c r="C9" s="41"/>
      <c r="D9" s="41"/>
      <c r="E9" s="41"/>
      <c r="F9" s="41"/>
      <c r="G9" s="41"/>
      <c r="H9" s="41"/>
      <c r="I9" s="41"/>
      <c r="J9" s="41"/>
      <c r="K9" s="41"/>
      <c r="L9" s="41"/>
      <c r="M9" s="41"/>
    </row>
    <row r="10" spans="2:30">
      <c r="B10" s="1" t="s">
        <v>1032</v>
      </c>
      <c r="I10" s="41"/>
      <c r="J10" s="41"/>
      <c r="K10" s="41"/>
      <c r="L10" s="41"/>
      <c r="M10" s="41"/>
    </row>
    <row r="11" spans="2:30" s="41" customFormat="1" ht="60">
      <c r="B11" s="115" t="s">
        <v>1035</v>
      </c>
      <c r="C11" s="115" t="s">
        <v>974</v>
      </c>
      <c r="D11" s="115" t="s">
        <v>973</v>
      </c>
      <c r="E11" s="87" t="s">
        <v>972</v>
      </c>
      <c r="F11" s="87" t="s">
        <v>971</v>
      </c>
      <c r="G11" s="87" t="s">
        <v>1043</v>
      </c>
      <c r="H11" s="87" t="s">
        <v>1044</v>
      </c>
    </row>
    <row r="12" spans="2:30" s="41" customFormat="1" ht="15">
      <c r="B12" s="121" t="s">
        <v>988</v>
      </c>
      <c r="C12" s="116" t="s">
        <v>970</v>
      </c>
      <c r="D12" s="116" t="s">
        <v>959</v>
      </c>
      <c r="E12" s="86">
        <v>266.57523809523809</v>
      </c>
      <c r="F12" s="86">
        <v>5468.1085769142855</v>
      </c>
      <c r="G12" s="117" t="s">
        <v>434</v>
      </c>
      <c r="H12"/>
    </row>
    <row r="13" spans="2:30" s="41" customFormat="1" ht="16.5" customHeight="1">
      <c r="B13" s="121" t="s">
        <v>989</v>
      </c>
      <c r="C13" s="116" t="s">
        <v>969</v>
      </c>
      <c r="D13" s="116" t="s">
        <v>959</v>
      </c>
      <c r="E13" s="86">
        <v>210.45841269841262</v>
      </c>
      <c r="F13" s="86">
        <v>4317.0155629714272</v>
      </c>
      <c r="G13" s="117" t="s">
        <v>450</v>
      </c>
      <c r="H13"/>
    </row>
    <row r="14" spans="2:30" s="41" customFormat="1" ht="15">
      <c r="B14" s="121"/>
      <c r="C14" s="116" t="s">
        <v>968</v>
      </c>
      <c r="D14" s="116" t="s">
        <v>959</v>
      </c>
      <c r="E14" s="86">
        <v>1162.3579591836751</v>
      </c>
      <c r="F14" s="86">
        <v>23842.797896277589</v>
      </c>
      <c r="G14" s="118" t="s">
        <v>1033</v>
      </c>
      <c r="H14" s="93" t="s">
        <v>445</v>
      </c>
    </row>
    <row r="15" spans="2:30" s="41" customFormat="1" ht="15" customHeight="1">
      <c r="B15" s="169" t="s">
        <v>999</v>
      </c>
      <c r="C15" s="116" t="s">
        <v>967</v>
      </c>
      <c r="D15" s="116" t="s">
        <v>959</v>
      </c>
      <c r="E15" s="86">
        <v>188.45078282828283</v>
      </c>
      <c r="F15" s="86">
        <v>3865.5853757181821</v>
      </c>
      <c r="G15" s="119" t="s">
        <v>434</v>
      </c>
      <c r="H15"/>
    </row>
    <row r="16" spans="2:30" s="41" customFormat="1" ht="15">
      <c r="B16" s="170"/>
      <c r="C16" s="116" t="s">
        <v>966</v>
      </c>
      <c r="D16" s="116" t="s">
        <v>959</v>
      </c>
      <c r="E16" s="86">
        <v>206.69695916165827</v>
      </c>
      <c r="F16" s="86">
        <v>4239.858972985965</v>
      </c>
      <c r="G16" s="117" t="s">
        <v>434</v>
      </c>
      <c r="H16"/>
    </row>
    <row r="17" spans="2:21" ht="15">
      <c r="B17" s="121"/>
      <c r="C17" s="116" t="s">
        <v>965</v>
      </c>
      <c r="D17" s="116" t="s">
        <v>959</v>
      </c>
      <c r="E17" s="146">
        <v>217.18108995210142</v>
      </c>
      <c r="F17" s="146">
        <v>4454.9140767770832</v>
      </c>
      <c r="G17" s="118" t="s">
        <v>1033</v>
      </c>
      <c r="H17" s="93" t="s">
        <v>451</v>
      </c>
      <c r="I17" s="41"/>
      <c r="J17" s="41"/>
      <c r="K17" s="41"/>
      <c r="L17" s="41"/>
      <c r="M17" s="41"/>
      <c r="N17" s="41"/>
      <c r="O17" s="41"/>
      <c r="P17" s="41"/>
    </row>
    <row r="18" spans="2:21" ht="48" customHeight="1">
      <c r="B18" s="121" t="s">
        <v>987</v>
      </c>
      <c r="C18" s="116" t="s">
        <v>964</v>
      </c>
      <c r="D18" s="116" t="s">
        <v>959</v>
      </c>
      <c r="E18" s="146">
        <v>342.34666666666601</v>
      </c>
      <c r="F18" s="146">
        <v>7022.3654591999866</v>
      </c>
      <c r="G18" s="117" t="s">
        <v>434</v>
      </c>
      <c r="J18" s="41"/>
      <c r="K18" s="41"/>
      <c r="L18" s="41"/>
      <c r="M18" s="41"/>
      <c r="N18" s="41"/>
      <c r="O18" s="41"/>
      <c r="P18" s="41"/>
    </row>
    <row r="19" spans="2:21" ht="15" customHeight="1">
      <c r="B19" s="169" t="s">
        <v>993</v>
      </c>
      <c r="C19" s="116" t="s">
        <v>963</v>
      </c>
      <c r="D19" s="116" t="s">
        <v>959</v>
      </c>
      <c r="E19" s="146">
        <v>186.57015873015874</v>
      </c>
      <c r="F19" s="146">
        <v>3827.0091867428573</v>
      </c>
      <c r="G19" s="117" t="s">
        <v>446</v>
      </c>
      <c r="J19" s="41"/>
      <c r="K19" s="41"/>
      <c r="L19" s="41"/>
      <c r="M19" s="41"/>
      <c r="N19" s="41"/>
      <c r="O19" s="41"/>
      <c r="P19" s="41"/>
    </row>
    <row r="20" spans="2:21" ht="16.5" customHeight="1">
      <c r="B20" s="170"/>
      <c r="C20" s="116" t="s">
        <v>962</v>
      </c>
      <c r="D20" s="116" t="s">
        <v>959</v>
      </c>
      <c r="E20" s="146">
        <v>429.08000000000106</v>
      </c>
      <c r="F20" s="146">
        <v>8801.4777552000232</v>
      </c>
      <c r="G20" s="118" t="s">
        <v>1033</v>
      </c>
      <c r="H20" s="93" t="s">
        <v>446</v>
      </c>
      <c r="J20" s="41"/>
      <c r="K20" s="41"/>
      <c r="L20" s="41"/>
      <c r="M20" s="41"/>
      <c r="N20" s="41"/>
      <c r="O20" s="41"/>
      <c r="P20" s="41"/>
    </row>
    <row r="21" spans="2:21" ht="15">
      <c r="B21" s="121" t="s">
        <v>992</v>
      </c>
      <c r="C21" s="116" t="s">
        <v>961</v>
      </c>
      <c r="D21" s="116" t="s">
        <v>959</v>
      </c>
      <c r="E21" s="146">
        <v>188.66894409937888</v>
      </c>
      <c r="F21" s="146">
        <v>3870.0603957018634</v>
      </c>
      <c r="G21" s="117" t="s">
        <v>446</v>
      </c>
      <c r="J21" s="41"/>
      <c r="K21" s="41"/>
      <c r="L21" s="41"/>
      <c r="M21" s="41"/>
      <c r="N21" s="41"/>
      <c r="O21" s="41"/>
      <c r="P21" s="41"/>
    </row>
    <row r="22" spans="2:21" ht="15" customHeight="1">
      <c r="B22" s="121"/>
      <c r="C22" s="116" t="s">
        <v>960</v>
      </c>
      <c r="D22" s="116" t="s">
        <v>959</v>
      </c>
      <c r="E22" s="146">
        <v>196.99111111111114</v>
      </c>
      <c r="F22" s="146">
        <v>4040.7683472000003</v>
      </c>
      <c r="G22" s="118" t="s">
        <v>1033</v>
      </c>
      <c r="H22" s="93" t="s">
        <v>434</v>
      </c>
      <c r="J22" s="41"/>
      <c r="K22" s="41"/>
      <c r="L22" s="41"/>
      <c r="M22" s="41"/>
      <c r="N22" s="41"/>
      <c r="O22" s="41"/>
      <c r="P22" s="41"/>
      <c r="Q22" s="41"/>
      <c r="R22" s="41"/>
      <c r="T22" s="41"/>
    </row>
    <row r="23" spans="2:21" ht="15">
      <c r="B23" s="123" t="s">
        <v>1025</v>
      </c>
      <c r="C23" s="116" t="s">
        <v>1001</v>
      </c>
      <c r="D23" s="116" t="s">
        <v>959</v>
      </c>
      <c r="E23" s="146"/>
      <c r="F23" s="146">
        <v>822</v>
      </c>
      <c r="G23" s="121" t="s">
        <v>434</v>
      </c>
      <c r="H23" s="41"/>
      <c r="L23" s="41"/>
      <c r="M23" s="41"/>
      <c r="N23" s="41"/>
      <c r="O23" s="41"/>
      <c r="P23" s="41"/>
      <c r="Q23" s="41"/>
      <c r="R23" s="41"/>
    </row>
    <row r="24" spans="2:21" ht="15">
      <c r="B24" s="123" t="s">
        <v>1030</v>
      </c>
      <c r="C24" s="116" t="s">
        <v>1006</v>
      </c>
      <c r="D24" s="116" t="s">
        <v>959</v>
      </c>
      <c r="E24" s="146"/>
      <c r="F24" s="146">
        <v>7227</v>
      </c>
      <c r="G24" s="121" t="s">
        <v>434</v>
      </c>
    </row>
    <row r="25" spans="2:21" s="41" customFormat="1" ht="15" customHeight="1">
      <c r="B25" s="145" t="s">
        <v>991</v>
      </c>
      <c r="C25" s="148" t="s">
        <v>1000</v>
      </c>
      <c r="D25" s="148" t="s">
        <v>955</v>
      </c>
      <c r="E25" s="147"/>
      <c r="F25" s="147">
        <v>2430</v>
      </c>
      <c r="G25" s="121" t="s">
        <v>440</v>
      </c>
      <c r="H25" s="93"/>
    </row>
    <row r="26" spans="2:21" ht="15">
      <c r="B26" s="121" t="s">
        <v>990</v>
      </c>
      <c r="C26" s="148" t="s">
        <v>956</v>
      </c>
      <c r="D26" s="148" t="s">
        <v>955</v>
      </c>
      <c r="E26" s="84">
        <v>34.791517018356608</v>
      </c>
      <c r="F26" s="84">
        <v>1097.1852806908939</v>
      </c>
      <c r="G26" s="117" t="s">
        <v>434</v>
      </c>
      <c r="J26" s="41"/>
      <c r="K26" s="41"/>
      <c r="L26" s="41"/>
      <c r="M26" s="41"/>
      <c r="N26" s="41"/>
      <c r="O26" s="41"/>
      <c r="P26" s="41"/>
      <c r="Q26" s="41"/>
      <c r="R26" s="41"/>
      <c r="T26" s="41"/>
    </row>
    <row r="27" spans="2:21" ht="15">
      <c r="B27" s="145" t="s">
        <v>1052</v>
      </c>
      <c r="C27" s="148" t="s">
        <v>1024</v>
      </c>
      <c r="D27" s="148" t="s">
        <v>955</v>
      </c>
      <c r="E27" s="147">
        <v>14</v>
      </c>
      <c r="F27" s="147">
        <f>(E27/E26)*F26</f>
        <v>441.50399999999996</v>
      </c>
      <c r="G27" s="122" t="s">
        <v>440</v>
      </c>
      <c r="H27" s="129"/>
      <c r="I27" s="1" t="s">
        <v>1035</v>
      </c>
      <c r="J27" s="1" t="s">
        <v>1034</v>
      </c>
      <c r="K27" s="41"/>
      <c r="L27" s="41"/>
      <c r="M27" s="41"/>
      <c r="N27" s="41"/>
      <c r="O27" s="41"/>
      <c r="P27" s="41"/>
      <c r="Q27" s="41"/>
      <c r="R27" s="41"/>
      <c r="S27" s="41"/>
    </row>
    <row r="28" spans="2:21" ht="15">
      <c r="B28" s="121" t="s">
        <v>986</v>
      </c>
      <c r="C28" s="124" t="s">
        <v>995</v>
      </c>
      <c r="D28" s="125" t="s">
        <v>1040</v>
      </c>
      <c r="E28" s="126">
        <f>I28*$J$28</f>
        <v>63</v>
      </c>
      <c r="F28" s="127">
        <f>108*I28</f>
        <v>1944</v>
      </c>
      <c r="G28" s="118" t="s">
        <v>434</v>
      </c>
      <c r="H28" s="130"/>
      <c r="I28">
        <v>18</v>
      </c>
      <c r="J28">
        <v>3.5</v>
      </c>
      <c r="L28" s="41"/>
      <c r="M28" s="41"/>
      <c r="N28" s="41"/>
      <c r="O28" s="41"/>
      <c r="P28" s="41"/>
      <c r="Q28" s="41"/>
      <c r="R28" s="41"/>
      <c r="S28" s="41"/>
    </row>
    <row r="29" spans="2:21" ht="15">
      <c r="B29" s="121" t="s">
        <v>994</v>
      </c>
      <c r="C29" s="124" t="s">
        <v>997</v>
      </c>
      <c r="D29" s="125" t="s">
        <v>1040</v>
      </c>
      <c r="E29" s="126">
        <f t="shared" ref="E29:E30" si="3">I29*$J$28</f>
        <v>3.5</v>
      </c>
      <c r="F29" s="127">
        <f t="shared" ref="F29:F30" si="4">108*I29</f>
        <v>108</v>
      </c>
      <c r="G29" s="118" t="s">
        <v>1042</v>
      </c>
      <c r="H29" s="130"/>
      <c r="I29">
        <v>1</v>
      </c>
      <c r="L29" s="41"/>
      <c r="M29" s="41"/>
      <c r="N29" s="41"/>
      <c r="O29" s="41"/>
      <c r="P29" s="41"/>
      <c r="Q29" s="41"/>
      <c r="R29" s="41"/>
      <c r="S29" s="41"/>
    </row>
    <row r="30" spans="2:21" ht="15">
      <c r="B30" s="121" t="s">
        <v>996</v>
      </c>
      <c r="C30" s="124" t="s">
        <v>998</v>
      </c>
      <c r="D30" s="125" t="s">
        <v>1040</v>
      </c>
      <c r="E30" s="126">
        <f t="shared" si="3"/>
        <v>3.5</v>
      </c>
      <c r="F30" s="127">
        <f t="shared" si="4"/>
        <v>108</v>
      </c>
      <c r="G30" s="118" t="s">
        <v>451</v>
      </c>
      <c r="H30" s="130"/>
      <c r="I30">
        <v>1</v>
      </c>
      <c r="L30" s="41"/>
      <c r="M30" s="41"/>
      <c r="N30" s="41"/>
      <c r="O30" s="41"/>
      <c r="P30" s="41"/>
      <c r="Q30" s="41"/>
      <c r="R30" s="41"/>
      <c r="S30" s="41"/>
      <c r="T30" s="41"/>
    </row>
    <row r="31" spans="2:21" ht="15">
      <c r="B31" s="121" t="s">
        <v>1026</v>
      </c>
      <c r="C31" s="128" t="s">
        <v>1002</v>
      </c>
      <c r="D31" s="144" t="s">
        <v>1050</v>
      </c>
      <c r="E31" s="128"/>
      <c r="F31" s="128">
        <v>612</v>
      </c>
      <c r="G31" s="121" t="s">
        <v>439</v>
      </c>
      <c r="L31" s="41"/>
      <c r="M31" s="41"/>
      <c r="N31" s="41"/>
      <c r="O31" s="41"/>
      <c r="P31" s="41"/>
      <c r="Q31" s="41"/>
      <c r="R31" s="41"/>
      <c r="S31" s="41"/>
      <c r="T31" s="41"/>
      <c r="U31" s="41"/>
    </row>
    <row r="32" spans="2:21" ht="15">
      <c r="B32" s="123" t="s">
        <v>1027</v>
      </c>
      <c r="C32" s="128" t="s">
        <v>1003</v>
      </c>
      <c r="D32" s="144" t="s">
        <v>1051</v>
      </c>
      <c r="E32" s="128"/>
      <c r="F32" s="128">
        <v>1776</v>
      </c>
      <c r="G32" s="121" t="s">
        <v>456</v>
      </c>
      <c r="L32" s="41"/>
      <c r="M32" s="41"/>
      <c r="N32" s="41"/>
      <c r="O32" s="41"/>
      <c r="P32" s="41"/>
      <c r="Q32" s="41"/>
      <c r="R32" s="41"/>
      <c r="S32" s="41"/>
      <c r="T32" s="41"/>
      <c r="U32" s="41"/>
    </row>
    <row r="33" spans="2:21" ht="15">
      <c r="B33" s="121" t="s">
        <v>1028</v>
      </c>
      <c r="C33" s="128" t="s">
        <v>1004</v>
      </c>
      <c r="D33" s="144" t="s">
        <v>1051</v>
      </c>
      <c r="E33" s="128"/>
      <c r="F33" s="128">
        <v>1225</v>
      </c>
      <c r="G33" s="121" t="s">
        <v>448</v>
      </c>
      <c r="L33" s="41"/>
      <c r="M33" s="41"/>
      <c r="N33" s="41"/>
      <c r="O33" s="41"/>
      <c r="P33" s="41"/>
      <c r="Q33" s="41"/>
      <c r="R33" s="41"/>
      <c r="S33" s="41"/>
      <c r="T33" s="41"/>
      <c r="U33" s="41"/>
    </row>
    <row r="34" spans="2:21" ht="15">
      <c r="B34" s="123" t="s">
        <v>1029</v>
      </c>
      <c r="C34" s="128" t="s">
        <v>1005</v>
      </c>
      <c r="D34" s="144" t="s">
        <v>1051</v>
      </c>
      <c r="E34" s="128"/>
      <c r="F34" s="128">
        <v>2465</v>
      </c>
      <c r="G34" s="121" t="s">
        <v>439</v>
      </c>
      <c r="L34" s="41"/>
      <c r="M34" s="41"/>
      <c r="N34" s="41"/>
      <c r="O34" s="41"/>
      <c r="P34" s="41"/>
      <c r="Q34" s="41"/>
      <c r="R34" s="41"/>
      <c r="S34" s="41"/>
      <c r="T34" s="41"/>
      <c r="U34" s="41"/>
    </row>
    <row r="35" spans="2:21" ht="15">
      <c r="B35" s="121" t="s">
        <v>1031</v>
      </c>
      <c r="C35" s="120" t="s">
        <v>958</v>
      </c>
      <c r="D35" s="120" t="s">
        <v>957</v>
      </c>
      <c r="E35" s="85">
        <v>67.470204616036483</v>
      </c>
      <c r="F35" s="85">
        <v>2127.7403727713267</v>
      </c>
      <c r="G35" s="117" t="s">
        <v>446</v>
      </c>
      <c r="L35" s="41"/>
      <c r="M35" s="41"/>
      <c r="N35" s="41"/>
      <c r="O35" s="41"/>
      <c r="P35" s="41"/>
      <c r="Q35" s="41"/>
      <c r="R35" s="41"/>
      <c r="S35" s="41"/>
      <c r="T35" s="41"/>
      <c r="U35" s="41"/>
    </row>
    <row r="36" spans="2:21">
      <c r="F36" s="41"/>
      <c r="L36" s="41"/>
      <c r="M36" s="41"/>
      <c r="N36" s="41"/>
      <c r="O36" s="41"/>
      <c r="P36" s="41"/>
      <c r="Q36" s="41"/>
      <c r="R36" s="41"/>
      <c r="S36" s="41"/>
      <c r="T36" s="41"/>
      <c r="U36" s="41"/>
    </row>
    <row r="37" spans="2:21">
      <c r="L37" s="41"/>
      <c r="M37" s="41"/>
      <c r="N37" s="41"/>
      <c r="O37" s="41"/>
      <c r="P37" s="41"/>
      <c r="Q37" s="41"/>
      <c r="R37" s="41"/>
      <c r="S37" s="41"/>
      <c r="T37" s="41"/>
      <c r="U37" s="41"/>
    </row>
    <row r="38" spans="2:21">
      <c r="L38" s="41"/>
      <c r="M38" s="41"/>
      <c r="N38" s="41"/>
      <c r="O38" s="41"/>
      <c r="P38" s="41"/>
      <c r="Q38" s="41"/>
      <c r="R38" s="41"/>
      <c r="S38" s="41"/>
      <c r="T38" s="41"/>
      <c r="U38" s="41"/>
    </row>
    <row r="39" spans="2:21">
      <c r="L39" s="41"/>
      <c r="M39" s="41"/>
      <c r="N39" s="41"/>
      <c r="O39" s="41"/>
      <c r="P39" s="41"/>
      <c r="Q39" s="41"/>
      <c r="R39" s="41"/>
      <c r="S39" s="41"/>
      <c r="T39" s="41"/>
      <c r="U39" s="41"/>
    </row>
  </sheetData>
  <mergeCells count="2">
    <mergeCell ref="B15:B16"/>
    <mergeCell ref="B19:B20"/>
  </mergeCells>
  <phoneticPr fontId="10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AI114"/>
  <sheetViews>
    <sheetView tabSelected="1" topLeftCell="A7" zoomScaleNormal="100" workbookViewId="0">
      <selection activeCell="D47" sqref="D47"/>
    </sheetView>
  </sheetViews>
  <sheetFormatPr defaultRowHeight="12.75"/>
  <cols>
    <col min="2" max="2" width="4" customWidth="1"/>
    <col min="3" max="3" width="24.28515625" customWidth="1"/>
    <col min="4" max="4" width="20.5703125" bestFit="1" customWidth="1"/>
    <col min="5" max="30" width="10.7109375" customWidth="1"/>
    <col min="31" max="32" width="10.5703125" bestFit="1" customWidth="1"/>
  </cols>
  <sheetData>
    <row r="4" spans="1:33" ht="39" thickBot="1">
      <c r="A4" s="2" t="s">
        <v>1</v>
      </c>
      <c r="C4" s="2" t="s">
        <v>464</v>
      </c>
    </row>
    <row r="5" spans="1:33">
      <c r="A5" s="22">
        <v>0.03</v>
      </c>
      <c r="C5" s="22">
        <v>0.6</v>
      </c>
    </row>
    <row r="6" spans="1:33" s="41" customFormat="1">
      <c r="A6" s="22"/>
      <c r="C6" s="22"/>
    </row>
    <row r="7" spans="1:33" s="41" customFormat="1" ht="15">
      <c r="D7" s="171" t="s">
        <v>1060</v>
      </c>
      <c r="E7" s="171"/>
    </row>
    <row r="8" spans="1:33" s="41" customFormat="1" ht="15">
      <c r="C8" s="161" t="s">
        <v>0</v>
      </c>
      <c r="D8" s="161" t="s">
        <v>476</v>
      </c>
      <c r="E8" s="161" t="s">
        <v>460</v>
      </c>
      <c r="F8" s="161" t="s">
        <v>433</v>
      </c>
      <c r="G8" s="161" t="s">
        <v>434</v>
      </c>
      <c r="H8" s="161" t="s">
        <v>435</v>
      </c>
      <c r="I8" s="161" t="s">
        <v>436</v>
      </c>
      <c r="J8" s="161" t="s">
        <v>437</v>
      </c>
      <c r="K8" s="161" t="s">
        <v>438</v>
      </c>
      <c r="L8" s="161" t="s">
        <v>439</v>
      </c>
      <c r="M8" s="161" t="s">
        <v>440</v>
      </c>
      <c r="N8" s="161" t="s">
        <v>441</v>
      </c>
      <c r="O8" s="161" t="s">
        <v>442</v>
      </c>
      <c r="P8" s="161" t="s">
        <v>443</v>
      </c>
      <c r="Q8" s="161" t="s">
        <v>444</v>
      </c>
      <c r="R8" s="161" t="s">
        <v>445</v>
      </c>
      <c r="S8" s="161" t="s">
        <v>446</v>
      </c>
      <c r="T8" s="161" t="s">
        <v>447</v>
      </c>
      <c r="U8" s="161" t="s">
        <v>448</v>
      </c>
      <c r="V8" s="161" t="s">
        <v>449</v>
      </c>
      <c r="W8" s="161" t="s">
        <v>450</v>
      </c>
      <c r="X8" s="161" t="s">
        <v>451</v>
      </c>
      <c r="Y8" s="161" t="s">
        <v>452</v>
      </c>
      <c r="Z8" s="161" t="s">
        <v>453</v>
      </c>
      <c r="AA8" s="161" t="s">
        <v>454</v>
      </c>
      <c r="AB8" s="161" t="s">
        <v>455</v>
      </c>
      <c r="AC8" s="161" t="s">
        <v>456</v>
      </c>
      <c r="AD8" s="161" t="s">
        <v>457</v>
      </c>
      <c r="AE8" s="161" t="s">
        <v>458</v>
      </c>
      <c r="AF8" s="161" t="s">
        <v>463</v>
      </c>
      <c r="AG8" s="161" t="s">
        <v>1058</v>
      </c>
    </row>
    <row r="9" spans="1:33" s="41" customFormat="1">
      <c r="A9" s="22"/>
      <c r="C9" s="155" t="s">
        <v>465</v>
      </c>
      <c r="D9" s="155" t="s">
        <v>1056</v>
      </c>
      <c r="E9" s="162">
        <v>0.61361805337652753</v>
      </c>
      <c r="F9" s="156">
        <v>0.6945736434108527</v>
      </c>
      <c r="G9" s="156">
        <v>0.57412331029078389</v>
      </c>
      <c r="H9" s="156">
        <v>0.73369239976062239</v>
      </c>
      <c r="I9" s="156">
        <v>0.76045197740112991</v>
      </c>
      <c r="J9" s="156">
        <v>0.59503105590062111</v>
      </c>
      <c r="K9" s="156">
        <v>0.88073394495412849</v>
      </c>
      <c r="L9" s="156">
        <v>0.81102056655025223</v>
      </c>
      <c r="M9" s="156">
        <v>0.6209535020600353</v>
      </c>
      <c r="N9" s="156">
        <v>0.77865612648221338</v>
      </c>
      <c r="O9" s="156">
        <v>0.47006369426751593</v>
      </c>
      <c r="P9" s="156">
        <v>0.73553719008264462</v>
      </c>
      <c r="Q9" s="156">
        <v>0.7128607053794086</v>
      </c>
      <c r="R9" s="156">
        <v>0.74453941120607792</v>
      </c>
      <c r="S9" s="156">
        <v>0.6833764553686934</v>
      </c>
      <c r="T9" s="156">
        <v>0.64555984555984558</v>
      </c>
      <c r="U9" s="156">
        <v>0.59628957451099007</v>
      </c>
      <c r="V9" s="156">
        <v>0.77071823204419887</v>
      </c>
      <c r="W9" s="156">
        <v>0.6481279534714649</v>
      </c>
      <c r="X9" s="156">
        <v>0.56522659889877169</v>
      </c>
      <c r="Y9" s="156">
        <v>0.74045801526717558</v>
      </c>
      <c r="Z9" s="156">
        <v>0.7182795698924731</v>
      </c>
      <c r="AA9" s="156">
        <v>0.810126582278481</v>
      </c>
      <c r="AB9" s="156">
        <v>0.67241379310344829</v>
      </c>
      <c r="AC9" s="156">
        <v>0.77777777777777779</v>
      </c>
      <c r="AD9" s="156">
        <v>0.54545454545454541</v>
      </c>
      <c r="AE9" s="156">
        <v>0.85989010989010994</v>
      </c>
      <c r="AF9" s="156">
        <f>E9</f>
        <v>0.61361805337652753</v>
      </c>
      <c r="AG9" s="163">
        <v>5</v>
      </c>
    </row>
    <row r="10" spans="1:33">
      <c r="C10" s="158"/>
      <c r="D10" s="130" t="s">
        <v>1057</v>
      </c>
      <c r="E10" s="159">
        <v>5.1434483577431585E-2</v>
      </c>
      <c r="F10" s="159">
        <v>7.441860465116279E-2</v>
      </c>
      <c r="G10" s="159">
        <v>3.793624583694831E-2</v>
      </c>
      <c r="H10" s="159">
        <v>0.10083782166367444</v>
      </c>
      <c r="I10" s="159">
        <v>8.0225988700564965E-2</v>
      </c>
      <c r="J10" s="159">
        <v>0.1515527950310559</v>
      </c>
      <c r="K10" s="159">
        <v>5.0458715596330278E-2</v>
      </c>
      <c r="L10" s="159">
        <v>6.3639891346526964E-2</v>
      </c>
      <c r="M10" s="159">
        <v>0.12007062978222484</v>
      </c>
      <c r="N10" s="159">
        <v>3.9525691699604744E-2</v>
      </c>
      <c r="O10" s="159">
        <v>3.949044585987261E-2</v>
      </c>
      <c r="P10" s="159">
        <v>9.9173553719008267E-2</v>
      </c>
      <c r="Q10" s="159">
        <v>9.9038118988243676E-2</v>
      </c>
      <c r="R10" s="159">
        <v>7.7872744539411204E-2</v>
      </c>
      <c r="S10" s="159">
        <v>6.241914618369987E-2</v>
      </c>
      <c r="T10" s="159">
        <v>8.4169884169884177E-2</v>
      </c>
      <c r="U10" s="159">
        <v>4.0532365396249243E-2</v>
      </c>
      <c r="V10" s="159">
        <v>7.18232044198895E-2</v>
      </c>
      <c r="W10" s="159">
        <v>6.5067248273355138E-2</v>
      </c>
      <c r="X10" s="159">
        <v>7.4332909783989834E-2</v>
      </c>
      <c r="Y10" s="159">
        <v>8.3969465648854963E-2</v>
      </c>
      <c r="Z10" s="159">
        <v>6.4516129032258063E-2</v>
      </c>
      <c r="AA10" s="159">
        <v>2.5316455696202531E-2</v>
      </c>
      <c r="AB10" s="159">
        <v>3.5919540229885055E-2</v>
      </c>
      <c r="AC10" s="159">
        <v>6.3492063492063489E-2</v>
      </c>
      <c r="AD10" s="159">
        <v>7.0381231671554259E-2</v>
      </c>
      <c r="AE10" s="159">
        <v>6.5934065934065936E-2</v>
      </c>
      <c r="AF10" s="160">
        <f>E10</f>
        <v>5.1434483577431585E-2</v>
      </c>
      <c r="AG10" s="157">
        <v>5</v>
      </c>
    </row>
    <row r="11" spans="1:33" s="41" customFormat="1">
      <c r="C11" s="164"/>
      <c r="D11" s="152" t="s">
        <v>1059</v>
      </c>
      <c r="E11" s="153">
        <f>1-(E9+E10)</f>
        <v>0.33494746304604084</v>
      </c>
      <c r="F11" s="153">
        <f t="shared" ref="F11:AE11" si="0">1-(F9+F10)</f>
        <v>0.23100775193798451</v>
      </c>
      <c r="G11" s="153">
        <f t="shared" si="0"/>
        <v>0.38794044387226778</v>
      </c>
      <c r="H11" s="153">
        <f t="shared" si="0"/>
        <v>0.16546977857570311</v>
      </c>
      <c r="I11" s="153">
        <f t="shared" si="0"/>
        <v>0.15932203389830513</v>
      </c>
      <c r="J11" s="153">
        <f t="shared" si="0"/>
        <v>0.25341614906832299</v>
      </c>
      <c r="K11" s="153">
        <f t="shared" si="0"/>
        <v>6.8807339449541205E-2</v>
      </c>
      <c r="L11" s="153">
        <f t="shared" si="0"/>
        <v>0.12533954210322085</v>
      </c>
      <c r="M11" s="153">
        <f t="shared" si="0"/>
        <v>0.25897586815773987</v>
      </c>
      <c r="N11" s="153">
        <f t="shared" si="0"/>
        <v>0.18181818181818188</v>
      </c>
      <c r="O11" s="153">
        <f t="shared" si="0"/>
        <v>0.49044585987261147</v>
      </c>
      <c r="P11" s="153">
        <f t="shared" si="0"/>
        <v>0.16528925619834711</v>
      </c>
      <c r="Q11" s="153">
        <f t="shared" si="0"/>
        <v>0.18810117563234774</v>
      </c>
      <c r="R11" s="153">
        <f t="shared" si="0"/>
        <v>0.17758784425451091</v>
      </c>
      <c r="S11" s="153">
        <f t="shared" si="0"/>
        <v>0.25420439844760678</v>
      </c>
      <c r="T11" s="153">
        <f t="shared" si="0"/>
        <v>0.27027027027027029</v>
      </c>
      <c r="U11" s="153">
        <f t="shared" si="0"/>
        <v>0.36317806009276066</v>
      </c>
      <c r="V11" s="153">
        <f t="shared" si="0"/>
        <v>0.15745856353591159</v>
      </c>
      <c r="W11" s="153">
        <f t="shared" si="0"/>
        <v>0.28680479825518002</v>
      </c>
      <c r="X11" s="153">
        <f t="shared" si="0"/>
        <v>0.36044049131723843</v>
      </c>
      <c r="Y11" s="153">
        <f t="shared" si="0"/>
        <v>0.17557251908396942</v>
      </c>
      <c r="Z11" s="153">
        <f t="shared" si="0"/>
        <v>0.21720430107526889</v>
      </c>
      <c r="AA11" s="153">
        <f t="shared" si="0"/>
        <v>0.16455696202531644</v>
      </c>
      <c r="AB11" s="153">
        <f t="shared" si="0"/>
        <v>0.29166666666666663</v>
      </c>
      <c r="AC11" s="153">
        <f t="shared" si="0"/>
        <v>0.15873015873015872</v>
      </c>
      <c r="AD11" s="153">
        <f t="shared" si="0"/>
        <v>0.38416422287390029</v>
      </c>
      <c r="AE11" s="153">
        <f t="shared" si="0"/>
        <v>7.4175824175824134E-2</v>
      </c>
      <c r="AF11" s="154">
        <f>E11</f>
        <v>0.33494746304604084</v>
      </c>
      <c r="AG11" s="165">
        <v>5</v>
      </c>
    </row>
    <row r="12" spans="1:33" s="41" customFormat="1">
      <c r="C12" s="158" t="s">
        <v>466</v>
      </c>
      <c r="D12" s="158" t="s">
        <v>1056</v>
      </c>
      <c r="E12" s="160">
        <v>0.61361805337652753</v>
      </c>
      <c r="F12" s="160">
        <v>0.6945736434108527</v>
      </c>
      <c r="G12" s="160">
        <v>0.57412331029078389</v>
      </c>
      <c r="H12" s="160">
        <v>0.73369239976062239</v>
      </c>
      <c r="I12" s="160">
        <v>0.76045197740112991</v>
      </c>
      <c r="J12" s="160">
        <v>0.59503105590062111</v>
      </c>
      <c r="K12" s="160">
        <v>0.88073394495412849</v>
      </c>
      <c r="L12" s="160">
        <v>0.81102056655025223</v>
      </c>
      <c r="M12" s="160">
        <v>0.6209535020600353</v>
      </c>
      <c r="N12" s="160">
        <v>0.77865612648221338</v>
      </c>
      <c r="O12" s="160">
        <v>0.47006369426751593</v>
      </c>
      <c r="P12" s="160">
        <v>0.73553719008264462</v>
      </c>
      <c r="Q12" s="160">
        <v>0.7128607053794086</v>
      </c>
      <c r="R12" s="160">
        <v>0.74453941120607792</v>
      </c>
      <c r="S12" s="160">
        <v>0.6833764553686934</v>
      </c>
      <c r="T12" s="160">
        <v>0.64555984555984558</v>
      </c>
      <c r="U12" s="160">
        <v>0.59628957451099007</v>
      </c>
      <c r="V12" s="160">
        <v>0.77071823204419887</v>
      </c>
      <c r="W12" s="160">
        <v>0.6481279534714649</v>
      </c>
      <c r="X12" s="160">
        <v>0.56522659889877169</v>
      </c>
      <c r="Y12" s="160">
        <v>0.74045801526717558</v>
      </c>
      <c r="Z12" s="160">
        <v>0.7182795698924731</v>
      </c>
      <c r="AA12" s="160">
        <v>0.810126582278481</v>
      </c>
      <c r="AB12" s="160">
        <v>0.67241379310344829</v>
      </c>
      <c r="AC12" s="160">
        <v>0.77777777777777779</v>
      </c>
      <c r="AD12" s="160">
        <v>0.54545454545454541</v>
      </c>
      <c r="AE12" s="160">
        <v>0.85989010989010994</v>
      </c>
      <c r="AF12" s="160">
        <f t="shared" ref="AF12:AF20" si="1">E12</f>
        <v>0.61361805337652753</v>
      </c>
      <c r="AG12" s="157">
        <v>5</v>
      </c>
    </row>
    <row r="13" spans="1:33" s="41" customFormat="1">
      <c r="C13" s="158"/>
      <c r="D13" s="130" t="s">
        <v>1057</v>
      </c>
      <c r="E13" s="159">
        <v>5.1434483577431585E-2</v>
      </c>
      <c r="F13" s="159">
        <v>7.441860465116279E-2</v>
      </c>
      <c r="G13" s="159">
        <v>3.793624583694831E-2</v>
      </c>
      <c r="H13" s="159">
        <v>0.10083782166367444</v>
      </c>
      <c r="I13" s="159">
        <v>8.0225988700564965E-2</v>
      </c>
      <c r="J13" s="159">
        <v>0.1515527950310559</v>
      </c>
      <c r="K13" s="159">
        <v>5.0458715596330278E-2</v>
      </c>
      <c r="L13" s="159">
        <v>6.3639891346526964E-2</v>
      </c>
      <c r="M13" s="159">
        <v>0.12007062978222484</v>
      </c>
      <c r="N13" s="159">
        <v>3.9525691699604744E-2</v>
      </c>
      <c r="O13" s="159">
        <v>3.949044585987261E-2</v>
      </c>
      <c r="P13" s="159">
        <v>9.9173553719008267E-2</v>
      </c>
      <c r="Q13" s="159">
        <v>9.9038118988243676E-2</v>
      </c>
      <c r="R13" s="159">
        <v>7.7872744539411204E-2</v>
      </c>
      <c r="S13" s="159">
        <v>6.241914618369987E-2</v>
      </c>
      <c r="T13" s="159">
        <v>8.4169884169884177E-2</v>
      </c>
      <c r="U13" s="159">
        <v>4.0532365396249243E-2</v>
      </c>
      <c r="V13" s="159">
        <v>7.18232044198895E-2</v>
      </c>
      <c r="W13" s="159">
        <v>6.5067248273355138E-2</v>
      </c>
      <c r="X13" s="159">
        <v>7.4332909783989834E-2</v>
      </c>
      <c r="Y13" s="159">
        <v>8.3969465648854963E-2</v>
      </c>
      <c r="Z13" s="159">
        <v>6.4516129032258063E-2</v>
      </c>
      <c r="AA13" s="159">
        <v>2.5316455696202531E-2</v>
      </c>
      <c r="AB13" s="159">
        <v>3.5919540229885055E-2</v>
      </c>
      <c r="AC13" s="159">
        <v>6.3492063492063489E-2</v>
      </c>
      <c r="AD13" s="159">
        <v>7.0381231671554259E-2</v>
      </c>
      <c r="AE13" s="159">
        <v>6.5934065934065936E-2</v>
      </c>
      <c r="AF13" s="160">
        <f t="shared" si="1"/>
        <v>5.1434483577431585E-2</v>
      </c>
      <c r="AG13" s="157">
        <v>5</v>
      </c>
    </row>
    <row r="14" spans="1:33" s="41" customFormat="1">
      <c r="C14" s="158"/>
      <c r="D14" s="130" t="s">
        <v>1059</v>
      </c>
      <c r="E14" s="159">
        <f>1-(E12+E13)</f>
        <v>0.33494746304604084</v>
      </c>
      <c r="F14" s="159">
        <f t="shared" ref="F14:AE14" si="2">1-(F12+F13)</f>
        <v>0.23100775193798451</v>
      </c>
      <c r="G14" s="159">
        <f t="shared" si="2"/>
        <v>0.38794044387226778</v>
      </c>
      <c r="H14" s="159">
        <f t="shared" si="2"/>
        <v>0.16546977857570311</v>
      </c>
      <c r="I14" s="159">
        <f t="shared" si="2"/>
        <v>0.15932203389830513</v>
      </c>
      <c r="J14" s="159">
        <f t="shared" si="2"/>
        <v>0.25341614906832299</v>
      </c>
      <c r="K14" s="159">
        <f t="shared" si="2"/>
        <v>6.8807339449541205E-2</v>
      </c>
      <c r="L14" s="159">
        <f t="shared" si="2"/>
        <v>0.12533954210322085</v>
      </c>
      <c r="M14" s="159">
        <f t="shared" si="2"/>
        <v>0.25897586815773987</v>
      </c>
      <c r="N14" s="159">
        <f t="shared" si="2"/>
        <v>0.18181818181818188</v>
      </c>
      <c r="O14" s="159">
        <f t="shared" si="2"/>
        <v>0.49044585987261147</v>
      </c>
      <c r="P14" s="159">
        <f t="shared" si="2"/>
        <v>0.16528925619834711</v>
      </c>
      <c r="Q14" s="159">
        <f t="shared" si="2"/>
        <v>0.18810117563234774</v>
      </c>
      <c r="R14" s="159">
        <f t="shared" si="2"/>
        <v>0.17758784425451091</v>
      </c>
      <c r="S14" s="159">
        <f t="shared" si="2"/>
        <v>0.25420439844760678</v>
      </c>
      <c r="T14" s="159">
        <f t="shared" si="2"/>
        <v>0.27027027027027029</v>
      </c>
      <c r="U14" s="159">
        <f t="shared" si="2"/>
        <v>0.36317806009276066</v>
      </c>
      <c r="V14" s="159">
        <f t="shared" si="2"/>
        <v>0.15745856353591159</v>
      </c>
      <c r="W14" s="159">
        <f t="shared" si="2"/>
        <v>0.28680479825518002</v>
      </c>
      <c r="X14" s="159">
        <f t="shared" si="2"/>
        <v>0.36044049131723843</v>
      </c>
      <c r="Y14" s="159">
        <f t="shared" si="2"/>
        <v>0.17557251908396942</v>
      </c>
      <c r="Z14" s="159">
        <f t="shared" si="2"/>
        <v>0.21720430107526889</v>
      </c>
      <c r="AA14" s="159">
        <f t="shared" si="2"/>
        <v>0.16455696202531644</v>
      </c>
      <c r="AB14" s="159">
        <f t="shared" si="2"/>
        <v>0.29166666666666663</v>
      </c>
      <c r="AC14" s="159">
        <f t="shared" si="2"/>
        <v>0.15873015873015872</v>
      </c>
      <c r="AD14" s="159">
        <f t="shared" si="2"/>
        <v>0.38416422287390029</v>
      </c>
      <c r="AE14" s="159">
        <f t="shared" si="2"/>
        <v>7.4175824175824134E-2</v>
      </c>
      <c r="AF14" s="160">
        <f t="shared" si="1"/>
        <v>0.33494746304604084</v>
      </c>
      <c r="AG14" s="157">
        <v>5</v>
      </c>
    </row>
    <row r="15" spans="1:33" s="41" customFormat="1">
      <c r="C15" s="155" t="s">
        <v>467</v>
      </c>
      <c r="D15" s="155" t="s">
        <v>1056</v>
      </c>
      <c r="E15" s="156">
        <v>0.67681169552484599</v>
      </c>
      <c r="F15" s="156">
        <v>0.72127417519908987</v>
      </c>
      <c r="G15" s="156">
        <v>0.68827452667814115</v>
      </c>
      <c r="H15" s="156">
        <v>0.65054744525547448</v>
      </c>
      <c r="I15" s="156">
        <v>0.69774011299435024</v>
      </c>
      <c r="J15" s="156">
        <v>0.69097399286078531</v>
      </c>
      <c r="K15" s="156">
        <v>0.64042303172737958</v>
      </c>
      <c r="L15" s="156">
        <v>0.70898229144442071</v>
      </c>
      <c r="M15" s="156">
        <v>0.65239628717560139</v>
      </c>
      <c r="N15" s="156">
        <v>0.71935235158057054</v>
      </c>
      <c r="O15" s="156">
        <v>0.64579256360078274</v>
      </c>
      <c r="P15" s="156">
        <v>0.66745442268737343</v>
      </c>
      <c r="Q15" s="156">
        <v>0.64216928535225548</v>
      </c>
      <c r="R15" s="156">
        <v>0.59632294164668265</v>
      </c>
      <c r="S15" s="156">
        <v>0.68252823840422971</v>
      </c>
      <c r="T15" s="156">
        <v>0.63496341932999611</v>
      </c>
      <c r="U15" s="156">
        <v>0.73918039065492147</v>
      </c>
      <c r="V15" s="156">
        <v>0.77610138805069406</v>
      </c>
      <c r="W15" s="156">
        <v>0.69228627123363962</v>
      </c>
      <c r="X15" s="156">
        <v>0.5828374569370498</v>
      </c>
      <c r="Y15" s="156">
        <v>0.60474308300395252</v>
      </c>
      <c r="Z15" s="156">
        <v>0.64798206278026904</v>
      </c>
      <c r="AA15" s="156">
        <v>0.66276803118908378</v>
      </c>
      <c r="AB15" s="156">
        <v>0.61085450346420322</v>
      </c>
      <c r="AC15" s="156">
        <v>0.68844221105527637</v>
      </c>
      <c r="AD15" s="156">
        <v>0.6504592112371691</v>
      </c>
      <c r="AE15" s="156">
        <v>0.75409836065573765</v>
      </c>
      <c r="AF15" s="156">
        <f t="shared" si="1"/>
        <v>0.67681169552484599</v>
      </c>
      <c r="AG15" s="163">
        <v>5</v>
      </c>
    </row>
    <row r="16" spans="1:33" s="41" customFormat="1">
      <c r="C16" s="158"/>
      <c r="D16" s="130" t="s">
        <v>1057</v>
      </c>
      <c r="E16" s="160">
        <v>0.16871353887503593</v>
      </c>
      <c r="F16" s="160">
        <v>0.14050056882821388</v>
      </c>
      <c r="G16" s="160">
        <v>0.12740963855421686</v>
      </c>
      <c r="H16" s="160">
        <v>0.2127433090024331</v>
      </c>
      <c r="I16" s="160">
        <v>0.17231638418079095</v>
      </c>
      <c r="J16" s="160">
        <v>0.25650178480367158</v>
      </c>
      <c r="K16" s="160">
        <v>0.17156286721504113</v>
      </c>
      <c r="L16" s="160">
        <v>0.16129720503520376</v>
      </c>
      <c r="M16" s="160">
        <v>0.2263686304224285</v>
      </c>
      <c r="N16" s="160">
        <v>0.17887432536622977</v>
      </c>
      <c r="O16" s="160">
        <v>0.15068493150684931</v>
      </c>
      <c r="P16" s="160">
        <v>0.19209993247805537</v>
      </c>
      <c r="Q16" s="160">
        <v>0.26583882412569693</v>
      </c>
      <c r="R16" s="160">
        <v>0.2246203037569944</v>
      </c>
      <c r="S16" s="160">
        <v>0.19334294640711366</v>
      </c>
      <c r="T16" s="160">
        <v>0.18867924528301888</v>
      </c>
      <c r="U16" s="160">
        <v>0.14687859057832248</v>
      </c>
      <c r="V16" s="160">
        <v>0.14393482196741098</v>
      </c>
      <c r="W16" s="160">
        <v>0.19353940406571984</v>
      </c>
      <c r="X16" s="160">
        <v>0.21782023175696838</v>
      </c>
      <c r="Y16" s="160">
        <v>0.30039525691699603</v>
      </c>
      <c r="Z16" s="160">
        <v>0.184304932735426</v>
      </c>
      <c r="AA16" s="160">
        <v>0.1189083820662768</v>
      </c>
      <c r="AB16" s="160">
        <v>0.15242494226327943</v>
      </c>
      <c r="AC16" s="160">
        <v>0.12763819095477386</v>
      </c>
      <c r="AD16" s="160">
        <v>0.20583468395461912</v>
      </c>
      <c r="AE16" s="160">
        <v>7.0257611241217793E-2</v>
      </c>
      <c r="AF16" s="160">
        <f t="shared" si="1"/>
        <v>0.16871353887503593</v>
      </c>
      <c r="AG16" s="157">
        <v>5</v>
      </c>
    </row>
    <row r="17" spans="1:35" s="41" customFormat="1">
      <c r="C17" s="164"/>
      <c r="D17" s="152" t="s">
        <v>1059</v>
      </c>
      <c r="E17" s="154">
        <f>1-(E15+E16)</f>
        <v>0.15447476560011808</v>
      </c>
      <c r="F17" s="154">
        <f t="shared" ref="F17:AE17" si="3">1-(F15+F16)</f>
        <v>0.13822525597269619</v>
      </c>
      <c r="G17" s="154">
        <f t="shared" si="3"/>
        <v>0.18431583476764202</v>
      </c>
      <c r="H17" s="154">
        <f t="shared" si="3"/>
        <v>0.13670924574209242</v>
      </c>
      <c r="I17" s="154">
        <f t="shared" si="3"/>
        <v>0.12994350282485878</v>
      </c>
      <c r="J17" s="154">
        <f t="shared" si="3"/>
        <v>5.2524222335543103E-2</v>
      </c>
      <c r="K17" s="154">
        <f t="shared" si="3"/>
        <v>0.18801410105757932</v>
      </c>
      <c r="L17" s="154">
        <f t="shared" si="3"/>
        <v>0.12972050352037556</v>
      </c>
      <c r="M17" s="154">
        <f t="shared" si="3"/>
        <v>0.12123508240197012</v>
      </c>
      <c r="N17" s="154">
        <f t="shared" si="3"/>
        <v>0.10177332305319964</v>
      </c>
      <c r="O17" s="154">
        <f t="shared" si="3"/>
        <v>0.20352250489236789</v>
      </c>
      <c r="P17" s="154">
        <f t="shared" si="3"/>
        <v>0.14044564483457123</v>
      </c>
      <c r="Q17" s="154">
        <f t="shared" si="3"/>
        <v>9.1991890522047592E-2</v>
      </c>
      <c r="R17" s="154">
        <f t="shared" si="3"/>
        <v>0.17905675459632298</v>
      </c>
      <c r="S17" s="154">
        <f t="shared" si="3"/>
        <v>0.12412881518865659</v>
      </c>
      <c r="T17" s="154">
        <f t="shared" si="3"/>
        <v>0.17635733538698495</v>
      </c>
      <c r="U17" s="154">
        <f t="shared" si="3"/>
        <v>0.113941018766756</v>
      </c>
      <c r="V17" s="154">
        <f t="shared" si="3"/>
        <v>7.9963789981895017E-2</v>
      </c>
      <c r="W17" s="154">
        <f t="shared" si="3"/>
        <v>0.11417432470064059</v>
      </c>
      <c r="X17" s="154">
        <f t="shared" si="3"/>
        <v>0.19934231130598179</v>
      </c>
      <c r="Y17" s="154">
        <f t="shared" si="3"/>
        <v>9.4861660079051502E-2</v>
      </c>
      <c r="Z17" s="154">
        <f t="shared" si="3"/>
        <v>0.16771300448430493</v>
      </c>
      <c r="AA17" s="154">
        <f t="shared" si="3"/>
        <v>0.21832358674463936</v>
      </c>
      <c r="AB17" s="154">
        <f t="shared" si="3"/>
        <v>0.23672055427251737</v>
      </c>
      <c r="AC17" s="154">
        <f t="shared" si="3"/>
        <v>0.18391959798994972</v>
      </c>
      <c r="AD17" s="154">
        <f t="shared" si="3"/>
        <v>0.14370610480821178</v>
      </c>
      <c r="AE17" s="154">
        <f t="shared" si="3"/>
        <v>0.17564402810304458</v>
      </c>
      <c r="AF17" s="154">
        <f t="shared" si="1"/>
        <v>0.15447476560011808</v>
      </c>
      <c r="AG17" s="165">
        <v>5</v>
      </c>
    </row>
    <row r="18" spans="1:35" s="41" customFormat="1">
      <c r="C18" s="158" t="s">
        <v>468</v>
      </c>
      <c r="D18" s="158" t="s">
        <v>1056</v>
      </c>
      <c r="E18" s="160">
        <v>0.55096921697795098</v>
      </c>
      <c r="F18" s="160">
        <v>0.54587155963302747</v>
      </c>
      <c r="G18" s="160">
        <v>0.55501559875209983</v>
      </c>
      <c r="H18" s="160">
        <v>0.55717003978550428</v>
      </c>
      <c r="I18" s="160">
        <v>0.61781946072684646</v>
      </c>
      <c r="J18" s="160">
        <v>0.63038714390065742</v>
      </c>
      <c r="K18" s="160">
        <v>0.53875968992248058</v>
      </c>
      <c r="L18" s="160">
        <v>0.57623712635016322</v>
      </c>
      <c r="M18" s="160">
        <v>0.58766332421756307</v>
      </c>
      <c r="N18" s="160">
        <v>0.63788968824940051</v>
      </c>
      <c r="O18" s="160">
        <v>0.60311128839250094</v>
      </c>
      <c r="P18" s="160">
        <v>0.44195250659630608</v>
      </c>
      <c r="Q18" s="160">
        <v>0.49887189771872648</v>
      </c>
      <c r="R18" s="160">
        <v>0.5861200183234081</v>
      </c>
      <c r="S18" s="160">
        <v>0.53289705157976219</v>
      </c>
      <c r="T18" s="160">
        <v>0.47977764999041594</v>
      </c>
      <c r="U18" s="160">
        <v>0.64353499406880188</v>
      </c>
      <c r="V18" s="160">
        <v>0.66475583864118892</v>
      </c>
      <c r="W18" s="160">
        <v>0.55326662742789878</v>
      </c>
      <c r="X18" s="160">
        <v>0.44061720698254364</v>
      </c>
      <c r="Y18" s="160">
        <v>0.47600767754318618</v>
      </c>
      <c r="Z18" s="160">
        <v>0.54827915869980881</v>
      </c>
      <c r="AA18" s="160">
        <v>0.58585858585858586</v>
      </c>
      <c r="AB18" s="160">
        <v>0.55321637426900583</v>
      </c>
      <c r="AC18" s="160">
        <v>0.58722109533468558</v>
      </c>
      <c r="AD18" s="160">
        <v>0.48339380407479765</v>
      </c>
      <c r="AE18" s="160">
        <v>0.66513292433537829</v>
      </c>
      <c r="AF18" s="160">
        <f t="shared" si="1"/>
        <v>0.55096921697795098</v>
      </c>
      <c r="AG18" s="157">
        <v>5</v>
      </c>
    </row>
    <row r="19" spans="1:35" s="41" customFormat="1">
      <c r="C19" s="158"/>
      <c r="D19" s="130" t="s">
        <v>1057</v>
      </c>
      <c r="E19" s="160">
        <v>0.32876892584277057</v>
      </c>
      <c r="F19" s="160">
        <v>0.36983944954128439</v>
      </c>
      <c r="G19" s="160">
        <v>0.19108471322294215</v>
      </c>
      <c r="H19" s="160">
        <v>0.30185089084933403</v>
      </c>
      <c r="I19" s="160">
        <v>0.31262211801484957</v>
      </c>
      <c r="J19" s="160">
        <v>0.30314097881665447</v>
      </c>
      <c r="K19" s="160">
        <v>0.36356589147286822</v>
      </c>
      <c r="L19" s="160">
        <v>0.34463702587289624</v>
      </c>
      <c r="M19" s="160">
        <v>0.32330598602248556</v>
      </c>
      <c r="N19" s="160">
        <v>0.26618705035971224</v>
      </c>
      <c r="O19" s="160">
        <v>0.24331870761866772</v>
      </c>
      <c r="P19" s="160">
        <v>0.4841688654353562</v>
      </c>
      <c r="Q19" s="160">
        <v>0.38530960140386061</v>
      </c>
      <c r="R19" s="160">
        <v>0.31287219422812645</v>
      </c>
      <c r="S19" s="160">
        <v>0.36640630497501936</v>
      </c>
      <c r="T19" s="160">
        <v>0.44163312248418629</v>
      </c>
      <c r="U19" s="160">
        <v>0.25227362593910635</v>
      </c>
      <c r="V19" s="160">
        <v>0.28832271762208067</v>
      </c>
      <c r="W19" s="160">
        <v>0.3616833431430253</v>
      </c>
      <c r="X19" s="160">
        <v>0.40211970074812969</v>
      </c>
      <c r="Y19" s="160">
        <v>0.37364043506078054</v>
      </c>
      <c r="Z19" s="160">
        <v>0.36950286806883365</v>
      </c>
      <c r="AA19" s="160">
        <v>0.35307621671258033</v>
      </c>
      <c r="AB19" s="160">
        <v>0.32592592592592595</v>
      </c>
      <c r="AC19" s="160">
        <v>0.32150101419878296</v>
      </c>
      <c r="AD19" s="160">
        <v>0.41375941948088196</v>
      </c>
      <c r="AE19" s="160">
        <v>0.22955010224948874</v>
      </c>
      <c r="AF19" s="160">
        <f t="shared" si="1"/>
        <v>0.32876892584277057</v>
      </c>
      <c r="AG19" s="157">
        <v>5</v>
      </c>
    </row>
    <row r="20" spans="1:35" s="41" customFormat="1">
      <c r="D20" s="130" t="s">
        <v>1059</v>
      </c>
      <c r="E20" s="26">
        <f>1-(E18+E19)</f>
        <v>0.1202618571792784</v>
      </c>
      <c r="F20" s="26">
        <f t="shared" ref="F20:AE20" si="4">1-(F18+F19)</f>
        <v>8.4288990825688082E-2</v>
      </c>
      <c r="G20" s="26">
        <f t="shared" si="4"/>
        <v>0.25389968802495799</v>
      </c>
      <c r="H20" s="26">
        <f t="shared" si="4"/>
        <v>0.14097906936516169</v>
      </c>
      <c r="I20" s="26">
        <f t="shared" si="4"/>
        <v>6.9558421258304026E-2</v>
      </c>
      <c r="J20" s="26">
        <f t="shared" si="4"/>
        <v>6.6471877282688108E-2</v>
      </c>
      <c r="K20" s="26">
        <f t="shared" si="4"/>
        <v>9.7674418604651203E-2</v>
      </c>
      <c r="L20" s="26">
        <f t="shared" si="4"/>
        <v>7.9125847776940539E-2</v>
      </c>
      <c r="M20" s="26">
        <f t="shared" si="4"/>
        <v>8.903068975995132E-2</v>
      </c>
      <c r="N20" s="26">
        <f t="shared" si="4"/>
        <v>9.5923261390887249E-2</v>
      </c>
      <c r="O20" s="26">
        <f t="shared" si="4"/>
        <v>0.15357000398883136</v>
      </c>
      <c r="P20" s="26">
        <f t="shared" si="4"/>
        <v>7.3878627968337662E-2</v>
      </c>
      <c r="Q20" s="26">
        <f t="shared" si="4"/>
        <v>0.11581850087741286</v>
      </c>
      <c r="R20" s="26">
        <f t="shared" si="4"/>
        <v>0.10100778744846539</v>
      </c>
      <c r="S20" s="26">
        <f t="shared" si="4"/>
        <v>0.10069664344521845</v>
      </c>
      <c r="T20" s="26">
        <f t="shared" si="4"/>
        <v>7.8589227525397765E-2</v>
      </c>
      <c r="U20" s="26">
        <f t="shared" si="4"/>
        <v>0.10419137999209171</v>
      </c>
      <c r="V20" s="26">
        <f t="shared" si="4"/>
        <v>4.6921443736730462E-2</v>
      </c>
      <c r="W20" s="26">
        <f t="shared" si="4"/>
        <v>8.5050029429075913E-2</v>
      </c>
      <c r="X20" s="26">
        <f t="shared" si="4"/>
        <v>0.15726309226932667</v>
      </c>
      <c r="Y20" s="26">
        <f t="shared" si="4"/>
        <v>0.15035188739603322</v>
      </c>
      <c r="Z20" s="26">
        <f t="shared" si="4"/>
        <v>8.2217973231357488E-2</v>
      </c>
      <c r="AA20" s="26">
        <f t="shared" si="4"/>
        <v>6.1065197428833873E-2</v>
      </c>
      <c r="AB20" s="26">
        <f t="shared" si="4"/>
        <v>0.12085769980506822</v>
      </c>
      <c r="AC20" s="26">
        <f t="shared" si="4"/>
        <v>9.1277890466531453E-2</v>
      </c>
      <c r="AD20" s="26">
        <f t="shared" si="4"/>
        <v>0.10284677644432039</v>
      </c>
      <c r="AE20" s="26">
        <f t="shared" si="4"/>
        <v>0.10531697341513291</v>
      </c>
      <c r="AF20" s="160">
        <f t="shared" si="1"/>
        <v>0.1202618571792784</v>
      </c>
      <c r="AG20" s="157">
        <v>5</v>
      </c>
    </row>
    <row r="21" spans="1:35" s="41" customFormat="1">
      <c r="E21" s="130"/>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160"/>
      <c r="AH21" s="157"/>
    </row>
    <row r="22" spans="1:35" s="41" customFormat="1">
      <c r="D22" s="176" t="s">
        <v>1067</v>
      </c>
      <c r="E22" s="130"/>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160"/>
      <c r="AH22" s="157"/>
    </row>
    <row r="23" spans="1:35" s="41" customFormat="1" ht="15">
      <c r="D23" s="177" t="s">
        <v>558</v>
      </c>
      <c r="E23" s="177" t="s">
        <v>460</v>
      </c>
      <c r="F23" s="178" t="s">
        <v>433</v>
      </c>
      <c r="G23" s="178" t="s">
        <v>434</v>
      </c>
      <c r="H23" s="178" t="s">
        <v>435</v>
      </c>
      <c r="I23" s="178" t="s">
        <v>436</v>
      </c>
      <c r="J23" s="178" t="s">
        <v>437</v>
      </c>
      <c r="K23" s="178" t="s">
        <v>438</v>
      </c>
      <c r="L23" s="178" t="s">
        <v>439</v>
      </c>
      <c r="M23" s="178" t="s">
        <v>440</v>
      </c>
      <c r="N23" s="178" t="s">
        <v>441</v>
      </c>
      <c r="O23" s="178" t="s">
        <v>442</v>
      </c>
      <c r="P23" s="178" t="s">
        <v>443</v>
      </c>
      <c r="Q23" s="178" t="s">
        <v>444</v>
      </c>
      <c r="R23" s="178" t="s">
        <v>445</v>
      </c>
      <c r="S23" s="178" t="s">
        <v>446</v>
      </c>
      <c r="T23" s="178" t="s">
        <v>447</v>
      </c>
      <c r="U23" s="178" t="s">
        <v>448</v>
      </c>
      <c r="V23" s="178" t="s">
        <v>449</v>
      </c>
      <c r="W23" s="178" t="s">
        <v>450</v>
      </c>
      <c r="X23" s="178" t="s">
        <v>451</v>
      </c>
      <c r="Y23" s="178" t="s">
        <v>452</v>
      </c>
      <c r="Z23" s="178" t="s">
        <v>453</v>
      </c>
      <c r="AA23" s="178" t="s">
        <v>454</v>
      </c>
      <c r="AB23" s="178" t="s">
        <v>455</v>
      </c>
      <c r="AC23" s="178" t="s">
        <v>456</v>
      </c>
      <c r="AD23" s="178" t="s">
        <v>457</v>
      </c>
      <c r="AE23" s="178" t="s">
        <v>458</v>
      </c>
      <c r="AF23" s="26"/>
      <c r="AG23" s="26"/>
      <c r="AH23" s="160"/>
      <c r="AI23" s="157"/>
    </row>
    <row r="24" spans="1:35" s="41" customFormat="1">
      <c r="C24" s="179" t="s">
        <v>1063</v>
      </c>
      <c r="D24" s="179">
        <v>2018</v>
      </c>
      <c r="E24" s="180">
        <f>SUM(F24:AE24)</f>
        <v>776.10435365928083</v>
      </c>
      <c r="F24" s="180">
        <v>9.0173696255538793</v>
      </c>
      <c r="G24" s="180">
        <v>299.73987494657928</v>
      </c>
      <c r="H24" s="180">
        <v>38.144204386107944</v>
      </c>
      <c r="I24" s="180">
        <v>12.508441600918088</v>
      </c>
      <c r="J24" s="180">
        <v>11.510583914522281</v>
      </c>
      <c r="K24" s="180">
        <v>4.7462770797513549</v>
      </c>
      <c r="L24" s="180">
        <v>24.289540001760251</v>
      </c>
      <c r="M24" s="180">
        <v>27.103374443441172</v>
      </c>
      <c r="N24" s="180">
        <v>10.239258420802399</v>
      </c>
      <c r="O24" s="180">
        <v>12.264197780781444</v>
      </c>
      <c r="P24" s="180">
        <v>18.38550107756636</v>
      </c>
      <c r="Q24" s="180">
        <v>23.167339151815657</v>
      </c>
      <c r="R24" s="180">
        <v>15.118989670799881</v>
      </c>
      <c r="S24" s="180">
        <v>91.446903647123108</v>
      </c>
      <c r="T24" s="180">
        <v>15.686699374231551</v>
      </c>
      <c r="U24" s="180">
        <v>31.695949118274743</v>
      </c>
      <c r="V24" s="180">
        <v>21.954232438086233</v>
      </c>
      <c r="W24" s="180">
        <v>21.769226916806353</v>
      </c>
      <c r="X24" s="180">
        <v>27.589465054026704</v>
      </c>
      <c r="Y24" s="180">
        <v>2.7377793125602312</v>
      </c>
      <c r="Z24" s="180">
        <v>12.519701036831018</v>
      </c>
      <c r="AA24" s="180">
        <v>5.3722948402948401</v>
      </c>
      <c r="AB24" s="180">
        <v>8.8895641738149855</v>
      </c>
      <c r="AC24" s="180">
        <v>7.7068792520168046</v>
      </c>
      <c r="AD24" s="180">
        <v>15.881582138278784</v>
      </c>
      <c r="AE24" s="180">
        <v>6.6191242565355708</v>
      </c>
      <c r="AF24" s="26"/>
      <c r="AG24" s="26"/>
      <c r="AH24" s="160"/>
      <c r="AI24" s="157"/>
    </row>
    <row r="25" spans="1:35" s="41" customFormat="1">
      <c r="C25" s="179" t="s">
        <v>1064</v>
      </c>
      <c r="D25" s="179">
        <v>2018</v>
      </c>
      <c r="E25" s="180">
        <f>SUM(F25:AE25)</f>
        <v>729.49943220136686</v>
      </c>
      <c r="F25" s="180">
        <v>10.817005161415981</v>
      </c>
      <c r="G25" s="180">
        <v>56.159174425610253</v>
      </c>
      <c r="H25" s="180">
        <v>30.304517514538837</v>
      </c>
      <c r="I25" s="180">
        <v>20.891382011189211</v>
      </c>
      <c r="J25" s="180">
        <v>16.295614216511488</v>
      </c>
      <c r="K25" s="180">
        <v>9.7189087422298659</v>
      </c>
      <c r="L25" s="180">
        <v>18.866743201020949</v>
      </c>
      <c r="M25" s="180">
        <v>34.324098203443661</v>
      </c>
      <c r="N25" s="180">
        <v>15.966202026112715</v>
      </c>
      <c r="O25" s="180">
        <v>16.822932669034671</v>
      </c>
      <c r="P25" s="180">
        <v>33.878287885206944</v>
      </c>
      <c r="Q25" s="180">
        <v>22.529580764463226</v>
      </c>
      <c r="R25" s="180">
        <v>26.221499459384844</v>
      </c>
      <c r="S25" s="180">
        <v>88.706618668082697</v>
      </c>
      <c r="T25" s="180">
        <v>36.376580790193238</v>
      </c>
      <c r="U25" s="180">
        <v>32.750827361563516</v>
      </c>
      <c r="V25" s="180">
        <v>34.965040184897767</v>
      </c>
      <c r="W25" s="180">
        <v>19.142703253806058</v>
      </c>
      <c r="X25" s="180">
        <v>55.372585087977008</v>
      </c>
      <c r="Y25" s="180">
        <v>9.101160857693543</v>
      </c>
      <c r="Z25" s="180">
        <v>34.699308942923167</v>
      </c>
      <c r="AA25" s="180">
        <v>18.080993461874819</v>
      </c>
      <c r="AB25" s="180">
        <v>14.4942150134912</v>
      </c>
      <c r="AC25" s="180">
        <v>18.119875348525962</v>
      </c>
      <c r="AD25" s="180">
        <v>40.738467908725752</v>
      </c>
      <c r="AE25" s="180">
        <v>14.155109041449583</v>
      </c>
      <c r="AF25" s="26"/>
      <c r="AG25" s="26"/>
      <c r="AH25" s="160"/>
      <c r="AI25" s="157"/>
    </row>
    <row r="26" spans="1:35" s="41" customFormat="1" ht="13.5" thickBot="1">
      <c r="C26" s="181" t="s">
        <v>1062</v>
      </c>
      <c r="D26" s="181">
        <v>2018</v>
      </c>
      <c r="E26" s="182">
        <f>SUM(F26:AE26)</f>
        <v>211.73948952455299</v>
      </c>
      <c r="F26" s="182">
        <v>1.272084432974631</v>
      </c>
      <c r="G26" s="182">
        <v>123.31467820831671</v>
      </c>
      <c r="H26" s="182">
        <v>7.3637968231969131</v>
      </c>
      <c r="I26" s="182">
        <v>1.7513817529766174</v>
      </c>
      <c r="J26" s="182">
        <v>1.4349997251520255</v>
      </c>
      <c r="K26" s="182">
        <v>0.69143208570294923</v>
      </c>
      <c r="L26" s="182">
        <v>3.0388153054039786</v>
      </c>
      <c r="M26" s="182">
        <v>5.4114225176697692</v>
      </c>
      <c r="N26" s="182">
        <v>1.1752936766265591</v>
      </c>
      <c r="O26" s="182">
        <v>2.8889605821519497</v>
      </c>
      <c r="P26" s="182">
        <v>2.6689797196485481</v>
      </c>
      <c r="Q26" s="182">
        <v>4.5131911767694204</v>
      </c>
      <c r="R26" s="182">
        <v>2.4912235846235253</v>
      </c>
      <c r="S26" s="182">
        <v>18.164569738528382</v>
      </c>
      <c r="T26" s="182">
        <v>2.9060721193547803</v>
      </c>
      <c r="U26" s="182">
        <v>7.461125800292038</v>
      </c>
      <c r="V26" s="182">
        <v>2.3822341251096568</v>
      </c>
      <c r="W26" s="182">
        <v>3.1991719442467104</v>
      </c>
      <c r="X26" s="182">
        <v>9.8815892011882625</v>
      </c>
      <c r="Y26" s="182">
        <v>0.54302409251525863</v>
      </c>
      <c r="Z26" s="182">
        <v>2.1413166117916522</v>
      </c>
      <c r="AA26" s="182">
        <v>0.67645175529921286</v>
      </c>
      <c r="AB26" s="182">
        <v>1.6760939551367242</v>
      </c>
      <c r="AC26" s="182">
        <v>1.271052567009926</v>
      </c>
      <c r="AD26" s="182">
        <v>2.3929923596273825</v>
      </c>
      <c r="AE26" s="182">
        <v>1.0275356632394301</v>
      </c>
      <c r="AF26" s="26"/>
      <c r="AG26" s="26"/>
      <c r="AH26" s="160"/>
      <c r="AI26" s="157"/>
    </row>
    <row r="27" spans="1:35" s="41" customFormat="1">
      <c r="C27" s="179" t="s">
        <v>1063</v>
      </c>
      <c r="D27" s="179">
        <v>2070</v>
      </c>
      <c r="E27" s="180">
        <f>SUM(F27:AE27)</f>
        <v>1122.2809999999995</v>
      </c>
      <c r="F27" s="180">
        <v>14.882390276614156</v>
      </c>
      <c r="G27" s="180">
        <v>402.03345897252723</v>
      </c>
      <c r="H27" s="180">
        <v>67.808307000787423</v>
      </c>
      <c r="I27" s="180">
        <v>16.688301912557151</v>
      </c>
      <c r="J27" s="180">
        <v>17.247972890032759</v>
      </c>
      <c r="K27" s="180">
        <v>6.5298623171374564</v>
      </c>
      <c r="L27" s="180">
        <v>41.304301265798131</v>
      </c>
      <c r="M27" s="180">
        <v>45.537828356084404</v>
      </c>
      <c r="N27" s="180">
        <v>15.260943493810583</v>
      </c>
      <c r="O27" s="180">
        <v>16.337131829849692</v>
      </c>
      <c r="P27" s="180">
        <v>27.286005597994635</v>
      </c>
      <c r="Q27" s="180">
        <v>39.758297723116783</v>
      </c>
      <c r="R27" s="180">
        <v>22.938711105384279</v>
      </c>
      <c r="S27" s="180">
        <v>140.7040546457078</v>
      </c>
      <c r="T27" s="180">
        <v>22.146872015116621</v>
      </c>
      <c r="U27" s="180">
        <v>48.12978965082133</v>
      </c>
      <c r="V27" s="180">
        <v>28.16364936463507</v>
      </c>
      <c r="W27" s="180">
        <v>35.414319739634877</v>
      </c>
      <c r="X27" s="180">
        <v>36.950268861429137</v>
      </c>
      <c r="Y27" s="180">
        <v>3.5191547953984372</v>
      </c>
      <c r="Z27" s="180">
        <v>16.250978595128831</v>
      </c>
      <c r="AA27" s="180">
        <v>7.1456767325727188</v>
      </c>
      <c r="AB27" s="180">
        <v>11.578938384341431</v>
      </c>
      <c r="AC27" s="180">
        <v>9.9042613539071613</v>
      </c>
      <c r="AD27" s="180">
        <v>20.062930127534479</v>
      </c>
      <c r="AE27" s="180">
        <v>8.6965929920770897</v>
      </c>
      <c r="AF27" s="26"/>
      <c r="AG27" s="26"/>
      <c r="AH27" s="160"/>
      <c r="AI27" s="157"/>
    </row>
    <row r="28" spans="1:35" s="41" customFormat="1">
      <c r="C28" s="179" t="s">
        <v>1064</v>
      </c>
      <c r="D28" s="179">
        <v>2070</v>
      </c>
      <c r="E28" s="180">
        <f>SUM(F28:AE28)</f>
        <v>866.16700000000014</v>
      </c>
      <c r="F28" s="180">
        <v>12.032722707781787</v>
      </c>
      <c r="G28" s="180">
        <v>48.70984961136773</v>
      </c>
      <c r="H28" s="180">
        <v>28.208379225008049</v>
      </c>
      <c r="I28" s="180">
        <v>27.539447326250585</v>
      </c>
      <c r="J28" s="180">
        <v>19.878085465856991</v>
      </c>
      <c r="K28" s="180">
        <v>12.759960973487379</v>
      </c>
      <c r="L28" s="180">
        <v>19.278864213619574</v>
      </c>
      <c r="M28" s="180">
        <v>35.515817008928728</v>
      </c>
      <c r="N28" s="180">
        <v>19.630052920557077</v>
      </c>
      <c r="O28" s="180">
        <v>22.341218020421906</v>
      </c>
      <c r="P28" s="180">
        <v>40.447310138522639</v>
      </c>
      <c r="Q28" s="180">
        <v>22.193179890079204</v>
      </c>
      <c r="R28" s="180">
        <v>31.907482535254491</v>
      </c>
      <c r="S28" s="180">
        <v>99.011987809730172</v>
      </c>
      <c r="T28" s="180">
        <v>46.255485480337946</v>
      </c>
      <c r="U28" s="180">
        <v>36.302392365935084</v>
      </c>
      <c r="V28" s="180">
        <v>47.813270495988277</v>
      </c>
      <c r="W28" s="180">
        <v>20.745363974030557</v>
      </c>
      <c r="X28" s="180">
        <v>71.267957221538254</v>
      </c>
      <c r="Y28" s="180">
        <v>12.512717561511474</v>
      </c>
      <c r="Z28" s="180">
        <v>47.500293410026877</v>
      </c>
      <c r="AA28" s="180">
        <v>24.394216806354176</v>
      </c>
      <c r="AB28" s="180">
        <v>18.468441736903159</v>
      </c>
      <c r="AC28" s="180">
        <v>25.283050650678849</v>
      </c>
      <c r="AD28" s="180">
        <v>56.911089228968514</v>
      </c>
      <c r="AE28" s="180">
        <v>19.258363220860605</v>
      </c>
      <c r="AF28" s="130"/>
      <c r="AG28" s="130"/>
      <c r="AH28" s="160"/>
      <c r="AI28" s="157"/>
    </row>
    <row r="29" spans="1:35" s="41" customFormat="1">
      <c r="C29" s="179" t="s">
        <v>1062</v>
      </c>
      <c r="D29" s="179">
        <v>2070</v>
      </c>
      <c r="E29" s="180">
        <f t="shared" ref="E29" si="5">SUM(F29:AE29)</f>
        <v>922.35100000000023</v>
      </c>
      <c r="F29" s="180">
        <v>4.0186603783691712</v>
      </c>
      <c r="G29" s="180">
        <v>620.50199196256176</v>
      </c>
      <c r="H29" s="180">
        <v>25.305564931399218</v>
      </c>
      <c r="I29" s="180">
        <v>5.9205053345502074</v>
      </c>
      <c r="J29" s="180">
        <v>4.6404604939743432</v>
      </c>
      <c r="K29" s="180">
        <v>2.2613525897871352</v>
      </c>
      <c r="L29" s="180">
        <v>10.147070952912888</v>
      </c>
      <c r="M29" s="180">
        <v>18.153961512536338</v>
      </c>
      <c r="N29" s="180">
        <v>3.787940991335248</v>
      </c>
      <c r="O29" s="180">
        <v>9.6795391912830766</v>
      </c>
      <c r="P29" s="180">
        <v>9.0071231620397025</v>
      </c>
      <c r="Q29" s="180">
        <v>15.466397179696949</v>
      </c>
      <c r="R29" s="180">
        <v>7.9380983637827383</v>
      </c>
      <c r="S29" s="180">
        <v>63.45475264271635</v>
      </c>
      <c r="T29" s="180">
        <v>9.6238807976640821</v>
      </c>
      <c r="U29" s="180">
        <v>26.746885565340715</v>
      </c>
      <c r="V29" s="180">
        <v>7.9986840790696601</v>
      </c>
      <c r="W29" s="180">
        <v>10.682288217549727</v>
      </c>
      <c r="X29" s="180">
        <v>34.389509104069425</v>
      </c>
      <c r="Y29" s="180">
        <v>1.8040368759878767</v>
      </c>
      <c r="Z29" s="180">
        <v>7.0768268186437169</v>
      </c>
      <c r="AA29" s="180">
        <v>2.2176042656918158</v>
      </c>
      <c r="AB29" s="180">
        <v>6.1050926771343956</v>
      </c>
      <c r="AC29" s="180">
        <v>4.127236189159631</v>
      </c>
      <c r="AD29" s="180">
        <v>7.9183146925481021</v>
      </c>
      <c r="AE29" s="180">
        <v>3.3772210301960124</v>
      </c>
      <c r="AF29" s="26"/>
      <c r="AG29" s="26"/>
      <c r="AH29" s="160"/>
      <c r="AI29" s="157"/>
    </row>
    <row r="30" spans="1:35">
      <c r="E30" s="41"/>
    </row>
    <row r="31" spans="1:35" s="41" customFormat="1">
      <c r="A31" s="1" t="s">
        <v>1065</v>
      </c>
      <c r="D31" s="130"/>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160"/>
      <c r="AG31" s="157"/>
    </row>
    <row r="32" spans="1:35" s="41" customFormat="1" ht="15">
      <c r="D32" s="171" t="s">
        <v>1066</v>
      </c>
      <c r="E32" s="171"/>
    </row>
    <row r="33" spans="1:33" s="41" customFormat="1" ht="15">
      <c r="C33" s="161" t="s">
        <v>0</v>
      </c>
      <c r="D33" s="161" t="s">
        <v>476</v>
      </c>
      <c r="E33" s="161" t="s">
        <v>460</v>
      </c>
      <c r="F33" s="161" t="s">
        <v>433</v>
      </c>
      <c r="G33" s="161" t="s">
        <v>434</v>
      </c>
      <c r="H33" s="161" t="s">
        <v>435</v>
      </c>
      <c r="I33" s="161" t="s">
        <v>436</v>
      </c>
      <c r="J33" s="161" t="s">
        <v>437</v>
      </c>
      <c r="K33" s="161" t="s">
        <v>438</v>
      </c>
      <c r="L33" s="161" t="s">
        <v>439</v>
      </c>
      <c r="M33" s="161" t="s">
        <v>440</v>
      </c>
      <c r="N33" s="161" t="s">
        <v>441</v>
      </c>
      <c r="O33" s="161" t="s">
        <v>442</v>
      </c>
      <c r="P33" s="161" t="s">
        <v>443</v>
      </c>
      <c r="Q33" s="161" t="s">
        <v>444</v>
      </c>
      <c r="R33" s="161" t="s">
        <v>445</v>
      </c>
      <c r="S33" s="161" t="s">
        <v>446</v>
      </c>
      <c r="T33" s="161" t="s">
        <v>447</v>
      </c>
      <c r="U33" s="161" t="s">
        <v>448</v>
      </c>
      <c r="V33" s="161" t="s">
        <v>449</v>
      </c>
      <c r="W33" s="161" t="s">
        <v>450</v>
      </c>
      <c r="X33" s="161" t="s">
        <v>451</v>
      </c>
      <c r="Y33" s="161" t="s">
        <v>452</v>
      </c>
      <c r="Z33" s="161" t="s">
        <v>453</v>
      </c>
      <c r="AA33" s="161" t="s">
        <v>454</v>
      </c>
      <c r="AB33" s="161" t="s">
        <v>455</v>
      </c>
      <c r="AC33" s="161" t="s">
        <v>456</v>
      </c>
      <c r="AD33" s="161" t="s">
        <v>457</v>
      </c>
      <c r="AE33" s="161" t="s">
        <v>458</v>
      </c>
      <c r="AF33" s="161" t="s">
        <v>463</v>
      </c>
      <c r="AG33" s="161" t="s">
        <v>1058</v>
      </c>
    </row>
    <row r="34" spans="1:33" s="41" customFormat="1">
      <c r="A34" s="22"/>
      <c r="C34" s="155" t="s">
        <v>465</v>
      </c>
      <c r="D34" s="155" t="s">
        <v>1056</v>
      </c>
      <c r="E34" s="183">
        <f>E9*(E27/SUM(E27:E29))/(E24/SUM(E24:E26))</f>
        <v>0.52350943859921484</v>
      </c>
      <c r="F34" s="183">
        <f t="shared" ref="F34:AE34" si="6">F9*(F27/SUM(F27:F29))/(F24/SUM(F24:F26))</f>
        <v>0.78215639480961552</v>
      </c>
      <c r="G34" s="183">
        <f t="shared" si="6"/>
        <v>0.34447933776862838</v>
      </c>
      <c r="H34" s="183">
        <f t="shared" si="6"/>
        <v>0.81502105091717858</v>
      </c>
      <c r="I34" s="183">
        <f>I9*(I27/SUM(I27:I29))/(I24/SUM(I24:I26))</f>
        <v>0.71115642232991916</v>
      </c>
      <c r="J34" s="183">
        <f t="shared" si="6"/>
        <v>0.62423371136672146</v>
      </c>
      <c r="K34" s="183">
        <f t="shared" si="6"/>
        <v>0.85217149386773261</v>
      </c>
      <c r="L34" s="183">
        <f t="shared" si="6"/>
        <v>0.90073833156140692</v>
      </c>
      <c r="M34" s="183">
        <f t="shared" si="6"/>
        <v>0.70289802072845897</v>
      </c>
      <c r="N34" s="183">
        <f t="shared" si="6"/>
        <v>0.82154140445217971</v>
      </c>
      <c r="O34" s="183">
        <f t="shared" si="6"/>
        <v>0.41404868962154889</v>
      </c>
      <c r="P34" s="183">
        <f t="shared" si="6"/>
        <v>0.78140527645244195</v>
      </c>
      <c r="Q34" s="183">
        <f t="shared" si="6"/>
        <v>0.79342565323926528</v>
      </c>
      <c r="R34" s="183">
        <f t="shared" si="6"/>
        <v>0.78862651137780204</v>
      </c>
      <c r="S34" s="183">
        <f t="shared" si="6"/>
        <v>0.68781650373091419</v>
      </c>
      <c r="T34" s="183">
        <f t="shared" si="6"/>
        <v>0.64209203281439564</v>
      </c>
      <c r="U34" s="183">
        <f t="shared" si="6"/>
        <v>0.58562689149414926</v>
      </c>
      <c r="V34" s="183">
        <f t="shared" si="6"/>
        <v>0.69819847486452713</v>
      </c>
      <c r="W34" s="183">
        <f t="shared" si="6"/>
        <v>0.69581743321234446</v>
      </c>
      <c r="X34" s="183">
        <f t="shared" si="6"/>
        <v>0.49284004343840748</v>
      </c>
      <c r="Y34" s="183">
        <f t="shared" si="6"/>
        <v>0.66074618471510216</v>
      </c>
      <c r="Z34" s="183">
        <f t="shared" si="6"/>
        <v>0.64975781822998291</v>
      </c>
      <c r="AA34" s="183">
        <f t="shared" si="6"/>
        <v>0.77022711530096766</v>
      </c>
      <c r="AB34" s="183">
        <f t="shared" si="6"/>
        <v>0.6071077083486105</v>
      </c>
      <c r="AC34" s="183">
        <f t="shared" si="6"/>
        <v>0.68893766176136007</v>
      </c>
      <c r="AD34" s="183">
        <f t="shared" si="6"/>
        <v>0.47900350541682468</v>
      </c>
      <c r="AE34" s="183">
        <f t="shared" si="6"/>
        <v>0.78612701979286226</v>
      </c>
      <c r="AF34" s="156">
        <f>E34</f>
        <v>0.52350943859921484</v>
      </c>
      <c r="AG34" s="163">
        <v>5</v>
      </c>
    </row>
    <row r="35" spans="1:33" s="41" customFormat="1">
      <c r="C35" s="158"/>
      <c r="D35" s="130" t="s">
        <v>1057</v>
      </c>
      <c r="E35" s="184">
        <f>E10*(E28/SUM(E27:E29))/(E25/SUM(E24:E26))</f>
        <v>3.6030970152705268E-2</v>
      </c>
      <c r="F35" s="184">
        <f t="shared" ref="F35:AE35" si="7">F10*(F28/SUM(F27:F29))/(F25/SUM(F24:F26))</f>
        <v>5.648340611058926E-2</v>
      </c>
      <c r="G35" s="184">
        <f t="shared" si="7"/>
        <v>1.4719421629158016E-2</v>
      </c>
      <c r="H35" s="184">
        <f t="shared" si="7"/>
        <v>5.8653600970362263E-2</v>
      </c>
      <c r="I35" s="184">
        <f t="shared" si="7"/>
        <v>7.4128895282995919E-2</v>
      </c>
      <c r="J35" s="184">
        <f t="shared" si="7"/>
        <v>0.12942991005147181</v>
      </c>
      <c r="K35" s="184">
        <f t="shared" si="7"/>
        <v>4.6590713839087569E-2</v>
      </c>
      <c r="L35" s="184">
        <f t="shared" si="7"/>
        <v>4.2472196683606168E-2</v>
      </c>
      <c r="M35" s="184">
        <f t="shared" si="7"/>
        <v>8.3703525677148186E-2</v>
      </c>
      <c r="N35" s="184">
        <f t="shared" si="7"/>
        <v>3.4400931287354976E-2</v>
      </c>
      <c r="O35" s="184">
        <f t="shared" si="7"/>
        <v>3.4678093584650349E-2</v>
      </c>
      <c r="P35" s="184">
        <f t="shared" si="7"/>
        <v>8.4756160850936485E-2</v>
      </c>
      <c r="Q35" s="184">
        <f t="shared" si="7"/>
        <v>6.3273046174834563E-2</v>
      </c>
      <c r="R35" s="184">
        <f t="shared" si="7"/>
        <v>6.615427864509231E-2</v>
      </c>
      <c r="S35" s="184">
        <f t="shared" si="7"/>
        <v>4.5574776889838728E-2</v>
      </c>
      <c r="T35" s="184">
        <f t="shared" si="7"/>
        <v>7.5401163543538027E-2</v>
      </c>
      <c r="U35" s="184">
        <f t="shared" si="7"/>
        <v>2.9058186843155989E-2</v>
      </c>
      <c r="V35" s="184">
        <f t="shared" si="7"/>
        <v>6.9357237854175677E-2</v>
      </c>
      <c r="W35" s="184">
        <f t="shared" si="7"/>
        <v>4.6534910978852255E-2</v>
      </c>
      <c r="X35" s="184">
        <f t="shared" si="7"/>
        <v>6.228589629491213E-2</v>
      </c>
      <c r="Y35" s="184">
        <f t="shared" si="7"/>
        <v>8.0143911274272076E-2</v>
      </c>
      <c r="Z35" s="184">
        <f t="shared" si="7"/>
        <v>6.1548320755875789E-2</v>
      </c>
      <c r="AA35" s="184">
        <f t="shared" si="7"/>
        <v>2.4414615545888373E-2</v>
      </c>
      <c r="AB35" s="184">
        <f t="shared" si="7"/>
        <v>3.1725405616065717E-2</v>
      </c>
      <c r="AC35" s="184">
        <f t="shared" si="7"/>
        <v>6.1062498404548166E-2</v>
      </c>
      <c r="AD35" s="184">
        <f t="shared" si="7"/>
        <v>6.8348438844994086E-2</v>
      </c>
      <c r="AE35" s="184">
        <f t="shared" si="7"/>
        <v>6.2419052311484938E-2</v>
      </c>
      <c r="AF35" s="160">
        <f>E35</f>
        <v>3.6030970152705268E-2</v>
      </c>
      <c r="AG35" s="157">
        <v>5</v>
      </c>
    </row>
    <row r="36" spans="1:33" s="41" customFormat="1">
      <c r="C36" s="164"/>
      <c r="D36" s="152" t="s">
        <v>1059</v>
      </c>
      <c r="E36" s="185">
        <f>1-(E34+E35)</f>
        <v>0.44045959124807987</v>
      </c>
      <c r="F36" s="185">
        <f t="shared" ref="F36:AE36" si="8">1-(F34+F35)</f>
        <v>0.16136019907979526</v>
      </c>
      <c r="G36" s="185">
        <f t="shared" si="8"/>
        <v>0.64080124060221366</v>
      </c>
      <c r="H36" s="185">
        <f t="shared" si="8"/>
        <v>0.1263253481124591</v>
      </c>
      <c r="I36" s="185">
        <f t="shared" si="8"/>
        <v>0.21471468238708491</v>
      </c>
      <c r="J36" s="185">
        <f t="shared" si="8"/>
        <v>0.24633637858180668</v>
      </c>
      <c r="K36" s="185">
        <f t="shared" si="8"/>
        <v>0.10123779229317986</v>
      </c>
      <c r="L36" s="185">
        <f t="shared" si="8"/>
        <v>5.6789471754986942E-2</v>
      </c>
      <c r="M36" s="185">
        <f t="shared" si="8"/>
        <v>0.2133984535943928</v>
      </c>
      <c r="N36" s="185">
        <f t="shared" si="8"/>
        <v>0.14405766426046529</v>
      </c>
      <c r="O36" s="185">
        <f t="shared" si="8"/>
        <v>0.55127321679380081</v>
      </c>
      <c r="P36" s="185">
        <f t="shared" si="8"/>
        <v>0.13383856269662153</v>
      </c>
      <c r="Q36" s="185">
        <f t="shared" si="8"/>
        <v>0.14330130058590018</v>
      </c>
      <c r="R36" s="185">
        <f t="shared" si="8"/>
        <v>0.14521920997710569</v>
      </c>
      <c r="S36" s="185">
        <f t="shared" si="8"/>
        <v>0.26660871937924713</v>
      </c>
      <c r="T36" s="185">
        <f t="shared" si="8"/>
        <v>0.28250680364206637</v>
      </c>
      <c r="U36" s="185">
        <f t="shared" si="8"/>
        <v>0.38531492166269476</v>
      </c>
      <c r="V36" s="185">
        <f t="shared" si="8"/>
        <v>0.23244428728129718</v>
      </c>
      <c r="W36" s="185">
        <f t="shared" si="8"/>
        <v>0.25764765580880333</v>
      </c>
      <c r="X36" s="185">
        <f t="shared" si="8"/>
        <v>0.44487406026668042</v>
      </c>
      <c r="Y36" s="185">
        <f t="shared" si="8"/>
        <v>0.25910990401062572</v>
      </c>
      <c r="Z36" s="185">
        <f t="shared" si="8"/>
        <v>0.2886938610141413</v>
      </c>
      <c r="AA36" s="185">
        <f t="shared" si="8"/>
        <v>0.20535826915314392</v>
      </c>
      <c r="AB36" s="185">
        <f t="shared" si="8"/>
        <v>0.36116688603532376</v>
      </c>
      <c r="AC36" s="185">
        <f t="shared" si="8"/>
        <v>0.2499998398340918</v>
      </c>
      <c r="AD36" s="185">
        <f t="shared" si="8"/>
        <v>0.45264805573818123</v>
      </c>
      <c r="AE36" s="185">
        <f t="shared" si="8"/>
        <v>0.15145392789565282</v>
      </c>
      <c r="AF36" s="154">
        <f>E36</f>
        <v>0.44045959124807987</v>
      </c>
      <c r="AG36" s="165">
        <v>5</v>
      </c>
    </row>
    <row r="37" spans="1:33" s="41" customFormat="1">
      <c r="C37" s="158" t="s">
        <v>466</v>
      </c>
      <c r="D37" s="158" t="s">
        <v>1056</v>
      </c>
      <c r="E37" s="186">
        <f>E12*(E27/SUM(E27:E29))/(E24/SUM(E24:E26))</f>
        <v>0.52350943859921484</v>
      </c>
      <c r="F37" s="186">
        <f t="shared" ref="F37:AE37" si="9">F12*(F27/SUM(F27:F29))/(F24/SUM(F24:F26))</f>
        <v>0.78215639480961552</v>
      </c>
      <c r="G37" s="186">
        <f t="shared" si="9"/>
        <v>0.34447933776862838</v>
      </c>
      <c r="H37" s="186">
        <f t="shared" si="9"/>
        <v>0.81502105091717858</v>
      </c>
      <c r="I37" s="186">
        <f t="shared" si="9"/>
        <v>0.71115642232991916</v>
      </c>
      <c r="J37" s="186">
        <f t="shared" si="9"/>
        <v>0.62423371136672146</v>
      </c>
      <c r="K37" s="186">
        <f t="shared" si="9"/>
        <v>0.85217149386773261</v>
      </c>
      <c r="L37" s="186">
        <f t="shared" si="9"/>
        <v>0.90073833156140692</v>
      </c>
      <c r="M37" s="186">
        <f t="shared" si="9"/>
        <v>0.70289802072845897</v>
      </c>
      <c r="N37" s="186">
        <f t="shared" si="9"/>
        <v>0.82154140445217971</v>
      </c>
      <c r="O37" s="186">
        <f t="shared" si="9"/>
        <v>0.41404868962154889</v>
      </c>
      <c r="P37" s="186">
        <f t="shared" si="9"/>
        <v>0.78140527645244195</v>
      </c>
      <c r="Q37" s="186">
        <f t="shared" si="9"/>
        <v>0.79342565323926528</v>
      </c>
      <c r="R37" s="186">
        <f t="shared" si="9"/>
        <v>0.78862651137780204</v>
      </c>
      <c r="S37" s="186">
        <f t="shared" si="9"/>
        <v>0.68781650373091419</v>
      </c>
      <c r="T37" s="186">
        <f t="shared" si="9"/>
        <v>0.64209203281439564</v>
      </c>
      <c r="U37" s="186">
        <f t="shared" si="9"/>
        <v>0.58562689149414926</v>
      </c>
      <c r="V37" s="186">
        <f t="shared" si="9"/>
        <v>0.69819847486452713</v>
      </c>
      <c r="W37" s="186">
        <f t="shared" si="9"/>
        <v>0.69581743321234446</v>
      </c>
      <c r="X37" s="186">
        <f t="shared" si="9"/>
        <v>0.49284004343840748</v>
      </c>
      <c r="Y37" s="186">
        <f t="shared" si="9"/>
        <v>0.66074618471510216</v>
      </c>
      <c r="Z37" s="186">
        <f t="shared" si="9"/>
        <v>0.64975781822998291</v>
      </c>
      <c r="AA37" s="186">
        <f t="shared" si="9"/>
        <v>0.77022711530096766</v>
      </c>
      <c r="AB37" s="186">
        <f t="shared" si="9"/>
        <v>0.6071077083486105</v>
      </c>
      <c r="AC37" s="186">
        <f t="shared" si="9"/>
        <v>0.68893766176136007</v>
      </c>
      <c r="AD37" s="186">
        <f t="shared" si="9"/>
        <v>0.47900350541682468</v>
      </c>
      <c r="AE37" s="186">
        <f t="shared" si="9"/>
        <v>0.78612701979286226</v>
      </c>
      <c r="AF37" s="160">
        <f t="shared" ref="AF37:AF45" si="10">E37</f>
        <v>0.52350943859921484</v>
      </c>
      <c r="AG37" s="157">
        <v>5</v>
      </c>
    </row>
    <row r="38" spans="1:33" s="41" customFormat="1">
      <c r="C38" s="158"/>
      <c r="D38" s="130" t="s">
        <v>1057</v>
      </c>
      <c r="E38" s="184">
        <f>E13*(E28/SUM(E27:E29))/(E25/SUM(E24:E26))</f>
        <v>3.6030970152705268E-2</v>
      </c>
      <c r="F38" s="184">
        <f t="shared" ref="F38:AE38" si="11">F13*(F28/SUM(F27:F29))/(F25/SUM(F24:F26))</f>
        <v>5.648340611058926E-2</v>
      </c>
      <c r="G38" s="184">
        <f t="shared" si="11"/>
        <v>1.4719421629158016E-2</v>
      </c>
      <c r="H38" s="184">
        <f t="shared" si="11"/>
        <v>5.8653600970362263E-2</v>
      </c>
      <c r="I38" s="184">
        <f t="shared" si="11"/>
        <v>7.4128895282995919E-2</v>
      </c>
      <c r="J38" s="184">
        <f t="shared" si="11"/>
        <v>0.12942991005147181</v>
      </c>
      <c r="K38" s="184">
        <f t="shared" si="11"/>
        <v>4.6590713839087569E-2</v>
      </c>
      <c r="L38" s="184">
        <f t="shared" si="11"/>
        <v>4.2472196683606168E-2</v>
      </c>
      <c r="M38" s="184">
        <f t="shared" si="11"/>
        <v>8.3703525677148186E-2</v>
      </c>
      <c r="N38" s="184">
        <f t="shared" si="11"/>
        <v>3.4400931287354976E-2</v>
      </c>
      <c r="O38" s="184">
        <f t="shared" si="11"/>
        <v>3.4678093584650349E-2</v>
      </c>
      <c r="P38" s="184">
        <f t="shared" si="11"/>
        <v>8.4756160850936485E-2</v>
      </c>
      <c r="Q38" s="184">
        <f t="shared" si="11"/>
        <v>6.3273046174834563E-2</v>
      </c>
      <c r="R38" s="184">
        <f t="shared" si="11"/>
        <v>6.615427864509231E-2</v>
      </c>
      <c r="S38" s="184">
        <f t="shared" si="11"/>
        <v>4.5574776889838728E-2</v>
      </c>
      <c r="T38" s="184">
        <f t="shared" si="11"/>
        <v>7.5401163543538027E-2</v>
      </c>
      <c r="U38" s="184">
        <f t="shared" si="11"/>
        <v>2.9058186843155989E-2</v>
      </c>
      <c r="V38" s="184">
        <f t="shared" si="11"/>
        <v>6.9357237854175677E-2</v>
      </c>
      <c r="W38" s="184">
        <f t="shared" si="11"/>
        <v>4.6534910978852255E-2</v>
      </c>
      <c r="X38" s="184">
        <f t="shared" si="11"/>
        <v>6.228589629491213E-2</v>
      </c>
      <c r="Y38" s="184">
        <f t="shared" si="11"/>
        <v>8.0143911274272076E-2</v>
      </c>
      <c r="Z38" s="184">
        <f t="shared" si="11"/>
        <v>6.1548320755875789E-2</v>
      </c>
      <c r="AA38" s="184">
        <f t="shared" si="11"/>
        <v>2.4414615545888373E-2</v>
      </c>
      <c r="AB38" s="184">
        <f t="shared" si="11"/>
        <v>3.1725405616065717E-2</v>
      </c>
      <c r="AC38" s="184">
        <f t="shared" si="11"/>
        <v>6.1062498404548166E-2</v>
      </c>
      <c r="AD38" s="184">
        <f t="shared" si="11"/>
        <v>6.8348438844994086E-2</v>
      </c>
      <c r="AE38" s="184">
        <f t="shared" si="11"/>
        <v>6.2419052311484938E-2</v>
      </c>
      <c r="AF38" s="160">
        <f t="shared" si="10"/>
        <v>3.6030970152705268E-2</v>
      </c>
      <c r="AG38" s="157">
        <v>5</v>
      </c>
    </row>
    <row r="39" spans="1:33" s="41" customFormat="1">
      <c r="C39" s="158"/>
      <c r="D39" s="130" t="s">
        <v>1059</v>
      </c>
      <c r="E39" s="185">
        <f>1-(E37+E38)</f>
        <v>0.44045959124807987</v>
      </c>
      <c r="F39" s="184">
        <f t="shared" ref="F39:AE39" si="12">1-(F37+F38)</f>
        <v>0.16136019907979526</v>
      </c>
      <c r="G39" s="184">
        <f t="shared" si="12"/>
        <v>0.64080124060221366</v>
      </c>
      <c r="H39" s="184">
        <f t="shared" si="12"/>
        <v>0.1263253481124591</v>
      </c>
      <c r="I39" s="184">
        <f t="shared" si="12"/>
        <v>0.21471468238708491</v>
      </c>
      <c r="J39" s="184">
        <f t="shared" si="12"/>
        <v>0.24633637858180668</v>
      </c>
      <c r="K39" s="184">
        <f t="shared" si="12"/>
        <v>0.10123779229317986</v>
      </c>
      <c r="L39" s="184">
        <f t="shared" si="12"/>
        <v>5.6789471754986942E-2</v>
      </c>
      <c r="M39" s="184">
        <f t="shared" si="12"/>
        <v>0.2133984535943928</v>
      </c>
      <c r="N39" s="184">
        <f t="shared" si="12"/>
        <v>0.14405766426046529</v>
      </c>
      <c r="O39" s="184">
        <f t="shared" si="12"/>
        <v>0.55127321679380081</v>
      </c>
      <c r="P39" s="184">
        <f t="shared" si="12"/>
        <v>0.13383856269662153</v>
      </c>
      <c r="Q39" s="184">
        <f t="shared" si="12"/>
        <v>0.14330130058590018</v>
      </c>
      <c r="R39" s="184">
        <f t="shared" si="12"/>
        <v>0.14521920997710569</v>
      </c>
      <c r="S39" s="184">
        <f t="shared" si="12"/>
        <v>0.26660871937924713</v>
      </c>
      <c r="T39" s="184">
        <f t="shared" si="12"/>
        <v>0.28250680364206637</v>
      </c>
      <c r="U39" s="184">
        <f t="shared" si="12"/>
        <v>0.38531492166269476</v>
      </c>
      <c r="V39" s="184">
        <f t="shared" si="12"/>
        <v>0.23244428728129718</v>
      </c>
      <c r="W39" s="184">
        <f t="shared" si="12"/>
        <v>0.25764765580880333</v>
      </c>
      <c r="X39" s="184">
        <f t="shared" si="12"/>
        <v>0.44487406026668042</v>
      </c>
      <c r="Y39" s="184">
        <f t="shared" si="12"/>
        <v>0.25910990401062572</v>
      </c>
      <c r="Z39" s="184">
        <f t="shared" si="12"/>
        <v>0.2886938610141413</v>
      </c>
      <c r="AA39" s="184">
        <f t="shared" si="12"/>
        <v>0.20535826915314392</v>
      </c>
      <c r="AB39" s="184">
        <f t="shared" si="12"/>
        <v>0.36116688603532376</v>
      </c>
      <c r="AC39" s="184">
        <f t="shared" si="12"/>
        <v>0.2499998398340918</v>
      </c>
      <c r="AD39" s="184">
        <f t="shared" si="12"/>
        <v>0.45264805573818123</v>
      </c>
      <c r="AE39" s="184">
        <f t="shared" si="12"/>
        <v>0.15145392789565282</v>
      </c>
      <c r="AF39" s="160">
        <f t="shared" si="10"/>
        <v>0.44045959124807987</v>
      </c>
      <c r="AG39" s="157">
        <v>5</v>
      </c>
    </row>
    <row r="40" spans="1:33" s="41" customFormat="1">
      <c r="C40" s="155" t="s">
        <v>467</v>
      </c>
      <c r="D40" s="155" t="s">
        <v>1056</v>
      </c>
      <c r="E40" s="187">
        <f>E15*(E27/SUM(E27:E29))/(E24/SUM(E24:E26))</f>
        <v>0.57742321760565796</v>
      </c>
      <c r="F40" s="187">
        <f t="shared" ref="F40:AE40" si="13">F15*(F27/SUM(F27:F29))/(F24/SUM(F24:F26))</f>
        <v>0.81222374890677329</v>
      </c>
      <c r="G40" s="187">
        <f t="shared" si="13"/>
        <v>0.41297113164246352</v>
      </c>
      <c r="H40" s="187">
        <f t="shared" si="13"/>
        <v>0.72265960868150048</v>
      </c>
      <c r="I40" s="187">
        <f t="shared" si="13"/>
        <v>0.65250979314817992</v>
      </c>
      <c r="J40" s="187">
        <f t="shared" si="13"/>
        <v>0.72488529085011122</v>
      </c>
      <c r="K40" s="187">
        <f t="shared" si="13"/>
        <v>0.61965393156595983</v>
      </c>
      <c r="L40" s="187">
        <f t="shared" si="13"/>
        <v>0.78741224654586039</v>
      </c>
      <c r="M40" s="187">
        <f t="shared" si="13"/>
        <v>0.73849017271826278</v>
      </c>
      <c r="N40" s="187">
        <f t="shared" si="13"/>
        <v>0.75897141384269273</v>
      </c>
      <c r="O40" s="187">
        <f t="shared" si="13"/>
        <v>0.5688368788891659</v>
      </c>
      <c r="P40" s="187">
        <f t="shared" si="13"/>
        <v>0.70907686886754251</v>
      </c>
      <c r="Q40" s="187">
        <f t="shared" si="13"/>
        <v>0.71474494368380859</v>
      </c>
      <c r="R40" s="187">
        <f t="shared" si="13"/>
        <v>0.63163356304211316</v>
      </c>
      <c r="S40" s="187">
        <f t="shared" si="13"/>
        <v>0.68696277571274889</v>
      </c>
      <c r="T40" s="187">
        <f t="shared" si="13"/>
        <v>0.63155252837450693</v>
      </c>
      <c r="U40" s="187">
        <f t="shared" si="13"/>
        <v>0.72596257411958864</v>
      </c>
      <c r="V40" s="187">
        <f t="shared" si="13"/>
        <v>0.7030751096156268</v>
      </c>
      <c r="W40" s="187">
        <f t="shared" si="13"/>
        <v>0.74322493532003486</v>
      </c>
      <c r="X40" s="187">
        <f t="shared" si="13"/>
        <v>0.50819554167129766</v>
      </c>
      <c r="Y40" s="187">
        <f t="shared" si="13"/>
        <v>0.5396412444580414</v>
      </c>
      <c r="Z40" s="187">
        <f t="shared" si="13"/>
        <v>0.58616648588139586</v>
      </c>
      <c r="AA40" s="187">
        <f t="shared" si="13"/>
        <v>0.63012610614595488</v>
      </c>
      <c r="AB40" s="187">
        <f t="shared" si="13"/>
        <v>0.55152717201255597</v>
      </c>
      <c r="AC40" s="187">
        <f t="shared" si="13"/>
        <v>0.60980627204002646</v>
      </c>
      <c r="AD40" s="187">
        <f t="shared" si="13"/>
        <v>0.57121577757432263</v>
      </c>
      <c r="AE40" s="187">
        <f t="shared" si="13"/>
        <v>0.6894102979841662</v>
      </c>
      <c r="AF40" s="156">
        <f t="shared" si="10"/>
        <v>0.57742321760565796</v>
      </c>
      <c r="AG40" s="163">
        <v>5</v>
      </c>
    </row>
    <row r="41" spans="1:33" s="41" customFormat="1">
      <c r="C41" s="158"/>
      <c r="D41" s="130" t="s">
        <v>1057</v>
      </c>
      <c r="E41" s="186">
        <f>E16*(E28/SUM(E27:E29))/(E25/SUM(E24:E26))</f>
        <v>0.11818748941869427</v>
      </c>
      <c r="F41" s="186">
        <f t="shared" ref="F41:AE41" si="14">F16*(F28/SUM(F27:F29))/(F25/SUM(F24:F26))</f>
        <v>0.10663933736855953</v>
      </c>
      <c r="G41" s="186">
        <f t="shared" si="14"/>
        <v>4.9435471226084993E-2</v>
      </c>
      <c r="H41" s="186">
        <f t="shared" si="14"/>
        <v>0.12374485038918974</v>
      </c>
      <c r="I41" s="186">
        <f t="shared" si="14"/>
        <v>0.15922051451629404</v>
      </c>
      <c r="J41" s="186">
        <f t="shared" si="14"/>
        <v>0.21905899477722016</v>
      </c>
      <c r="K41" s="186">
        <f t="shared" si="14"/>
        <v>0.15841141331807276</v>
      </c>
      <c r="L41" s="186">
        <f t="shared" si="14"/>
        <v>0.10764705080133653</v>
      </c>
      <c r="M41" s="186">
        <f t="shared" si="14"/>
        <v>0.15780588894578812</v>
      </c>
      <c r="N41" s="186">
        <f t="shared" si="14"/>
        <v>0.15568211741268989</v>
      </c>
      <c r="O41" s="186">
        <f t="shared" si="14"/>
        <v>0.13232228815884037</v>
      </c>
      <c r="P41" s="186">
        <f t="shared" si="14"/>
        <v>0.16417333216368798</v>
      </c>
      <c r="Q41" s="186">
        <f t="shared" si="14"/>
        <v>0.16983796103766488</v>
      </c>
      <c r="R41" s="186">
        <f t="shared" si="14"/>
        <v>0.19081893481441484</v>
      </c>
      <c r="S41" s="186">
        <f t="shared" si="14"/>
        <v>0.14116760937094175</v>
      </c>
      <c r="T41" s="186">
        <f t="shared" si="14"/>
        <v>0.16902286098127356</v>
      </c>
      <c r="U41" s="186">
        <f t="shared" si="14"/>
        <v>0.10529919698886503</v>
      </c>
      <c r="V41" s="186">
        <f t="shared" si="14"/>
        <v>0.13899298650517539</v>
      </c>
      <c r="W41" s="186">
        <f t="shared" si="14"/>
        <v>0.13841585710312662</v>
      </c>
      <c r="X41" s="186">
        <f t="shared" si="14"/>
        <v>0.1825184619514304</v>
      </c>
      <c r="Y41" s="186">
        <f t="shared" si="14"/>
        <v>0.28670958700921761</v>
      </c>
      <c r="Z41" s="186">
        <f t="shared" si="14"/>
        <v>0.17582671631179672</v>
      </c>
      <c r="AA41" s="186">
        <f t="shared" si="14"/>
        <v>0.11467254611660434</v>
      </c>
      <c r="AB41" s="186">
        <f t="shared" si="14"/>
        <v>0.13462708844153301</v>
      </c>
      <c r="AC41" s="186">
        <f t="shared" si="14"/>
        <v>0.12275403259668087</v>
      </c>
      <c r="AD41" s="186">
        <f t="shared" si="14"/>
        <v>0.19988964350757418</v>
      </c>
      <c r="AE41" s="186">
        <f t="shared" si="14"/>
        <v>6.6512104922074114E-2</v>
      </c>
      <c r="AF41" s="160">
        <f t="shared" si="10"/>
        <v>0.11818748941869427</v>
      </c>
      <c r="AG41" s="157">
        <v>5</v>
      </c>
    </row>
    <row r="42" spans="1:33" s="41" customFormat="1">
      <c r="C42" s="164"/>
      <c r="D42" s="152" t="s">
        <v>1059</v>
      </c>
      <c r="E42" s="185">
        <f>1-(E40+E41)</f>
        <v>0.30438929297564776</v>
      </c>
      <c r="F42" s="185">
        <f t="shared" ref="F42:AE42" si="15">1-(F40+F41)</f>
        <v>8.1136913724667137E-2</v>
      </c>
      <c r="G42" s="185">
        <f t="shared" si="15"/>
        <v>0.53759339713145149</v>
      </c>
      <c r="H42" s="185">
        <f t="shared" si="15"/>
        <v>0.15359554092930983</v>
      </c>
      <c r="I42" s="185">
        <f t="shared" si="15"/>
        <v>0.18826969233552604</v>
      </c>
      <c r="J42" s="185">
        <f t="shared" si="15"/>
        <v>5.6055714372668652E-2</v>
      </c>
      <c r="K42" s="185">
        <f t="shared" si="15"/>
        <v>0.22193465511596744</v>
      </c>
      <c r="L42" s="185">
        <f t="shared" si="15"/>
        <v>0.10494070265280309</v>
      </c>
      <c r="M42" s="185">
        <f t="shared" si="15"/>
        <v>0.10370393833594904</v>
      </c>
      <c r="N42" s="185">
        <f t="shared" si="15"/>
        <v>8.5346468744617376E-2</v>
      </c>
      <c r="O42" s="185">
        <f t="shared" si="15"/>
        <v>0.29884083295199371</v>
      </c>
      <c r="P42" s="185">
        <f t="shared" si="15"/>
        <v>0.12674979896876948</v>
      </c>
      <c r="Q42" s="185">
        <f t="shared" si="15"/>
        <v>0.1154170952785265</v>
      </c>
      <c r="R42" s="185">
        <f t="shared" si="15"/>
        <v>0.17754750214347204</v>
      </c>
      <c r="S42" s="185">
        <f t="shared" si="15"/>
        <v>0.17186961491630937</v>
      </c>
      <c r="T42" s="185">
        <f t="shared" si="15"/>
        <v>0.19942461064421946</v>
      </c>
      <c r="U42" s="185">
        <f t="shared" si="15"/>
        <v>0.16873822889154633</v>
      </c>
      <c r="V42" s="185">
        <f t="shared" si="15"/>
        <v>0.15793190387919775</v>
      </c>
      <c r="W42" s="185">
        <f t="shared" si="15"/>
        <v>0.11835920757683849</v>
      </c>
      <c r="X42" s="185">
        <f t="shared" si="15"/>
        <v>0.30928599637727194</v>
      </c>
      <c r="Y42" s="185">
        <f t="shared" si="15"/>
        <v>0.17364916853274104</v>
      </c>
      <c r="Z42" s="185">
        <f t="shared" si="15"/>
        <v>0.23800679780680745</v>
      </c>
      <c r="AA42" s="185">
        <f t="shared" si="15"/>
        <v>0.25520134773744074</v>
      </c>
      <c r="AB42" s="185">
        <f t="shared" si="15"/>
        <v>0.313845739545911</v>
      </c>
      <c r="AC42" s="185">
        <f t="shared" si="15"/>
        <v>0.26743969536329271</v>
      </c>
      <c r="AD42" s="185">
        <f t="shared" si="15"/>
        <v>0.22889457891810316</v>
      </c>
      <c r="AE42" s="185">
        <f t="shared" si="15"/>
        <v>0.24407759709375965</v>
      </c>
      <c r="AF42" s="154">
        <f t="shared" si="10"/>
        <v>0.30438929297564776</v>
      </c>
      <c r="AG42" s="165">
        <v>5</v>
      </c>
    </row>
    <row r="43" spans="1:33" s="41" customFormat="1">
      <c r="C43" s="158" t="s">
        <v>468</v>
      </c>
      <c r="D43" s="158" t="s">
        <v>1056</v>
      </c>
      <c r="E43" s="186">
        <f>E18*(E27/SUM(E27:E29))/(E24/SUM(E24:E26))</f>
        <v>0.47006046168036297</v>
      </c>
      <c r="F43" s="186">
        <f t="shared" ref="F43:AE43" si="16">F18*(F27/SUM(F27:F29))/(F24/SUM(F24:F26))</f>
        <v>0.6147036173371152</v>
      </c>
      <c r="G43" s="186">
        <f t="shared" si="16"/>
        <v>0.33301453273608916</v>
      </c>
      <c r="H43" s="186">
        <f t="shared" si="16"/>
        <v>0.61893146434896451</v>
      </c>
      <c r="I43" s="186">
        <f t="shared" si="16"/>
        <v>0.57776991893407004</v>
      </c>
      <c r="J43" s="186">
        <f t="shared" si="16"/>
        <v>0.66132498889385127</v>
      </c>
      <c r="K43" s="186">
        <f t="shared" si="16"/>
        <v>0.52128756070696114</v>
      </c>
      <c r="L43" s="186">
        <f t="shared" si="16"/>
        <v>0.63998237428202764</v>
      </c>
      <c r="M43" s="186">
        <f t="shared" si="16"/>
        <v>0.66521468367094483</v>
      </c>
      <c r="N43" s="186">
        <f t="shared" si="16"/>
        <v>0.67302211149037472</v>
      </c>
      <c r="O43" s="186">
        <f t="shared" si="16"/>
        <v>0.53124170553951233</v>
      </c>
      <c r="P43" s="186">
        <f t="shared" si="16"/>
        <v>0.46951265721442792</v>
      </c>
      <c r="Q43" s="186">
        <f t="shared" si="16"/>
        <v>0.55525260172606217</v>
      </c>
      <c r="R43" s="186">
        <f t="shared" si="16"/>
        <v>0.62082648459175271</v>
      </c>
      <c r="S43" s="186">
        <f t="shared" si="16"/>
        <v>0.53635940188830833</v>
      </c>
      <c r="T43" s="186">
        <f t="shared" si="16"/>
        <v>0.47720038459656861</v>
      </c>
      <c r="U43" s="186">
        <f t="shared" si="16"/>
        <v>0.632027481703476</v>
      </c>
      <c r="V43" s="186">
        <f t="shared" si="16"/>
        <v>0.60220647883927436</v>
      </c>
      <c r="W43" s="186">
        <f t="shared" si="16"/>
        <v>0.59397617787809276</v>
      </c>
      <c r="X43" s="186">
        <f t="shared" si="16"/>
        <v>0.38418893210628502</v>
      </c>
      <c r="Y43" s="186">
        <f t="shared" si="16"/>
        <v>0.42476447056659955</v>
      </c>
      <c r="Z43" s="186">
        <f t="shared" si="16"/>
        <v>0.49597494467382525</v>
      </c>
      <c r="AA43" s="186">
        <f t="shared" si="16"/>
        <v>0.557004520566451</v>
      </c>
      <c r="AB43" s="186">
        <f t="shared" si="16"/>
        <v>0.4994869656870829</v>
      </c>
      <c r="AC43" s="186">
        <f t="shared" si="16"/>
        <v>0.52014693645877241</v>
      </c>
      <c r="AD43" s="186">
        <f t="shared" si="16"/>
        <v>0.42450343218910336</v>
      </c>
      <c r="AE43" s="186">
        <f t="shared" si="16"/>
        <v>0.60807649437985034</v>
      </c>
      <c r="AF43" s="160">
        <f t="shared" si="10"/>
        <v>0.47006046168036297</v>
      </c>
      <c r="AG43" s="157">
        <v>5</v>
      </c>
    </row>
    <row r="44" spans="1:33" s="41" customFormat="1">
      <c r="C44" s="158"/>
      <c r="D44" s="130" t="s">
        <v>1057</v>
      </c>
      <c r="E44" s="186">
        <f>E19*(E28/SUM(E27:E29))/(E25/SUM(E24:E26))</f>
        <v>0.23030975583422722</v>
      </c>
      <c r="F44" s="186">
        <f t="shared" ref="F44:AE44" si="17">F19*(F28/SUM(F27:F29))/(F25/SUM(F24:F26))</f>
        <v>0.28070657763711171</v>
      </c>
      <c r="G44" s="186">
        <f t="shared" si="17"/>
        <v>7.4141665807000393E-2</v>
      </c>
      <c r="H44" s="186">
        <f t="shared" si="17"/>
        <v>0.17557540823794976</v>
      </c>
      <c r="I44" s="186">
        <f t="shared" si="17"/>
        <v>0.28886315550397168</v>
      </c>
      <c r="J44" s="186">
        <f t="shared" si="17"/>
        <v>0.25889004299204543</v>
      </c>
      <c r="K44" s="186">
        <f t="shared" si="17"/>
        <v>0.33569610742325517</v>
      </c>
      <c r="L44" s="186">
        <f t="shared" si="17"/>
        <v>0.23000497388695704</v>
      </c>
      <c r="M44" s="186">
        <f t="shared" si="17"/>
        <v>0.22538276805653143</v>
      </c>
      <c r="N44" s="186">
        <f t="shared" si="17"/>
        <v>0.23167418545390642</v>
      </c>
      <c r="O44" s="186">
        <f t="shared" si="17"/>
        <v>0.21366760313714911</v>
      </c>
      <c r="P44" s="186">
        <f t="shared" si="17"/>
        <v>0.41378263356503253</v>
      </c>
      <c r="Q44" s="186">
        <f t="shared" si="17"/>
        <v>0.24616493578727572</v>
      </c>
      <c r="R44" s="186">
        <f t="shared" si="17"/>
        <v>0.265790482147368</v>
      </c>
      <c r="S44" s="186">
        <f t="shared" si="17"/>
        <v>0.26752826049753725</v>
      </c>
      <c r="T44" s="186">
        <f t="shared" si="17"/>
        <v>0.39562429749176298</v>
      </c>
      <c r="U44" s="186">
        <f t="shared" si="17"/>
        <v>0.18085828661796655</v>
      </c>
      <c r="V44" s="186">
        <f t="shared" si="17"/>
        <v>0.27842349093713337</v>
      </c>
      <c r="W44" s="186">
        <f t="shared" si="17"/>
        <v>0.25866934014153725</v>
      </c>
      <c r="X44" s="186">
        <f t="shared" si="17"/>
        <v>0.33694881650299274</v>
      </c>
      <c r="Y44" s="186">
        <f t="shared" si="17"/>
        <v>0.35661779725044551</v>
      </c>
      <c r="Z44" s="186">
        <f t="shared" si="17"/>
        <v>0.35250535618380774</v>
      </c>
      <c r="AA44" s="186">
        <f t="shared" si="17"/>
        <v>0.34049869353265938</v>
      </c>
      <c r="AB44" s="186">
        <f t="shared" si="17"/>
        <v>0.28786928047004345</v>
      </c>
      <c r="AC44" s="186">
        <f t="shared" si="17"/>
        <v>0.30919856887353742</v>
      </c>
      <c r="AD44" s="186">
        <f t="shared" si="17"/>
        <v>0.40180897246728736</v>
      </c>
      <c r="AE44" s="186">
        <f t="shared" si="17"/>
        <v>0.21731254757966625</v>
      </c>
      <c r="AF44" s="160">
        <f t="shared" si="10"/>
        <v>0.23030975583422722</v>
      </c>
      <c r="AG44" s="157">
        <v>5</v>
      </c>
    </row>
    <row r="45" spans="1:33" s="41" customFormat="1">
      <c r="D45" s="130" t="s">
        <v>1059</v>
      </c>
      <c r="E45" s="188">
        <f>1-(E43+E44)</f>
        <v>0.29962978248540983</v>
      </c>
      <c r="F45" s="188">
        <f t="shared" ref="F45:AE45" si="18">1-(F43+F44)</f>
        <v>0.10458980502577309</v>
      </c>
      <c r="G45" s="188">
        <f t="shared" si="18"/>
        <v>0.5928438014569104</v>
      </c>
      <c r="H45" s="188">
        <f t="shared" si="18"/>
        <v>0.20549312741308579</v>
      </c>
      <c r="I45" s="188">
        <f t="shared" si="18"/>
        <v>0.13336692556195828</v>
      </c>
      <c r="J45" s="188">
        <f t="shared" si="18"/>
        <v>7.9784968114103294E-2</v>
      </c>
      <c r="K45" s="188">
        <f t="shared" si="18"/>
        <v>0.14301633186978369</v>
      </c>
      <c r="L45" s="188">
        <f t="shared" si="18"/>
        <v>0.13001265183101529</v>
      </c>
      <c r="M45" s="188">
        <f t="shared" si="18"/>
        <v>0.10940254827252371</v>
      </c>
      <c r="N45" s="188">
        <f t="shared" si="18"/>
        <v>9.5303703055718891E-2</v>
      </c>
      <c r="O45" s="188">
        <f t="shared" si="18"/>
        <v>0.25509069132333861</v>
      </c>
      <c r="P45" s="188">
        <f t="shared" si="18"/>
        <v>0.11670470922053955</v>
      </c>
      <c r="Q45" s="188">
        <f t="shared" si="18"/>
        <v>0.19858246248666211</v>
      </c>
      <c r="R45" s="188">
        <f t="shared" si="18"/>
        <v>0.11338303326087928</v>
      </c>
      <c r="S45" s="188">
        <f t="shared" si="18"/>
        <v>0.19611233761415447</v>
      </c>
      <c r="T45" s="188">
        <f t="shared" si="18"/>
        <v>0.12717531791166836</v>
      </c>
      <c r="U45" s="188">
        <f t="shared" si="18"/>
        <v>0.18711423167855745</v>
      </c>
      <c r="V45" s="188">
        <f t="shared" si="18"/>
        <v>0.11937003022359227</v>
      </c>
      <c r="W45" s="188">
        <f t="shared" si="18"/>
        <v>0.14735448198037004</v>
      </c>
      <c r="X45" s="188">
        <f t="shared" si="18"/>
        <v>0.27886225139072218</v>
      </c>
      <c r="Y45" s="188">
        <f t="shared" si="18"/>
        <v>0.21861773218295499</v>
      </c>
      <c r="Z45" s="188">
        <f t="shared" si="18"/>
        <v>0.15151969914236707</v>
      </c>
      <c r="AA45" s="188">
        <f t="shared" si="18"/>
        <v>0.10249678590088962</v>
      </c>
      <c r="AB45" s="188">
        <f t="shared" si="18"/>
        <v>0.2126437538428736</v>
      </c>
      <c r="AC45" s="188">
        <f t="shared" si="18"/>
        <v>0.17065449466769023</v>
      </c>
      <c r="AD45" s="188">
        <f t="shared" si="18"/>
        <v>0.17368759534360922</v>
      </c>
      <c r="AE45" s="188">
        <f t="shared" si="18"/>
        <v>0.17461095804048343</v>
      </c>
      <c r="AF45" s="160">
        <f t="shared" si="10"/>
        <v>0.29962978248540983</v>
      </c>
      <c r="AG45" s="157">
        <v>5</v>
      </c>
    </row>
    <row r="46" spans="1:33">
      <c r="D46" s="41"/>
      <c r="E46" s="41"/>
    </row>
    <row r="47" spans="1:33" ht="15">
      <c r="C47" s="23" t="s">
        <v>1061</v>
      </c>
    </row>
    <row r="48" spans="1:33" ht="15.75" thickBot="1">
      <c r="C48" s="24" t="s">
        <v>0</v>
      </c>
      <c r="D48" s="24" t="s">
        <v>460</v>
      </c>
      <c r="E48" s="24" t="s">
        <v>433</v>
      </c>
      <c r="F48" s="24" t="s">
        <v>434</v>
      </c>
      <c r="G48" s="24" t="s">
        <v>435</v>
      </c>
      <c r="H48" s="24" t="s">
        <v>436</v>
      </c>
      <c r="I48" s="24" t="s">
        <v>437</v>
      </c>
      <c r="J48" s="24" t="s">
        <v>438</v>
      </c>
      <c r="K48" s="24" t="s">
        <v>439</v>
      </c>
      <c r="L48" s="24" t="s">
        <v>440</v>
      </c>
      <c r="M48" s="24" t="s">
        <v>441</v>
      </c>
      <c r="N48" s="24" t="s">
        <v>442</v>
      </c>
      <c r="O48" s="24" t="s">
        <v>443</v>
      </c>
      <c r="P48" s="24" t="s">
        <v>444</v>
      </c>
      <c r="Q48" s="24" t="s">
        <v>445</v>
      </c>
      <c r="R48" s="24" t="s">
        <v>446</v>
      </c>
      <c r="S48" s="24" t="s">
        <v>447</v>
      </c>
      <c r="T48" s="24" t="s">
        <v>448</v>
      </c>
      <c r="U48" s="24" t="s">
        <v>449</v>
      </c>
      <c r="V48" s="24" t="s">
        <v>450</v>
      </c>
      <c r="W48" s="24" t="s">
        <v>451</v>
      </c>
      <c r="X48" s="24" t="s">
        <v>452</v>
      </c>
      <c r="Y48" s="24" t="s">
        <v>453</v>
      </c>
      <c r="Z48" s="24" t="s">
        <v>454</v>
      </c>
      <c r="AA48" s="24" t="s">
        <v>455</v>
      </c>
      <c r="AB48" s="24" t="s">
        <v>456</v>
      </c>
      <c r="AC48" s="24" t="s">
        <v>457</v>
      </c>
      <c r="AD48" s="24" t="s">
        <v>458</v>
      </c>
      <c r="AE48" s="24" t="s">
        <v>463</v>
      </c>
    </row>
    <row r="49" spans="1:31">
      <c r="A49">
        <v>0</v>
      </c>
      <c r="C49" s="25" t="s">
        <v>465</v>
      </c>
      <c r="D49" s="26">
        <f>SUMIFS(Table1[SumHD_TJ],Table1[Group],A49)/1000*$C$5</f>
        <v>19.132728000000004</v>
      </c>
      <c r="E49" s="26">
        <f>SUMIFS(Table1[SumHD_TJ],Table1[Region],$E$48,Table1[Group],A49)/1000*$C$5</f>
        <v>0</v>
      </c>
      <c r="F49" s="26">
        <f>SUMIFS(Table1[SumHD_TJ],Table1[Region],$F$48,Table1[Group],A49)/1000*$C$5</f>
        <v>12.594144</v>
      </c>
      <c r="G49" s="26">
        <f>SUMIFS(Table1[SumHD_TJ],Table1[Region],$G$48,Table1[Group],A49)/1000*$C$5</f>
        <v>0</v>
      </c>
      <c r="H49" s="26">
        <f>SUMIFS(Table1[SumHD_TJ],Table1[Region],$H$48,Table1[Group],A49)/1000*$C$5</f>
        <v>0</v>
      </c>
      <c r="I49" s="26">
        <f>SUMIFS(Table1[SumHD_TJ],Table1[Region],$I$48,Table1[Group],A49)/1000*$C$5</f>
        <v>0</v>
      </c>
      <c r="J49" s="26">
        <f>SUMIFS(Table1[SumHD_TJ],Table1[Region],$J$48,Table1[Group],A49)/1000*$C$5</f>
        <v>0</v>
      </c>
      <c r="K49" s="26">
        <f>SUMIFS(Table1[SumHD_TJ],Table1[Region],$K$48,Table1[Group],A49)/1000*$C$5</f>
        <v>0</v>
      </c>
      <c r="L49" s="26">
        <f>SUMIFS(Table1[SumHD_TJ],Table1[Region],$L$48,Table1[Group],A49)/1000*$C$5</f>
        <v>0</v>
      </c>
      <c r="M49" s="26">
        <f>SUMIFS(Table1[SumHD_TJ],Table1[Region],$M$48,Table1[Group],A49)/1000*$C$5</f>
        <v>0</v>
      </c>
      <c r="N49">
        <f>SUMIFS(Table1[SumHD_TJ],Table1[Region],$N$48,Table1[Group],A49)/1000*$C$5</f>
        <v>0</v>
      </c>
      <c r="O49">
        <f>SUMIFS(Table1[SumHD_TJ],Table1[Region],$O$48,Table1[Group],A49)/1000*$C$5</f>
        <v>0</v>
      </c>
      <c r="P49">
        <f>SUMIFS(Table1[SumHD_TJ],Table1[Region],$P$48,Table1[Group],A49)/1000*$C$5</f>
        <v>0</v>
      </c>
      <c r="Q49">
        <f>SUMIFS(Table1[SumHD_TJ],Table1[Region],$Q$48,Table1[Group],A49)/1000*$C$5</f>
        <v>0</v>
      </c>
      <c r="R49">
        <f>SUMIFS(Table1[SumHD_TJ],Table1[Region],$R$48,Table1[Group],A49)/1000*$C$5</f>
        <v>2.7547260000000002</v>
      </c>
      <c r="S49">
        <f>SUMIFS(Table1[SumHD_TJ],Table1[Region],$S$48,Table1[Group],A49)/1000*$C$5</f>
        <v>0</v>
      </c>
      <c r="T49">
        <f>SUMIFS(Table1[SumHD_TJ],Table1[Region],$T$48,Table1[Group],A49)/1000*$C$5</f>
        <v>1.402428</v>
      </c>
      <c r="U49">
        <f>SUMIFS(Table1[SumHD_TJ],Table1[Region],$U$48,Table1[Group],A49)/1000*$C$5</f>
        <v>0</v>
      </c>
      <c r="V49">
        <f>SUMIFS(Table1[SumHD_TJ],Table1[Region],$V$48,Table1[Group],A49)/1000*$C$5</f>
        <v>0.83192399999999989</v>
      </c>
      <c r="W49">
        <f>SUMIFS(Table1[SumHD_TJ],Table1[Region],$W$48,Table1[Group],A49)/1000*$C$5</f>
        <v>1.549506</v>
      </c>
      <c r="X49">
        <f>SUMIFS(Table1[SumHD_TJ],Table1[Region],$X$48,Table1[Group],A49)/1000*$C$5</f>
        <v>0</v>
      </c>
      <c r="Y49">
        <f>SUMIFS(Table1[SumHD_TJ],Table1[Region],$Y$48,Table1[Group],A49)/1000*$C$5</f>
        <v>0</v>
      </c>
      <c r="Z49">
        <f>SUMIFS(Table1[SumHD_TJ],Table1[Region],$Z$48,Table1[Group],A49)/1000*$C$5</f>
        <v>0</v>
      </c>
      <c r="AA49">
        <f>SUMIFS(Table1[SumHD_TJ],Table1[Region],$AA$48,Table1[Group],A49)/1000*$C$5</f>
        <v>0</v>
      </c>
      <c r="AB49">
        <f>SUMIFS(Table1[SumHD_TJ],Table1[Region],$AB$48,Table1[Group],A49)/1000*$C$5</f>
        <v>0</v>
      </c>
      <c r="AC49">
        <f>SUMIFS(Table1[SumHD_TJ],Table1[Region],$AC$48,Table1[Group],A49)/1000*$C$5</f>
        <v>0</v>
      </c>
      <c r="AD49">
        <f>SUMIFS(Table1[SumHD_TJ],Table1[Region],$AD$48,Table1[Group],A49)/1000*$C$5</f>
        <v>0</v>
      </c>
      <c r="AE49" s="26">
        <f>D49</f>
        <v>19.132728000000004</v>
      </c>
    </row>
    <row r="50" spans="1:31">
      <c r="A50">
        <v>1</v>
      </c>
      <c r="C50" s="25" t="s">
        <v>466</v>
      </c>
      <c r="D50" s="26">
        <f>SUMIFS(Table1[SumHD_TJ],Table1[Group],A50)/1000*$C$5</f>
        <v>14.431685999999996</v>
      </c>
      <c r="E50" s="26">
        <f>SUMIFS(Table1[SumHD_TJ],Table1[Region],$E$48,Table1[Group],A50)/1000*$C$5</f>
        <v>0</v>
      </c>
      <c r="F50" s="26">
        <f>SUMIFS(Table1[SumHD_TJ],Table1[Region],$F$48,Table1[Group],A50)/1000*$C$5</f>
        <v>1.6856340000000001</v>
      </c>
      <c r="G50" s="26">
        <f>SUMIFS(Table1[SumHD_TJ],Table1[Region],$G$48,Table1[Group],A50)/1000*$C$5</f>
        <v>1.6015560000000002</v>
      </c>
      <c r="H50" s="26">
        <f>SUMIFS(Table1[SumHD_TJ],Table1[Region],$H$48,Table1[Group],A50)/1000*$C$5</f>
        <v>0.78573599999999988</v>
      </c>
      <c r="I50" s="26">
        <f>SUMIFS(Table1[SumHD_TJ],Table1[Region],$I$48,Table1[Group],A50)/1000*$C$5</f>
        <v>0.44572799999999996</v>
      </c>
      <c r="J50" s="26">
        <f>SUMIFS(Table1[SumHD_TJ],Table1[Region],$J$48,Table1[Group],A50)/1000*$C$5</f>
        <v>0.24961799999999995</v>
      </c>
      <c r="K50" s="26">
        <f>SUMIFS(Table1[SumHD_TJ],Table1[Region],$K$48,Table1[Group],A50)/1000*$C$5</f>
        <v>0.96936</v>
      </c>
      <c r="L50" s="26">
        <f>SUMIFS(Table1[SumHD_TJ],Table1[Region],$L$48,Table1[Group],A50)/1000*$C$5</f>
        <v>1.10118</v>
      </c>
      <c r="M50" s="26">
        <f>SUMIFS(Table1[SumHD_TJ],Table1[Region],$M$48,Table1[Group],A50)/1000*$C$5</f>
        <v>0.44381999999999999</v>
      </c>
      <c r="N50">
        <f>SUMIFS(Table1[SumHD_TJ],Table1[Region],$N$48,Table1[Group],A50)/1000*$C$5</f>
        <v>0.303282</v>
      </c>
      <c r="O50">
        <f>SUMIFS(Table1[SumHD_TJ],Table1[Region],$O$48,Table1[Group],A50)/1000*$C$5</f>
        <v>0.77135999999999993</v>
      </c>
      <c r="P50">
        <f>SUMIFS(Table1[SumHD_TJ],Table1[Region],$P$48,Table1[Group],A50)/1000*$C$5</f>
        <v>0.70641599999999993</v>
      </c>
      <c r="Q50">
        <f>SUMIFS(Table1[SumHD_TJ],Table1[Region],$Q$48,Table1[Group],A50)/1000*$C$5</f>
        <v>0.57931200000000005</v>
      </c>
      <c r="R50">
        <f>SUMIFS(Table1[SumHD_TJ],Table1[Region],$R$48,Table1[Group],A50)/1000*$C$5</f>
        <v>1.0060379999999998</v>
      </c>
      <c r="S50">
        <f>SUMIFS(Table1[SumHD_TJ],Table1[Region],$S$48,Table1[Group],A50)/1000*$C$5</f>
        <v>0</v>
      </c>
      <c r="T50">
        <f>SUMIFS(Table1[SumHD_TJ],Table1[Region],$T$48,Table1[Group],A50)/1000*$C$5</f>
        <v>3.1949999999999999E-2</v>
      </c>
      <c r="U50">
        <f>SUMIFS(Table1[SumHD_TJ],Table1[Region],$U$48,Table1[Group],A50)/1000*$C$5</f>
        <v>0.69735599999999998</v>
      </c>
      <c r="V50">
        <f>SUMIFS(Table1[SumHD_TJ],Table1[Region],$V$48,Table1[Group],A50)/1000*$C$5</f>
        <v>0.19029599999999997</v>
      </c>
      <c r="W50">
        <f>SUMIFS(Table1[SumHD_TJ],Table1[Region],$W$48,Table1[Group],A50)/1000*$C$5</f>
        <v>0.19239599999999996</v>
      </c>
      <c r="X50">
        <f>SUMIFS(Table1[SumHD_TJ],Table1[Region],$X$48,Table1[Group],A50)/1000*$C$5</f>
        <v>0.12723000000000001</v>
      </c>
      <c r="Y50">
        <f>SUMIFS(Table1[SumHD_TJ],Table1[Region],$Y$48,Table1[Group],A50)/1000*$C$5</f>
        <v>0.35235</v>
      </c>
      <c r="Z50">
        <f>SUMIFS(Table1[SumHD_TJ],Table1[Region],$Z$48,Table1[Group],A50)/1000*$C$5</f>
        <v>0.58315799999999995</v>
      </c>
      <c r="AA50">
        <f>SUMIFS(Table1[SumHD_TJ],Table1[Region],$AA$48,Table1[Group],A50)/1000*$C$5</f>
        <v>0.46268999999999999</v>
      </c>
      <c r="AB50">
        <f>SUMIFS(Table1[SumHD_TJ],Table1[Region],$AB$48,Table1[Group],A50)/1000*$C$5</f>
        <v>0.30500999999999995</v>
      </c>
      <c r="AC50">
        <f>SUMIFS(Table1[SumHD_TJ],Table1[Region],$AC$48,Table1[Group],A50)/1000*$C$5</f>
        <v>0.69593399999999994</v>
      </c>
      <c r="AD50">
        <f>SUMIFS(Table1[SumHD_TJ],Table1[Region],$AD$48,Table1[Group],A50)/1000*$C$5</f>
        <v>0.14427599999999999</v>
      </c>
      <c r="AE50" s="26">
        <f t="shared" ref="AE50:AE52" si="19">D50</f>
        <v>14.431685999999996</v>
      </c>
    </row>
    <row r="51" spans="1:31">
      <c r="A51">
        <v>2</v>
      </c>
      <c r="C51" s="25" t="s">
        <v>467</v>
      </c>
      <c r="D51" s="26">
        <f>SUMIFS(Table1[SumHD_TJ],Table1[Group],A51)/1000*$C$5</f>
        <v>6.1748459999999978</v>
      </c>
      <c r="E51" s="26">
        <f>SUMIFS(Table1[SumHD_TJ],Table1[Region],$E$48,Table1[Group],A51)/1000*$C$5</f>
        <v>0.33651599999999998</v>
      </c>
      <c r="F51" s="26">
        <f>SUMIFS(Table1[SumHD_TJ],Table1[Region],$F$48,Table1[Group],A51)/1000*$C$5</f>
        <v>0.46932599999999997</v>
      </c>
      <c r="G51" s="26">
        <f>SUMIFS(Table1[SumHD_TJ],Table1[Region],$G$48,Table1[Group],A51)/1000*$C$5</f>
        <v>0.45262800000000003</v>
      </c>
      <c r="H51" s="26">
        <f>SUMIFS(Table1[SumHD_TJ],Table1[Region],$H$48,Table1[Group],A51)/1000*$C$5</f>
        <v>8.6255999999999999E-2</v>
      </c>
      <c r="I51" s="26">
        <f>SUMIFS(Table1[SumHD_TJ],Table1[Region],$I$48,Table1[Group],A51)/1000*$C$5</f>
        <v>2.4971999999999998E-2</v>
      </c>
      <c r="J51" s="26">
        <f>SUMIFS(Table1[SumHD_TJ],Table1[Region],$J$48,Table1[Group],A51)/1000*$C$5</f>
        <v>4.827E-2</v>
      </c>
      <c r="K51" s="26">
        <f>SUMIFS(Table1[SumHD_TJ],Table1[Region],$K$48,Table1[Group],A51)/1000*$C$5</f>
        <v>3.8291999999999993E-2</v>
      </c>
      <c r="L51" s="26">
        <f>SUMIFS(Table1[SumHD_TJ],Table1[Region],$L$48,Table1[Group],A51)/1000*$C$5</f>
        <v>0.8579819999999998</v>
      </c>
      <c r="M51" s="26">
        <f>SUMIFS(Table1[SumHD_TJ],Table1[Region],$M$48,Table1[Group],A51)/1000*$C$5</f>
        <v>0.124866</v>
      </c>
      <c r="N51">
        <f>SUMIFS(Table1[SumHD_TJ],Table1[Region],$N$48,Table1[Group],A51)/1000*$C$5</f>
        <v>0</v>
      </c>
      <c r="O51">
        <f>SUMIFS(Table1[SumHD_TJ],Table1[Region],$O$48,Table1[Group],A51)/1000*$C$5</f>
        <v>0.15550800000000001</v>
      </c>
      <c r="P51">
        <f>SUMIFS(Table1[SumHD_TJ],Table1[Region],$P$48,Table1[Group],A51)/1000*$C$5</f>
        <v>0.40150199999999997</v>
      </c>
      <c r="Q51">
        <f>SUMIFS(Table1[SumHD_TJ],Table1[Region],$Q$48,Table1[Group],A51)/1000*$C$5</f>
        <v>7.0691999999999991E-2</v>
      </c>
      <c r="R51">
        <f>SUMIFS(Table1[SumHD_TJ],Table1[Region],$R$48,Table1[Group],A51)/1000*$C$5</f>
        <v>0.66862799999999989</v>
      </c>
      <c r="S51">
        <f>SUMIFS(Table1[SumHD_TJ],Table1[Region],$S$48,Table1[Group],A51)/1000*$C$5</f>
        <v>0.54047400000000001</v>
      </c>
      <c r="T51">
        <f>SUMIFS(Table1[SumHD_TJ],Table1[Region],$T$48,Table1[Group],A51)/1000*$C$5</f>
        <v>0.31374000000000007</v>
      </c>
      <c r="U51">
        <f>SUMIFS(Table1[SumHD_TJ],Table1[Region],$U$48,Table1[Group],A51)/1000*$C$5</f>
        <v>0.15889800000000001</v>
      </c>
      <c r="V51">
        <f>SUMIFS(Table1[SumHD_TJ],Table1[Region],$V$48,Table1[Group],A51)/1000*$C$5</f>
        <v>0.18608399999999997</v>
      </c>
      <c r="W51">
        <f>SUMIFS(Table1[SumHD_TJ],Table1[Region],$W$48,Table1[Group],A51)/1000*$C$5</f>
        <v>0.38371799999999995</v>
      </c>
      <c r="X51">
        <f>SUMIFS(Table1[SumHD_TJ],Table1[Region],$X$48,Table1[Group],A51)/1000*$C$5</f>
        <v>2.3531999999999997E-2</v>
      </c>
      <c r="Y51">
        <f>SUMIFS(Table1[SumHD_TJ],Table1[Region],$Y$48,Table1[Group],A51)/1000*$C$5</f>
        <v>0.29723999999999995</v>
      </c>
      <c r="Z51">
        <f>SUMIFS(Table1[SumHD_TJ],Table1[Region],$Z$48,Table1[Group],A51)/1000*$C$5</f>
        <v>6.0360000000000004E-2</v>
      </c>
      <c r="AA51">
        <f>SUMIFS(Table1[SumHD_TJ],Table1[Region],$AA$48,Table1[Group],A51)/1000*$C$5</f>
        <v>7.2893999999999987E-2</v>
      </c>
      <c r="AB51">
        <f>SUMIFS(Table1[SumHD_TJ],Table1[Region],$AB$48,Table1[Group],A51)/1000*$C$5</f>
        <v>0.12728399999999998</v>
      </c>
      <c r="AC51">
        <f>SUMIFS(Table1[SumHD_TJ],Table1[Region],$AC$48,Table1[Group],A51)/1000*$C$5</f>
        <v>7.4345999999999995E-2</v>
      </c>
      <c r="AD51">
        <f>SUMIFS(Table1[SumHD_TJ],Table1[Region],$AD$48,Table1[Group],A51)/1000*$C$5</f>
        <v>0.20083800000000002</v>
      </c>
      <c r="AE51" s="26">
        <f t="shared" si="19"/>
        <v>6.1748459999999978</v>
      </c>
    </row>
    <row r="52" spans="1:31">
      <c r="A52">
        <v>3</v>
      </c>
      <c r="C52" s="25" t="s">
        <v>468</v>
      </c>
      <c r="D52" s="26">
        <f>SUMIFS(Table1[SumHD_TJ],Table1[Group],A52)/1000*$C$5</f>
        <v>1.5217860000000003</v>
      </c>
      <c r="E52" s="26">
        <f>SUMIFS(Table1[SumHD_TJ],Table1[Region],$E$48,Table1[Group],A52)/1000*$C$5</f>
        <v>4.6457999999999999E-2</v>
      </c>
      <c r="F52" s="26">
        <f>SUMIFS(Table1[SumHD_TJ],Table1[Region],$F$48,Table1[Group],A52)/1000*$C$5</f>
        <v>7.5839999999999996E-3</v>
      </c>
      <c r="G52" s="26">
        <f>SUMIFS(Table1[SumHD_TJ],Table1[Region],$G$48,Table1[Group],A52)/1000*$C$5</f>
        <v>6.0912000000000015E-2</v>
      </c>
      <c r="H52" s="26">
        <f>SUMIFS(Table1[SumHD_TJ],Table1[Region],$H$48,Table1[Group],A52)/1000*$C$5</f>
        <v>3.1301999999999996E-2</v>
      </c>
      <c r="I52" s="26">
        <f>SUMIFS(Table1[SumHD_TJ],Table1[Region],$I$48,Table1[Group],A52)/1000*$C$5</f>
        <v>4.3115999999999988E-2</v>
      </c>
      <c r="J52" s="26">
        <f>SUMIFS(Table1[SumHD_TJ],Table1[Region],$J$48,Table1[Group],A52)/1000*$C$5</f>
        <v>1.4555999999999998E-2</v>
      </c>
      <c r="K52" s="26">
        <f>SUMIFS(Table1[SumHD_TJ],Table1[Region],$K$48,Table1[Group],A52)/1000*$C$5</f>
        <v>5.8817999999999995E-2</v>
      </c>
      <c r="L52" s="26">
        <f>SUMIFS(Table1[SumHD_TJ],Table1[Region],$L$48,Table1[Group],A52)/1000*$C$5</f>
        <v>2.0567999999999999E-2</v>
      </c>
      <c r="M52" s="26">
        <f>SUMIFS(Table1[SumHD_TJ],Table1[Region],$M$48,Table1[Group],A52)/1000*$C$5</f>
        <v>4.5786E-2</v>
      </c>
      <c r="N52">
        <f>SUMIFS(Table1[SumHD_TJ],Table1[Region],$N$48,Table1[Group],A52)/1000*$C$5</f>
        <v>2.0531999999999998E-2</v>
      </c>
      <c r="O52">
        <f>SUMIFS(Table1[SumHD_TJ],Table1[Region],$O$48,Table1[Group],A52)/1000*$C$5</f>
        <v>7.4741999999999989E-2</v>
      </c>
      <c r="P52">
        <f>SUMIFS(Table1[SumHD_TJ],Table1[Region],$P$48,Table1[Group],A52)/1000*$C$5</f>
        <v>8.5739999999999997E-2</v>
      </c>
      <c r="Q52">
        <f>SUMIFS(Table1[SumHD_TJ],Table1[Region],$Q$48,Table1[Group],A52)/1000*$C$5</f>
        <v>5.4011999999999998E-2</v>
      </c>
      <c r="R52">
        <f>SUMIFS(Table1[SumHD_TJ],Table1[Region],$R$48,Table1[Group],A52)/1000*$C$5</f>
        <v>0.16747800000000002</v>
      </c>
      <c r="S52">
        <f>SUMIFS(Table1[SumHD_TJ],Table1[Region],$S$48,Table1[Group],A52)/1000*$C$5</f>
        <v>0.10767</v>
      </c>
      <c r="T52">
        <f>SUMIFS(Table1[SumHD_TJ],Table1[Region],$T$48,Table1[Group],A52)/1000*$C$5</f>
        <v>0.13069199999999997</v>
      </c>
      <c r="U52">
        <f>SUMIFS(Table1[SumHD_TJ],Table1[Region],$U$48,Table1[Group],A52)/1000*$C$5</f>
        <v>2.6472000000000002E-2</v>
      </c>
      <c r="V52">
        <f>SUMIFS(Table1[SumHD_TJ],Table1[Region],$V$48,Table1[Group],A52)/1000*$C$5</f>
        <v>4.6061999999999992E-2</v>
      </c>
      <c r="W52">
        <f>SUMIFS(Table1[SumHD_TJ],Table1[Region],$W$48,Table1[Group],A52)/1000*$C$5</f>
        <v>7.3133999999999991E-2</v>
      </c>
      <c r="X52">
        <f>SUMIFS(Table1[SumHD_TJ],Table1[Region],$X$48,Table1[Group],A52)/1000*$C$5</f>
        <v>3.3671999999999994E-2</v>
      </c>
      <c r="Y52">
        <f>SUMIFS(Table1[SumHD_TJ],Table1[Region],$Y$48,Table1[Group],A52)/1000*$C$5</f>
        <v>6.222599999999999E-2</v>
      </c>
      <c r="Z52">
        <f>SUMIFS(Table1[SumHD_TJ],Table1[Region],$Z$48,Table1[Group],A52)/1000*$C$5</f>
        <v>2.7671999999999995E-2</v>
      </c>
      <c r="AA52">
        <f>SUMIFS(Table1[SumHD_TJ],Table1[Region],$AA$48,Table1[Group],A52)/1000*$C$5</f>
        <v>5.8968E-2</v>
      </c>
      <c r="AB52">
        <f>SUMIFS(Table1[SumHD_TJ],Table1[Region],$AB$48,Table1[Group],A52)/1000*$C$5</f>
        <v>2.8799999999999999E-2</v>
      </c>
      <c r="AC52">
        <f>SUMIFS(Table1[SumHD_TJ],Table1[Region],$AC$48,Table1[Group],A52)/1000*$C$5</f>
        <v>0.17214000000000002</v>
      </c>
      <c r="AD52">
        <f>SUMIFS(Table1[SumHD_TJ],Table1[Region],$AD$48,Table1[Group],A52)/1000*$C$5</f>
        <v>2.2673999999999996E-2</v>
      </c>
      <c r="AE52" s="26">
        <f t="shared" si="19"/>
        <v>1.5217860000000003</v>
      </c>
    </row>
    <row r="53" spans="1:31">
      <c r="C53" s="25"/>
      <c r="D53" s="26"/>
      <c r="E53" s="26"/>
      <c r="F53" s="26"/>
      <c r="G53" s="26"/>
      <c r="H53" s="26"/>
      <c r="I53" s="26"/>
      <c r="J53" s="26"/>
      <c r="K53" s="26"/>
      <c r="L53" s="26"/>
      <c r="M53" s="26"/>
    </row>
    <row r="54" spans="1:31" ht="15">
      <c r="C54" s="23" t="s">
        <v>1061</v>
      </c>
    </row>
    <row r="55" spans="1:31" ht="15.75" thickBot="1">
      <c r="C55" s="24" t="s">
        <v>0</v>
      </c>
      <c r="D55" s="24" t="s">
        <v>460</v>
      </c>
      <c r="E55" s="24" t="s">
        <v>433</v>
      </c>
      <c r="F55" s="24" t="s">
        <v>434</v>
      </c>
      <c r="G55" s="24" t="s">
        <v>435</v>
      </c>
      <c r="H55" s="24" t="s">
        <v>436</v>
      </c>
      <c r="I55" s="24" t="s">
        <v>437</v>
      </c>
      <c r="J55" s="24" t="s">
        <v>438</v>
      </c>
      <c r="K55" s="24" t="s">
        <v>439</v>
      </c>
      <c r="L55" s="24" t="s">
        <v>440</v>
      </c>
      <c r="M55" s="24" t="s">
        <v>441</v>
      </c>
      <c r="N55" s="24" t="s">
        <v>442</v>
      </c>
      <c r="O55" s="24" t="s">
        <v>443</v>
      </c>
      <c r="P55" s="24" t="s">
        <v>444</v>
      </c>
      <c r="Q55" s="24" t="s">
        <v>445</v>
      </c>
      <c r="R55" s="24" t="s">
        <v>446</v>
      </c>
      <c r="S55" s="24" t="s">
        <v>447</v>
      </c>
      <c r="T55" s="24" t="s">
        <v>448</v>
      </c>
      <c r="U55" s="24" t="s">
        <v>449</v>
      </c>
      <c r="V55" s="24" t="s">
        <v>450</v>
      </c>
      <c r="W55" s="24" t="s">
        <v>451</v>
      </c>
      <c r="X55" s="24" t="s">
        <v>452</v>
      </c>
      <c r="Y55" s="24" t="s">
        <v>453</v>
      </c>
      <c r="Z55" s="24" t="s">
        <v>454</v>
      </c>
      <c r="AA55" s="24" t="s">
        <v>455</v>
      </c>
      <c r="AB55" s="24" t="s">
        <v>456</v>
      </c>
      <c r="AC55" s="24" t="s">
        <v>457</v>
      </c>
      <c r="AD55" s="24" t="s">
        <v>458</v>
      </c>
      <c r="AE55" s="24" t="s">
        <v>463</v>
      </c>
    </row>
    <row r="56" spans="1:31">
      <c r="A56">
        <v>0</v>
      </c>
      <c r="C56" s="25" t="s">
        <v>469</v>
      </c>
      <c r="D56" s="26">
        <f>SUMIFS(Table1[SumHD_TJ],Table1[Group],A56)/1000*(1-$C$5)</f>
        <v>12.755152000000002</v>
      </c>
      <c r="E56" s="26">
        <f>SUMIFS(Table1[SumHD_TJ],Table1[Region],$E$48,Table1[Group],A56)/1000*(1-$C$5)</f>
        <v>0</v>
      </c>
      <c r="F56" s="26">
        <f>SUMIFS(Table1[SumHD_TJ],Table1[Region],$F$48,Table1[Group],A56)/1000*(1-$C$5)</f>
        <v>8.396096</v>
      </c>
      <c r="G56" s="26">
        <f>SUMIFS(Table1[SumHD_TJ],Table1[Region],$G$48,Table1[Group],A56)/1000*(1-$C$5)</f>
        <v>0</v>
      </c>
      <c r="H56" s="26">
        <f>SUMIFS(Table1[SumHD_TJ],Table1[Region],$H$48,Table1[Group],A56)/1000*(1-$C$5)</f>
        <v>0</v>
      </c>
      <c r="I56" s="26">
        <f>SUMIFS(Table1[SumHD_TJ],Table1[Region],$I$48,Table1[Group],A56)/1000*(1-$C$5)</f>
        <v>0</v>
      </c>
      <c r="J56" s="26">
        <f>SUMIFS(Table1[SumHD_TJ],Table1[Region],$J$48,Table1[Group],A56)/1000*(1-$C$5)</f>
        <v>0</v>
      </c>
      <c r="K56" s="26">
        <f>SUMIFS(Table1[SumHD_TJ],Table1[Region],$K$48,Table1[Group],A56)/1000*(1-$C$5)</f>
        <v>0</v>
      </c>
      <c r="L56" s="26">
        <f>SUMIFS(Table1[SumHD_TJ],Table1[Region],$L$48,Table1[Group],A56)/1000*(1-$C$5)</f>
        <v>0</v>
      </c>
      <c r="M56" s="26">
        <f>SUMIFS(Table1[SumHD_TJ],Table1[Region],$M$48,Table1[Group],A56)/1000*(1-$C$5)</f>
        <v>0</v>
      </c>
      <c r="N56">
        <f>SUMIFS(Table1[SumHD_TJ],Table1[Region],$N$48,Table1[Group],A56)/1000*(1-$C$5)</f>
        <v>0</v>
      </c>
      <c r="O56">
        <f>SUMIFS(Table1[SumHD_TJ],Table1[Region],$O$48,Table1[Group],A56)/1000*(1-$C$5)</f>
        <v>0</v>
      </c>
      <c r="P56">
        <f>SUMIFS(Table1[SumHD_TJ],Table1[Region],$P$48,Table1[Group],A56)/1000*(1-$C$5)</f>
        <v>0</v>
      </c>
      <c r="Q56">
        <f>SUMIFS(Table1[SumHD_TJ],Table1[Region],$Q$48,Table1[Group],A56)/1000*(1-$C$5)</f>
        <v>0</v>
      </c>
      <c r="R56">
        <f>SUMIFS(Table1[SumHD_TJ],Table1[Region],$R$48,Table1[Group],A56)/1000*(1-$C$5)</f>
        <v>1.8364840000000002</v>
      </c>
      <c r="S56">
        <f>SUMIFS(Table1[SumHD_TJ],Table1[Region],$S$48,Table1[Group],A56)/1000*(1-$C$5)</f>
        <v>0</v>
      </c>
      <c r="T56">
        <f>SUMIFS(Table1[SumHD_TJ],Table1[Region],$T$48,Table1[Group],A56)/1000*(1-$C$5)</f>
        <v>0.93495200000000001</v>
      </c>
      <c r="U56">
        <f>SUMIFS(Table1[SumHD_TJ],Table1[Region],$U$48,Table1[Group],A56)/1000*(1-$C$5)</f>
        <v>0</v>
      </c>
      <c r="V56">
        <f>SUMIFS(Table1[SumHD_TJ],Table1[Region],$V$48,Table1[Group],A56)/1000*(1-$C$5)</f>
        <v>0.554616</v>
      </c>
      <c r="W56">
        <f>SUMIFS(Table1[SumHD_TJ],Table1[Region],$W$48,Table1[Group],A56)/1000*(1-$C$5)</f>
        <v>1.033004</v>
      </c>
      <c r="X56">
        <f>SUMIFS(Table1[SumHD_TJ],Table1[Region],$X$48,Table1[Group],A56)/1000*(1-$C$5)</f>
        <v>0</v>
      </c>
      <c r="Y56">
        <f>SUMIFS(Table1[SumHD_TJ],Table1[Region],$Y$48,Table1[Group],A56)/1000*(1-$C$5)</f>
        <v>0</v>
      </c>
      <c r="Z56">
        <f>SUMIFS(Table1[SumHD_TJ],Table1[Region],$Z$48,Table1[Group],A56)/1000*(1-$C$5)</f>
        <v>0</v>
      </c>
      <c r="AA56">
        <f>SUMIFS(Table1[SumHD_TJ],Table1[Region],$AA$48,Table1[Group],A56)/1000*(1-$C$5)</f>
        <v>0</v>
      </c>
      <c r="AB56">
        <f>SUMIFS(Table1[SumHD_TJ],Table1[Region],$AB$48,Table1[Group],A56)/1000*(1-$C$5)</f>
        <v>0</v>
      </c>
      <c r="AC56">
        <f>SUMIFS(Table1[SumHD_TJ],Table1[Region],$AC$48,Table1[Group],A56)/1000*(1-$C$5)</f>
        <v>0</v>
      </c>
      <c r="AD56">
        <f>SUMIFS(Table1[SumHD_TJ],Table1[Region],$AD$48,Table1[Group],A56)/1000*(1-$C$5)</f>
        <v>0</v>
      </c>
      <c r="AE56" s="26">
        <f>D56</f>
        <v>12.755152000000002</v>
      </c>
    </row>
    <row r="57" spans="1:31">
      <c r="A57">
        <v>1</v>
      </c>
      <c r="C57" s="25" t="s">
        <v>470</v>
      </c>
      <c r="D57" s="26">
        <f>SUMIFS(Table1[SumHD_TJ],Table1[Group],A57)/1000*(1-$C$5)</f>
        <v>9.6211239999999982</v>
      </c>
      <c r="E57" s="26">
        <f>SUMIFS(Table1[SumHD_TJ],Table1[Region],$E$48,Table1[Group],A57)/1000*(1-$C$5)</f>
        <v>0</v>
      </c>
      <c r="F57" s="26">
        <f>SUMIFS(Table1[SumHD_TJ],Table1[Region],$F$48,Table1[Group],A57)/1000*(1-$C$5)</f>
        <v>1.123756</v>
      </c>
      <c r="G57" s="26">
        <f>SUMIFS(Table1[SumHD_TJ],Table1[Region],$G$48,Table1[Group],A57)/1000*(1-$C$5)</f>
        <v>1.0677040000000002</v>
      </c>
      <c r="H57" s="26">
        <f>SUMIFS(Table1[SumHD_TJ],Table1[Region],$H$48,Table1[Group],A57)/1000*(1-$C$5)</f>
        <v>0.52382399999999996</v>
      </c>
      <c r="I57" s="26">
        <f>SUMIFS(Table1[SumHD_TJ],Table1[Region],$I$48,Table1[Group],A57)/1000*(1-$C$5)</f>
        <v>0.29715200000000003</v>
      </c>
      <c r="J57" s="26">
        <f>SUMIFS(Table1[SumHD_TJ],Table1[Region],$J$48,Table1[Group],A57)/1000*(1-$C$5)</f>
        <v>0.166412</v>
      </c>
      <c r="K57" s="26">
        <f>SUMIFS(Table1[SumHD_TJ],Table1[Region],$K$48,Table1[Group],A57)/1000*(1-$C$5)</f>
        <v>0.64624000000000015</v>
      </c>
      <c r="L57" s="26">
        <f>SUMIFS(Table1[SumHD_TJ],Table1[Region],$L$48,Table1[Group],A57)/1000*(1-$C$5)</f>
        <v>0.73412000000000011</v>
      </c>
      <c r="M57" s="26">
        <f>SUMIFS(Table1[SumHD_TJ],Table1[Region],$M$48,Table1[Group],A57)/1000*(1-$C$5)</f>
        <v>0.29588000000000003</v>
      </c>
      <c r="N57">
        <f>SUMIFS(Table1[SumHD_TJ],Table1[Region],$N$48,Table1[Group],A57)/1000*(1-$C$5)</f>
        <v>0.20218800000000001</v>
      </c>
      <c r="O57">
        <f>SUMIFS(Table1[SumHD_TJ],Table1[Region],$O$48,Table1[Group],A57)/1000*(1-$C$5)</f>
        <v>0.51423999999999992</v>
      </c>
      <c r="P57">
        <f>SUMIFS(Table1[SumHD_TJ],Table1[Region],$P$48,Table1[Group],A57)/1000*(1-$C$5)</f>
        <v>0.47094400000000003</v>
      </c>
      <c r="Q57">
        <f>SUMIFS(Table1[SumHD_TJ],Table1[Region],$Q$48,Table1[Group],A57)/1000*(1-$C$5)</f>
        <v>0.38620800000000005</v>
      </c>
      <c r="R57">
        <f>SUMIFS(Table1[SumHD_TJ],Table1[Region],$R$48,Table1[Group],A57)/1000*(1-$C$5)</f>
        <v>0.67069199999999995</v>
      </c>
      <c r="S57">
        <f>SUMIFS(Table1[SumHD_TJ],Table1[Region],$S$48,Table1[Group],A57)/1000*(1-$C$5)</f>
        <v>0</v>
      </c>
      <c r="T57">
        <f>SUMIFS(Table1[SumHD_TJ],Table1[Region],$T$48,Table1[Group],A57)/1000*(1-$C$5)</f>
        <v>2.1299999999999999E-2</v>
      </c>
      <c r="U57">
        <f>SUMIFS(Table1[SumHD_TJ],Table1[Region],$U$48,Table1[Group],A57)/1000*(1-$C$5)</f>
        <v>0.46490400000000004</v>
      </c>
      <c r="V57">
        <f>SUMIFS(Table1[SumHD_TJ],Table1[Region],$V$48,Table1[Group],A57)/1000*(1-$C$5)</f>
        <v>0.12686399999999998</v>
      </c>
      <c r="W57">
        <f>SUMIFS(Table1[SumHD_TJ],Table1[Region],$W$48,Table1[Group],A57)/1000*(1-$C$5)</f>
        <v>0.12826399999999999</v>
      </c>
      <c r="X57">
        <f>SUMIFS(Table1[SumHD_TJ],Table1[Region],$X$48,Table1[Group],A57)/1000*(1-$C$5)</f>
        <v>8.4820000000000007E-2</v>
      </c>
      <c r="Y57">
        <f>SUMIFS(Table1[SumHD_TJ],Table1[Region],$Y$48,Table1[Group],A57)/1000*(1-$C$5)</f>
        <v>0.23490000000000003</v>
      </c>
      <c r="Z57">
        <f>SUMIFS(Table1[SumHD_TJ],Table1[Region],$Z$48,Table1[Group],A57)/1000*(1-$C$5)</f>
        <v>0.38877200000000001</v>
      </c>
      <c r="AA57">
        <f>SUMIFS(Table1[SumHD_TJ],Table1[Region],$AA$48,Table1[Group],A57)/1000*(1-$C$5)</f>
        <v>0.30846000000000001</v>
      </c>
      <c r="AB57">
        <f>SUMIFS(Table1[SumHD_TJ],Table1[Region],$AB$48,Table1[Group],A57)/1000*(1-$C$5)</f>
        <v>0.20333999999999999</v>
      </c>
      <c r="AC57">
        <f>SUMIFS(Table1[SumHD_TJ],Table1[Region],$AC$48,Table1[Group],A57)/1000*(1-$C$5)</f>
        <v>0.46395599999999998</v>
      </c>
      <c r="AD57">
        <f>SUMIFS(Table1[SumHD_TJ],Table1[Region],$AD$48,Table1[Group],A57)/1000*(1-$C$5)</f>
        <v>9.6183999999999992E-2</v>
      </c>
      <c r="AE57" s="26">
        <f t="shared" ref="AE57:AE59" si="20">D57</f>
        <v>9.6211239999999982</v>
      </c>
    </row>
    <row r="58" spans="1:31">
      <c r="A58">
        <v>2</v>
      </c>
      <c r="C58" s="25" t="s">
        <v>471</v>
      </c>
      <c r="D58" s="26">
        <f>SUMIFS(Table1[SumHD_TJ],Table1[Group],A58)/1000*(1-$C$5)</f>
        <v>4.1165639999999994</v>
      </c>
      <c r="E58" s="26">
        <f>SUMIFS(Table1[SumHD_TJ],Table1[Region],$E$48,Table1[Group],A58)/1000*(1-$C$5)</f>
        <v>0.22434400000000002</v>
      </c>
      <c r="F58" s="26">
        <f>SUMIFS(Table1[SumHD_TJ],Table1[Region],$F$48,Table1[Group],A58)/1000*(1-$C$5)</f>
        <v>0.312884</v>
      </c>
      <c r="G58" s="26">
        <f>SUMIFS(Table1[SumHD_TJ],Table1[Region],$G$48,Table1[Group],A58)/1000*(1-$C$5)</f>
        <v>0.30175200000000002</v>
      </c>
      <c r="H58" s="26">
        <f>SUMIFS(Table1[SumHD_TJ],Table1[Region],$H$48,Table1[Group],A58)/1000*(1-$C$5)</f>
        <v>5.7504E-2</v>
      </c>
      <c r="I58" s="26">
        <f>SUMIFS(Table1[SumHD_TJ],Table1[Region],$I$48,Table1[Group],A58)/1000*(1-$C$5)</f>
        <v>1.6648E-2</v>
      </c>
      <c r="J58" s="26">
        <f>SUMIFS(Table1[SumHD_TJ],Table1[Region],$J$48,Table1[Group],A58)/1000*(1-$C$5)</f>
        <v>3.2180000000000007E-2</v>
      </c>
      <c r="K58" s="26">
        <f>SUMIFS(Table1[SumHD_TJ],Table1[Region],$K$48,Table1[Group],A58)/1000*(1-$C$5)</f>
        <v>2.5527999999999995E-2</v>
      </c>
      <c r="L58" s="26">
        <f>SUMIFS(Table1[SumHD_TJ],Table1[Region],$L$48,Table1[Group],A58)/1000*(1-$C$5)</f>
        <v>0.57198799999999994</v>
      </c>
      <c r="M58" s="26">
        <f>SUMIFS(Table1[SumHD_TJ],Table1[Region],$M$48,Table1[Group],A58)/1000*(1-$C$5)</f>
        <v>8.3244000000000012E-2</v>
      </c>
      <c r="N58">
        <f>SUMIFS(Table1[SumHD_TJ],Table1[Region],$N$48,Table1[Group],A58)/1000*(1-$C$5)</f>
        <v>0</v>
      </c>
      <c r="O58">
        <f>SUMIFS(Table1[SumHD_TJ],Table1[Region],$O$48,Table1[Group],A58)/1000*(1-$C$5)</f>
        <v>0.10367200000000001</v>
      </c>
      <c r="P58">
        <f>SUMIFS(Table1[SumHD_TJ],Table1[Region],$P$48,Table1[Group],A58)/1000*(1-$C$5)</f>
        <v>0.26766799999999996</v>
      </c>
      <c r="Q58">
        <f>SUMIFS(Table1[SumHD_TJ],Table1[Region],$Q$48,Table1[Group],A58)/1000*(1-$C$5)</f>
        <v>4.7128000000000003E-2</v>
      </c>
      <c r="R58">
        <f>SUMIFS(Table1[SumHD_TJ],Table1[Region],$R$48,Table1[Group],A58)/1000*(1-$C$5)</f>
        <v>0.44575199999999998</v>
      </c>
      <c r="S58">
        <f>SUMIFS(Table1[SumHD_TJ],Table1[Region],$S$48,Table1[Group],A58)/1000*(1-$C$5)</f>
        <v>0.36031600000000008</v>
      </c>
      <c r="T58">
        <f>SUMIFS(Table1[SumHD_TJ],Table1[Region],$T$48,Table1[Group],A58)/1000*(1-$C$5)</f>
        <v>0.20916000000000007</v>
      </c>
      <c r="U58">
        <f>SUMIFS(Table1[SumHD_TJ],Table1[Region],$U$48,Table1[Group],A58)/1000*(1-$C$5)</f>
        <v>0.10593200000000001</v>
      </c>
      <c r="V58">
        <f>SUMIFS(Table1[SumHD_TJ],Table1[Region],$V$48,Table1[Group],A58)/1000*(1-$C$5)</f>
        <v>0.124056</v>
      </c>
      <c r="W58">
        <f>SUMIFS(Table1[SumHD_TJ],Table1[Region],$W$48,Table1[Group],A58)/1000*(1-$C$5)</f>
        <v>0.25581199999999998</v>
      </c>
      <c r="X58">
        <f>SUMIFS(Table1[SumHD_TJ],Table1[Region],$X$48,Table1[Group],A58)/1000*(1-$C$5)</f>
        <v>1.5688000000000001E-2</v>
      </c>
      <c r="Y58">
        <f>SUMIFS(Table1[SumHD_TJ],Table1[Region],$Y$48,Table1[Group],A58)/1000*(1-$C$5)</f>
        <v>0.19816</v>
      </c>
      <c r="Z58">
        <f>SUMIFS(Table1[SumHD_TJ],Table1[Region],$Z$48,Table1[Group],A58)/1000*(1-$C$5)</f>
        <v>4.0240000000000005E-2</v>
      </c>
      <c r="AA58">
        <f>SUMIFS(Table1[SumHD_TJ],Table1[Region],$AA$48,Table1[Group],A58)/1000*(1-$C$5)</f>
        <v>4.8596E-2</v>
      </c>
      <c r="AB58">
        <f>SUMIFS(Table1[SumHD_TJ],Table1[Region],$AB$48,Table1[Group],A58)/1000*(1-$C$5)</f>
        <v>8.4856000000000001E-2</v>
      </c>
      <c r="AC58">
        <f>SUMIFS(Table1[SumHD_TJ],Table1[Region],$AC$48,Table1[Group],A58)/1000*(1-$C$5)</f>
        <v>4.9563999999999997E-2</v>
      </c>
      <c r="AD58">
        <f>SUMIFS(Table1[SumHD_TJ],Table1[Region],$AD$48,Table1[Group],A58)/1000*(1-$C$5)</f>
        <v>0.13389200000000001</v>
      </c>
      <c r="AE58" s="26">
        <f t="shared" si="20"/>
        <v>4.1165639999999994</v>
      </c>
    </row>
    <row r="59" spans="1:31">
      <c r="A59">
        <v>3</v>
      </c>
      <c r="C59" s="25" t="s">
        <v>472</v>
      </c>
      <c r="D59" s="26">
        <f>SUMIFS(Table1[SumHD_TJ],Table1[Group],A59)/1000*(1-$C$5)</f>
        <v>1.0145240000000004</v>
      </c>
      <c r="E59" s="26">
        <f>SUMIFS(Table1[SumHD_TJ],Table1[Region],$E$48,Table1[Group],A59)/1000*(1-$C$5)</f>
        <v>3.0972E-2</v>
      </c>
      <c r="F59" s="26">
        <f>SUMIFS(Table1[SumHD_TJ],Table1[Region],$F$48,Table1[Group],A59)/1000*(1-$C$5)</f>
        <v>5.0560000000000006E-3</v>
      </c>
      <c r="G59" s="26">
        <f>SUMIFS(Table1[SumHD_TJ],Table1[Region],$G$48,Table1[Group],A59)/1000*(1-$C$5)</f>
        <v>4.0608000000000012E-2</v>
      </c>
      <c r="H59" s="26">
        <f>SUMIFS(Table1[SumHD_TJ],Table1[Region],$H$48,Table1[Group],A59)/1000*(1-$C$5)</f>
        <v>2.0868000000000001E-2</v>
      </c>
      <c r="I59" s="26">
        <f>SUMIFS(Table1[SumHD_TJ],Table1[Region],$I$48,Table1[Group],A59)/1000*(1-$C$5)</f>
        <v>2.8743999999999992E-2</v>
      </c>
      <c r="J59" s="26">
        <f>SUMIFS(Table1[SumHD_TJ],Table1[Region],$J$48,Table1[Group],A59)/1000*(1-$C$5)</f>
        <v>9.7039999999999991E-3</v>
      </c>
      <c r="K59" s="26">
        <f>SUMIFS(Table1[SumHD_TJ],Table1[Region],$K$48,Table1[Group],A59)/1000*(1-$C$5)</f>
        <v>3.9211999999999997E-2</v>
      </c>
      <c r="L59" s="26">
        <f>SUMIFS(Table1[SumHD_TJ],Table1[Region],$L$48,Table1[Group],A59)/1000*(1-$C$5)</f>
        <v>1.3712E-2</v>
      </c>
      <c r="M59" s="26">
        <f>SUMIFS(Table1[SumHD_TJ],Table1[Region],$M$48,Table1[Group],A59)/1000*(1-$C$5)</f>
        <v>3.0524000000000003E-2</v>
      </c>
      <c r="N59">
        <f>SUMIFS(Table1[SumHD_TJ],Table1[Region],$N$48,Table1[Group],A59)/1000*(1-$C$5)</f>
        <v>1.3688000000000001E-2</v>
      </c>
      <c r="O59">
        <f>SUMIFS(Table1[SumHD_TJ],Table1[Region],$O$48,Table1[Group],A59)/1000*(1-$C$5)</f>
        <v>4.9827999999999997E-2</v>
      </c>
      <c r="P59">
        <f>SUMIFS(Table1[SumHD_TJ],Table1[Region],$P$48,Table1[Group],A59)/1000*(1-$C$5)</f>
        <v>5.7160000000000002E-2</v>
      </c>
      <c r="Q59">
        <f>SUMIFS(Table1[SumHD_TJ],Table1[Region],$Q$48,Table1[Group],A59)/1000*(1-$C$5)</f>
        <v>3.6008000000000005E-2</v>
      </c>
      <c r="R59">
        <f>SUMIFS(Table1[SumHD_TJ],Table1[Region],$R$48,Table1[Group],A59)/1000*(1-$C$5)</f>
        <v>0.11165200000000003</v>
      </c>
      <c r="S59">
        <f>SUMIFS(Table1[SumHD_TJ],Table1[Region],$S$48,Table1[Group],A59)/1000*(1-$C$5)</f>
        <v>7.1779999999999997E-2</v>
      </c>
      <c r="T59">
        <f>SUMIFS(Table1[SumHD_TJ],Table1[Region],$T$48,Table1[Group],A59)/1000*(1-$C$5)</f>
        <v>8.7127999999999983E-2</v>
      </c>
      <c r="U59">
        <f>SUMIFS(Table1[SumHD_TJ],Table1[Region],$U$48,Table1[Group],A59)/1000*(1-$C$5)</f>
        <v>1.7648000000000004E-2</v>
      </c>
      <c r="V59">
        <f>SUMIFS(Table1[SumHD_TJ],Table1[Region],$V$48,Table1[Group],A59)/1000*(1-$C$5)</f>
        <v>3.0707999999999999E-2</v>
      </c>
      <c r="W59">
        <f>SUMIFS(Table1[SumHD_TJ],Table1[Region],$W$48,Table1[Group],A59)/1000*(1-$C$5)</f>
        <v>4.8755999999999994E-2</v>
      </c>
      <c r="X59">
        <f>SUMIFS(Table1[SumHD_TJ],Table1[Region],$X$48,Table1[Group],A59)/1000*(1-$C$5)</f>
        <v>2.2447999999999999E-2</v>
      </c>
      <c r="Y59">
        <f>SUMIFS(Table1[SumHD_TJ],Table1[Region],$Y$48,Table1[Group],A59)/1000*(1-$C$5)</f>
        <v>4.1483999999999993E-2</v>
      </c>
      <c r="Z59">
        <f>SUMIFS(Table1[SumHD_TJ],Table1[Region],$Z$48,Table1[Group],A59)/1000*(1-$C$5)</f>
        <v>1.8447999999999999E-2</v>
      </c>
      <c r="AA59">
        <f>SUMIFS(Table1[SumHD_TJ],Table1[Region],$AA$48,Table1[Group],A59)/1000*(1-$C$5)</f>
        <v>3.9312000000000007E-2</v>
      </c>
      <c r="AB59">
        <f>SUMIFS(Table1[SumHD_TJ],Table1[Region],$AB$48,Table1[Group],A59)/1000*(1-$C$5)</f>
        <v>1.9200000000000002E-2</v>
      </c>
      <c r="AC59">
        <f>SUMIFS(Table1[SumHD_TJ],Table1[Region],$AC$48,Table1[Group],A59)/1000*(1-$C$5)</f>
        <v>0.11476000000000003</v>
      </c>
      <c r="AD59">
        <f>SUMIFS(Table1[SumHD_TJ],Table1[Region],$AD$48,Table1[Group],A59)/1000*(1-$C$5)</f>
        <v>1.5115999999999999E-2</v>
      </c>
      <c r="AE59" s="26">
        <f t="shared" si="20"/>
        <v>1.0145240000000004</v>
      </c>
    </row>
    <row r="61" spans="1:31" ht="15">
      <c r="C61" s="23" t="s">
        <v>461</v>
      </c>
    </row>
    <row r="62" spans="1:31" ht="15.75" thickBot="1">
      <c r="C62" s="24" t="s">
        <v>0</v>
      </c>
      <c r="D62" s="24" t="s">
        <v>460</v>
      </c>
      <c r="E62" s="24" t="s">
        <v>433</v>
      </c>
      <c r="F62" s="24" t="s">
        <v>434</v>
      </c>
      <c r="G62" s="24" t="s">
        <v>435</v>
      </c>
      <c r="H62" s="24" t="s">
        <v>436</v>
      </c>
      <c r="I62" s="24" t="s">
        <v>437</v>
      </c>
      <c r="J62" s="24" t="s">
        <v>438</v>
      </c>
      <c r="K62" s="24" t="s">
        <v>439</v>
      </c>
      <c r="L62" s="24" t="s">
        <v>440</v>
      </c>
      <c r="M62" s="24" t="s">
        <v>441</v>
      </c>
      <c r="N62" s="24" t="s">
        <v>442</v>
      </c>
      <c r="O62" s="24" t="s">
        <v>443</v>
      </c>
      <c r="P62" s="24" t="s">
        <v>444</v>
      </c>
      <c r="Q62" s="24" t="s">
        <v>445</v>
      </c>
      <c r="R62" s="24" t="s">
        <v>446</v>
      </c>
      <c r="S62" s="24" t="s">
        <v>447</v>
      </c>
      <c r="T62" s="24" t="s">
        <v>448</v>
      </c>
      <c r="U62" s="24" t="s">
        <v>449</v>
      </c>
      <c r="V62" s="24" t="s">
        <v>450</v>
      </c>
      <c r="W62" s="24" t="s">
        <v>451</v>
      </c>
      <c r="X62" s="24" t="s">
        <v>452</v>
      </c>
      <c r="Y62" s="24" t="s">
        <v>453</v>
      </c>
      <c r="Z62" s="24" t="s">
        <v>454</v>
      </c>
      <c r="AA62" s="24" t="s">
        <v>455</v>
      </c>
      <c r="AB62" s="24" t="s">
        <v>456</v>
      </c>
      <c r="AC62" s="24" t="s">
        <v>457</v>
      </c>
      <c r="AD62" s="24" t="s">
        <v>458</v>
      </c>
      <c r="AE62" s="24" t="s">
        <v>463</v>
      </c>
    </row>
    <row r="63" spans="1:31">
      <c r="A63">
        <v>0</v>
      </c>
      <c r="C63" s="25" t="s">
        <v>465</v>
      </c>
      <c r="D63" s="26" cm="1">
        <f t="array" ref="D63">IFERROR(SUMPRODUCT((Table1[Group]=A63)*(Table1[Avg_DCCH_50percDH])*(Table1[SumHD_TJ]/((D49+D56)*1000))),0)</f>
        <v>3.0407225378419636</v>
      </c>
      <c r="E63" s="26" cm="1">
        <f t="array" ref="E63">IFERROR(SUMPRODUCT((Table1[Region]=E$62)*(Table1[Group]=$A63)*(Table1[Avg_DCCH_50percDH])*(Table1[SumHD_TJ]/((E49+E56)*1000))),0)</f>
        <v>0</v>
      </c>
      <c r="F63" s="26" cm="1">
        <f t="array" ref="F63">IFERROR(SUMPRODUCT((Table1[Region]=F$62)*(Table1[Group]=$A63)*(Table1[Avg_DCCH_50percDH])*(Table1[SumHD_TJ]/((F49+F56)*1000))),0)</f>
        <v>3.13</v>
      </c>
      <c r="G63" s="26" cm="1">
        <f t="array" ref="G63">IFERROR(SUMPRODUCT((Table1[Region]=G$62)*(Table1[Group]=$A63)*(Table1[Avg_DCCH_50percDH])*(Table1[SumHD_TJ]/((G49+G56)*1000))),0)</f>
        <v>0</v>
      </c>
      <c r="H63" s="26" cm="1">
        <f t="array" ref="H63">IFERROR(SUMPRODUCT((Table1[Region]=H$62)*(Table1[Group]=$A63)*(Table1[Avg_DCCH_50percDH])*(Table1[SumHD_TJ]/((H49+H56)*1000))),0)</f>
        <v>0</v>
      </c>
      <c r="I63" s="26" cm="1">
        <f t="array" ref="I63">IFERROR(SUMPRODUCT((Table1[Region]=I$62)*(Table1[Group]=$A63)*(Table1[Avg_DCCH_50percDH])*(Table1[SumHD_TJ]/((I49+I56)*1000))),0)</f>
        <v>0</v>
      </c>
      <c r="J63" s="26" cm="1">
        <f t="array" ref="J63">IFERROR(SUMPRODUCT((Table1[Region]=J$62)*(Table1[Group]=$A63)*(Table1[Avg_DCCH_50percDH])*(Table1[SumHD_TJ]/((J49+J56)*1000))),0)</f>
        <v>0</v>
      </c>
      <c r="K63" s="26" cm="1">
        <f t="array" ref="K63">IFERROR(SUMPRODUCT((Table1[Region]=K$62)*(Table1[Group]=$A63)*(Table1[Avg_DCCH_50percDH])*(Table1[SumHD_TJ]/((K49+K56)*1000))),0)</f>
        <v>0</v>
      </c>
      <c r="L63" s="26" cm="1">
        <f t="array" ref="L63">IFERROR(SUMPRODUCT((Table1[Region]=L$62)*(Table1[Group]=$A63)*(Table1[Avg_DCCH_50percDH])*(Table1[SumHD_TJ]/((L49+L56)*1000))),0)</f>
        <v>0</v>
      </c>
      <c r="M63" s="26" cm="1">
        <f t="array" ref="M63">IFERROR(SUMPRODUCT((Table1[Region]=M$62)*(Table1[Group]=$A63)*(Table1[Avg_DCCH_50percDH])*(Table1[SumHD_TJ]/((M49+M56)*1000))),0)</f>
        <v>0</v>
      </c>
      <c r="N63" s="26" cm="1">
        <f t="array" ref="N63">IFERROR(SUMPRODUCT((Table1[Region]=N$62)*(Table1[Group]=$A63)*(Table1[Avg_DCCH_50percDH])*(Table1[SumHD_TJ]/((N49+N56)*1000))),0)</f>
        <v>0</v>
      </c>
      <c r="O63" s="26" cm="1">
        <f t="array" ref="O63">IFERROR(SUMPRODUCT((Table1[Region]=O$62)*(Table1[Group]=$A63)*(Table1[Avg_DCCH_50percDH])*(Table1[SumHD_TJ]/((O49+O56)*1000))),0)</f>
        <v>0</v>
      </c>
      <c r="P63" s="26" cm="1">
        <f t="array" ref="P63">IFERROR(SUMPRODUCT((Table1[Region]=P$62)*(Table1[Group]=$A63)*(Table1[Avg_DCCH_50percDH])*(Table1[SumHD_TJ]/((P49+P56)*1000))),0)</f>
        <v>0</v>
      </c>
      <c r="Q63" s="26" cm="1">
        <f t="array" ref="Q63">IFERROR(SUMPRODUCT((Table1[Region]=Q$62)*(Table1[Group]=$A63)*(Table1[Avg_DCCH_50percDH])*(Table1[SumHD_TJ]/((Q49+Q56)*1000))),0)</f>
        <v>0</v>
      </c>
      <c r="R63" s="26" cm="1">
        <f t="array" ref="R63">IFERROR(SUMPRODUCT((Table1[Region]=R$62)*(Table1[Group]=$A63)*(Table1[Avg_DCCH_50percDH])*(Table1[SumHD_TJ]/((R49+R56)*1000))),0)</f>
        <v>2.94</v>
      </c>
      <c r="S63" s="26" cm="1">
        <f t="array" ref="S63">IFERROR(SUMPRODUCT((Table1[Region]=S$62)*(Table1[Group]=$A63)*(Table1[Avg_DCCH_50percDH])*(Table1[SumHD_TJ]/((S49+S56)*1000))),0)</f>
        <v>0</v>
      </c>
      <c r="T63" s="26" cm="1">
        <f t="array" ref="T63">IFERROR(SUMPRODUCT((Table1[Region]=T$62)*(Table1[Group]=$A63)*(Table1[Avg_DCCH_50percDH])*(Table1[SumHD_TJ]/((T49+T56)*1000))),0)</f>
        <v>3.23</v>
      </c>
      <c r="U63" s="26" cm="1">
        <f t="array" ref="U63">IFERROR(SUMPRODUCT((Table1[Region]=U$62)*(Table1[Group]=$A63)*(Table1[Avg_DCCH_50percDH])*(Table1[SumHD_TJ]/((U49+U56)*1000))),0)</f>
        <v>0</v>
      </c>
      <c r="V63" s="26" cm="1">
        <f t="array" ref="V63">IFERROR(SUMPRODUCT((Table1[Region]=V$62)*(Table1[Group]=$A63)*(Table1[Avg_DCCH_50percDH])*(Table1[SumHD_TJ]/((V49+V56)*1000))),0)</f>
        <v>2.4500000000000002</v>
      </c>
      <c r="W63" s="26" cm="1">
        <f t="array" ref="W63">IFERROR(SUMPRODUCT((Table1[Region]=W$62)*(Table1[Group]=$A63)*(Table1[Avg_DCCH_50percDH])*(Table1[SumHD_TJ]/((W49+W56)*1000))),0)</f>
        <v>2.64</v>
      </c>
      <c r="X63" s="26" cm="1">
        <f t="array" ref="X63">IFERROR(SUMPRODUCT((Table1[Region]=X$62)*(Table1[Group]=$A63)*(Table1[Avg_DCCH_50percDH])*(Table1[SumHD_TJ]/((X49+X56)*1000))),0)</f>
        <v>0</v>
      </c>
      <c r="Y63" s="26" cm="1">
        <f t="array" ref="Y63">IFERROR(SUMPRODUCT((Table1[Region]=Y$62)*(Table1[Group]=$A63)*(Table1[Avg_DCCH_50percDH])*(Table1[SumHD_TJ]/((Y49+Y56)*1000))),0)</f>
        <v>0</v>
      </c>
      <c r="Z63" s="26" cm="1">
        <f t="array" ref="Z63">IFERROR(SUMPRODUCT((Table1[Region]=Z$62)*(Table1[Group]=$A63)*(Table1[Avg_DCCH_50percDH])*(Table1[SumHD_TJ]/((Z49+Z56)*1000))),0)</f>
        <v>0</v>
      </c>
      <c r="AA63" s="26" cm="1">
        <f t="array" ref="AA63">IFERROR(SUMPRODUCT((Table1[Region]=AA$62)*(Table1[Group]=$A63)*(Table1[Avg_DCCH_50percDH])*(Table1[SumHD_TJ]/((AA49+AA56)*1000))),0)</f>
        <v>0</v>
      </c>
      <c r="AB63" s="26" cm="1">
        <f t="array" ref="AB63">IFERROR(SUMPRODUCT((Table1[Region]=AB$62)*(Table1[Group]=$A63)*(Table1[Avg_DCCH_50percDH])*(Table1[SumHD_TJ]/((AB49+AB56)*1000))),0)</f>
        <v>0</v>
      </c>
      <c r="AC63" s="26" cm="1">
        <f t="array" ref="AC63">IFERROR(SUMPRODUCT((Table1[Region]=AC$62)*(Table1[Group]=$A63)*(Table1[Avg_DCCH_50percDH])*(Table1[SumHD_TJ]/((AC49+AC56)*1000))),0)</f>
        <v>0</v>
      </c>
      <c r="AD63" s="26" cm="1">
        <f t="array" ref="AD63">IFERROR(SUMPRODUCT((Table1[Region]=AD$62)*(Table1[Group]=$A63)*(Table1[Avg_DCCH_50percDH])*(Table1[SumHD_TJ]/((AD49+AD56)*1000))),0)</f>
        <v>0</v>
      </c>
      <c r="AE63" s="26">
        <f>D63</f>
        <v>3.0407225378419636</v>
      </c>
    </row>
    <row r="64" spans="1:31">
      <c r="A64">
        <v>1</v>
      </c>
      <c r="C64" s="25" t="s">
        <v>466</v>
      </c>
      <c r="D64" s="26" cm="1">
        <f t="array" ref="D64">IFERROR(SUMPRODUCT((Table1[Group]=A64)*(Table1[Avg_DCCH_50percDH])*(Table1[SumHD_TJ]/((D50+D57)*1000))),0)</f>
        <v>3.2309865999024647</v>
      </c>
      <c r="E64" s="26" cm="1">
        <f t="array" ref="E64">IFERROR(SUMPRODUCT((Table1[Region]=E$62)*(Table1[Group]=$A64)*(Table1[Avg_DCCH_50percDH])*(Table1[SumHD_TJ]/((E50+E57)*1000))),0)</f>
        <v>0</v>
      </c>
      <c r="F64" s="26" cm="1">
        <f t="array" ref="F64">IFERROR(SUMPRODUCT((Table1[Region]=F$62)*(Table1[Group]=$A64)*(Table1[Avg_DCCH_50percDH])*(Table1[SumHD_TJ]/((F50+F57)*1000))),0)</f>
        <v>4.3617632297402631</v>
      </c>
      <c r="G64" s="26" cm="1">
        <f t="array" ref="G64">IFERROR(SUMPRODUCT((Table1[Region]=G$62)*(Table1[Group]=$A64)*(Table1[Avg_DCCH_50percDH])*(Table1[SumHD_TJ]/((G50+G57)*1000))),0)</f>
        <v>2.4503708143830121</v>
      </c>
      <c r="H64" s="26" cm="1">
        <f t="array" ref="H64">IFERROR(SUMPRODUCT((Table1[Region]=H$62)*(Table1[Group]=$A64)*(Table1[Avg_DCCH_50percDH])*(Table1[SumHD_TJ]/((H50+H57)*1000))),0)</f>
        <v>2.5445523687345375</v>
      </c>
      <c r="I64" s="26" cm="1">
        <f t="array" ref="I64">IFERROR(SUMPRODUCT((Table1[Region]=I$62)*(Table1[Group]=$A64)*(Table1[Avg_DCCH_50percDH])*(Table1[SumHD_TJ]/((I50+I57)*1000))),0)</f>
        <v>2.5751231692870986</v>
      </c>
      <c r="J64" s="26" cm="1">
        <f t="array" ref="J64">IFERROR(SUMPRODUCT((Table1[Region]=J$62)*(Table1[Group]=$A64)*(Table1[Avg_DCCH_50percDH])*(Table1[SumHD_TJ]/((J50+J57)*1000))),0)</f>
        <v>3.3725810638655869</v>
      </c>
      <c r="K64" s="26" cm="1">
        <f t="array" ref="K64">IFERROR(SUMPRODUCT((Table1[Region]=K$62)*(Table1[Group]=$A64)*(Table1[Avg_DCCH_50percDH])*(Table1[SumHD_TJ]/((K50+K57)*1000))),0)</f>
        <v>2.7560777420153499</v>
      </c>
      <c r="L64" s="26" cm="1">
        <f t="array" ref="L64">IFERROR(SUMPRODUCT((Table1[Region]=L$62)*(Table1[Group]=$A64)*(Table1[Avg_DCCH_50percDH])*(Table1[SumHD_TJ]/((L50+L57)*1000))),0)</f>
        <v>2.6909484008064073</v>
      </c>
      <c r="M64" s="26" cm="1">
        <f t="array" ref="M64">IFERROR(SUMPRODUCT((Table1[Region]=M$62)*(Table1[Group]=$A64)*(Table1[Avg_DCCH_50percDH])*(Table1[SumHD_TJ]/((M50+M57)*1000))),0)</f>
        <v>2.8990957144788427</v>
      </c>
      <c r="N64" s="26" cm="1">
        <f t="array" ref="N64">IFERROR(SUMPRODUCT((Table1[Region]=N$62)*(Table1[Group]=$A64)*(Table1[Avg_DCCH_50percDH])*(Table1[SumHD_TJ]/((N50+N57)*1000))),0)</f>
        <v>2.8066876372485012</v>
      </c>
      <c r="O64" s="26" cm="1">
        <f t="array" ref="O64">IFERROR(SUMPRODUCT((Table1[Region]=O$62)*(Table1[Group]=$A64)*(Table1[Avg_DCCH_50percDH])*(Table1[SumHD_TJ]/((O50+O57)*1000))),0)</f>
        <v>3.2700493932794021</v>
      </c>
      <c r="P64" s="26" cm="1">
        <f t="array" ref="P64">IFERROR(SUMPRODUCT((Table1[Region]=P$62)*(Table1[Group]=$A64)*(Table1[Avg_DCCH_50percDH])*(Table1[SumHD_TJ]/((P50+P57)*1000))),0)</f>
        <v>3.3485069137731882</v>
      </c>
      <c r="Q64" s="26" cm="1">
        <f t="array" ref="Q64">IFERROR(SUMPRODUCT((Table1[Region]=Q$62)*(Table1[Group]=$A64)*(Table1[Avg_DCCH_50percDH])*(Table1[SumHD_TJ]/((Q50+Q57)*1000))),0)</f>
        <v>4.3774391001739978</v>
      </c>
      <c r="R64" s="26" cm="1">
        <f t="array" ref="R64">IFERROR(SUMPRODUCT((Table1[Region]=R$62)*(Table1[Group]=$A64)*(Table1[Avg_DCCH_50percDH])*(Table1[SumHD_TJ]/((R50+R57)*1000))),0)</f>
        <v>3.2276063528415433</v>
      </c>
      <c r="S64" s="26" cm="1">
        <f t="array" ref="S64">IFERROR(SUMPRODUCT((Table1[Region]=S$62)*(Table1[Group]=$A64)*(Table1[Avg_DCCH_50percDH])*(Table1[SumHD_TJ]/((S50+S57)*1000))),0)</f>
        <v>0</v>
      </c>
      <c r="T64" s="26" cm="1">
        <f t="array" ref="T64">IFERROR(SUMPRODUCT((Table1[Region]=T$62)*(Table1[Group]=$A64)*(Table1[Avg_DCCH_50percDH])*(Table1[SumHD_TJ]/((T50+T57)*1000))),0)</f>
        <v>1.2500882629107981</v>
      </c>
      <c r="U64" s="26" cm="1">
        <f t="array" ref="U64">IFERROR(SUMPRODUCT((Table1[Region]=U$62)*(Table1[Group]=$A64)*(Table1[Avg_DCCH_50percDH])*(Table1[SumHD_TJ]/((U50+U57)*1000))),0)</f>
        <v>4.2940457384750399</v>
      </c>
      <c r="V64" s="26" cm="1">
        <f t="array" ref="V64">IFERROR(SUMPRODUCT((Table1[Region]=V$62)*(Table1[Group]=$A64)*(Table1[Avg_DCCH_50percDH])*(Table1[SumHD_TJ]/((V50+V57)*1000))),0)</f>
        <v>3.0074170765544208</v>
      </c>
      <c r="W64" s="26" cm="1">
        <f t="array" ref="W64">IFERROR(SUMPRODUCT((Table1[Region]=W$62)*(Table1[Group]=$A64)*(Table1[Avg_DCCH_50percDH])*(Table1[SumHD_TJ]/((W50+W57)*1000))),0)</f>
        <v>3.6103879498534273</v>
      </c>
      <c r="X64" s="26" cm="1">
        <f t="array" ref="X64">IFERROR(SUMPRODUCT((Table1[Region]=X$62)*(Table1[Group]=$A64)*(Table1[Avg_DCCH_50percDH])*(Table1[SumHD_TJ]/((X50+X57)*1000))),0)</f>
        <v>3.6</v>
      </c>
      <c r="Y64" s="26" cm="1">
        <f t="array" ref="Y64">IFERROR(SUMPRODUCT((Table1[Region]=Y$62)*(Table1[Group]=$A64)*(Table1[Avg_DCCH_50percDH])*(Table1[SumHD_TJ]/((Y50+Y57)*1000))),0)</f>
        <v>2.9590503192848017</v>
      </c>
      <c r="Z64" s="26" cm="1">
        <f t="array" ref="Z64">IFERROR(SUMPRODUCT((Table1[Region]=Z$62)*(Table1[Group]=$A64)*(Table1[Avg_DCCH_50percDH])*(Table1[SumHD_TJ]/((Z50+Z57)*1000))),0)</f>
        <v>3.7756996903069151</v>
      </c>
      <c r="AA64" s="26" cm="1">
        <f t="array" ref="AA64">IFERROR(SUMPRODUCT((Table1[Region]=AA$62)*(Table1[Group]=$A64)*(Table1[Avg_DCCH_50percDH])*(Table1[SumHD_TJ]/((AA50+AA57)*1000))),0)</f>
        <v>2.917711210529728</v>
      </c>
      <c r="AB64" s="26" cm="1">
        <f t="array" ref="AB64">IFERROR(SUMPRODUCT((Table1[Region]=AB$62)*(Table1[Group]=$A64)*(Table1[Avg_DCCH_50percDH])*(Table1[SumHD_TJ]/((AB50+AB57)*1000))),0)</f>
        <v>2.4883257598111537</v>
      </c>
      <c r="AC64" s="26" cm="1">
        <f t="array" ref="AC64">IFERROR(SUMPRODUCT((Table1[Region]=AC$62)*(Table1[Group]=$A64)*(Table1[Avg_DCCH_50percDH])*(Table1[SumHD_TJ]/((AC50+AC57)*1000))),0)</f>
        <v>3.2851475570959323</v>
      </c>
      <c r="AD64" s="26" cm="1">
        <f t="array" ref="AD64">IFERROR(SUMPRODUCT((Table1[Region]=AD$62)*(Table1[Group]=$A64)*(Table1[Avg_DCCH_50percDH])*(Table1[SumHD_TJ]/((AD50+AD57)*1000))),0)</f>
        <v>3.6058670880811783</v>
      </c>
      <c r="AE64" s="26">
        <f t="shared" ref="AE64:AE66" si="21">D64</f>
        <v>3.2309865999024647</v>
      </c>
    </row>
    <row r="65" spans="1:31">
      <c r="A65">
        <v>2</v>
      </c>
      <c r="C65" s="25" t="s">
        <v>467</v>
      </c>
      <c r="D65" s="26" cm="1">
        <f t="array" ref="D65">IFERROR(SUMPRODUCT((Table1[Group]=A65)*(Table1[Avg_DCCH_50percDH])*(Table1[SumHD_TJ]/((D51+D58)*1000))),0)</f>
        <v>5.675035529631022</v>
      </c>
      <c r="E65" s="26" cm="1">
        <f t="array" ref="E65">IFERROR(SUMPRODUCT((Table1[Region]=E$62)*(Table1[Group]=$A65)*(Table1[Avg_DCCH_50percDH])*(Table1[SumHD_TJ]/((E51+E58)*1000))),0)</f>
        <v>4.0793470741361482</v>
      </c>
      <c r="F65" s="26" cm="1">
        <f t="array" ref="F65">IFERROR(SUMPRODUCT((Table1[Region]=F$62)*(Table1[Group]=$A65)*(Table1[Avg_DCCH_50percDH])*(Table1[SumHD_TJ]/((F51+F58)*1000))),0)</f>
        <v>6.6593508137201018</v>
      </c>
      <c r="G65" s="26" cm="1">
        <f t="array" ref="G65">IFERROR(SUMPRODUCT((Table1[Region]=G$62)*(Table1[Group]=$A65)*(Table1[Avg_DCCH_50percDH])*(Table1[SumHD_TJ]/((G51+G58)*1000))),0)</f>
        <v>5.9571859010047978</v>
      </c>
      <c r="H65" s="26" cm="1">
        <f t="array" ref="H65">IFERROR(SUMPRODUCT((Table1[Region]=H$62)*(Table1[Group]=$A65)*(Table1[Avg_DCCH_50percDH])*(Table1[SumHD_TJ]/((H51+H58)*1000))),0)</f>
        <v>8.9177191151919875</v>
      </c>
      <c r="I65" s="26" cm="1">
        <f t="array" ref="I65">IFERROR(SUMPRODUCT((Table1[Region]=I$62)*(Table1[Group]=$A65)*(Table1[Avg_DCCH_50percDH])*(Table1[SumHD_TJ]/((I51+I58)*1000))),0)</f>
        <v>5.2124891878904371</v>
      </c>
      <c r="J65" s="26" cm="1">
        <f t="array" ref="J65">IFERROR(SUMPRODUCT((Table1[Region]=J$62)*(Table1[Group]=$A65)*(Table1[Avg_DCCH_50percDH])*(Table1[SumHD_TJ]/((J51+J58)*1000))),0)</f>
        <v>7.2922635177128647</v>
      </c>
      <c r="K65" s="26" cm="1">
        <f t="array" ref="K65">IFERROR(SUMPRODUCT((Table1[Region]=K$62)*(Table1[Group]=$A65)*(Table1[Avg_DCCH_50percDH])*(Table1[SumHD_TJ]/((K51+K58)*1000))),0)</f>
        <v>5.6395863365716092</v>
      </c>
      <c r="L65" s="26" cm="1">
        <f t="array" ref="L65">IFERROR(SUMPRODUCT((Table1[Region]=L$62)*(Table1[Group]=$A65)*(Table1[Avg_DCCH_50percDH])*(Table1[SumHD_TJ]/((L51+L58)*1000))),0)</f>
        <v>5.3160711763183865</v>
      </c>
      <c r="M65" s="26" cm="1">
        <f t="array" ref="M65">IFERROR(SUMPRODUCT((Table1[Region]=M$62)*(Table1[Group]=$A65)*(Table1[Avg_DCCH_50percDH])*(Table1[SumHD_TJ]/((M51+M58)*1000))),0)</f>
        <v>5.7256993897458068</v>
      </c>
      <c r="N65" s="26" cm="1">
        <f t="array" ref="N65">IFERROR(SUMPRODUCT((Table1[Region]=N$62)*(Table1[Group]=$A65)*(Table1[Avg_DCCH_50percDH])*(Table1[SumHD_TJ]/((N51+N58)*1000))),0)</f>
        <v>0</v>
      </c>
      <c r="O65" s="26" cm="1">
        <f t="array" ref="O65">IFERROR(SUMPRODUCT((Table1[Region]=O$62)*(Table1[Group]=$A65)*(Table1[Avg_DCCH_50percDH])*(Table1[SumHD_TJ]/((O51+O58)*1000))),0)</f>
        <v>7.0201994752681536</v>
      </c>
      <c r="P65" s="26" cm="1">
        <f t="array" ref="P65">IFERROR(SUMPRODUCT((Table1[Region]=P$62)*(Table1[Group]=$A65)*(Table1[Avg_DCCH_50percDH])*(Table1[SumHD_TJ]/((P51+P58)*1000))),0)</f>
        <v>5.8743219211859472</v>
      </c>
      <c r="Q65" s="26" cm="1">
        <f t="array" ref="Q65">IFERROR(SUMPRODUCT((Table1[Region]=Q$62)*(Table1[Group]=$A65)*(Table1[Avg_DCCH_50percDH])*(Table1[SumHD_TJ]/((Q51+Q58)*1000))),0)</f>
        <v>7.9187124427092179</v>
      </c>
      <c r="R65" s="26" cm="1">
        <f t="array" ref="R65">IFERROR(SUMPRODUCT((Table1[Region]=R$62)*(Table1[Group]=$A65)*(Table1[Avg_DCCH_50percDH])*(Table1[SumHD_TJ]/((R51+R58)*1000))),0)</f>
        <v>5.7904222976004593</v>
      </c>
      <c r="S65" s="26" cm="1">
        <f t="array" ref="S65">IFERROR(SUMPRODUCT((Table1[Region]=S$62)*(Table1[Group]=$A65)*(Table1[Avg_DCCH_50percDH])*(Table1[SumHD_TJ]/((S51+S58)*1000))),0)</f>
        <v>3.7254368942816862</v>
      </c>
      <c r="T65" s="26" cm="1">
        <f t="array" ref="T65">IFERROR(SUMPRODUCT((Table1[Region]=T$62)*(Table1[Group]=$A65)*(Table1[Avg_DCCH_50percDH])*(Table1[SumHD_TJ]/((T51+T58)*1000))),0)</f>
        <v>5.6967699368904174</v>
      </c>
      <c r="U65" s="26" cm="1">
        <f t="array" ref="U65">IFERROR(SUMPRODUCT((Table1[Region]=U$62)*(Table1[Group]=$A65)*(Table1[Avg_DCCH_50percDH])*(Table1[SumHD_TJ]/((U51+U58)*1000))),0)</f>
        <v>6.0029456632556739</v>
      </c>
      <c r="V65" s="26" cm="1">
        <f t="array" ref="V65">IFERROR(SUMPRODUCT((Table1[Region]=V$62)*(Table1[Group]=$A65)*(Table1[Avg_DCCH_50percDH])*(Table1[SumHD_TJ]/((V51+V58)*1000))),0)</f>
        <v>7.3234358676726643</v>
      </c>
      <c r="W65" s="26" cm="1">
        <f t="array" ref="W65">IFERROR(SUMPRODUCT((Table1[Region]=W$62)*(Table1[Group]=$A65)*(Table1[Avg_DCCH_50percDH])*(Table1[SumHD_TJ]/((W51+W58)*1000))),0)</f>
        <v>5.6935064813222214</v>
      </c>
      <c r="X65" s="26" cm="1">
        <f t="array" ref="X65">IFERROR(SUMPRODUCT((Table1[Region]=X$62)*(Table1[Group]=$A65)*(Table1[Avg_DCCH_50percDH])*(Table1[SumHD_TJ]/((X51+X58)*1000))),0)</f>
        <v>6.9997118816930151</v>
      </c>
      <c r="Y65" s="26" cm="1">
        <f t="array" ref="Y65">IFERROR(SUMPRODUCT((Table1[Region]=Y$62)*(Table1[Group]=$A65)*(Table1[Avg_DCCH_50percDH])*(Table1[SumHD_TJ]/((Y51+Y58)*1000))),0)</f>
        <v>5.5836077916834883</v>
      </c>
      <c r="Z65" s="26" cm="1">
        <f t="array" ref="Z65">IFERROR(SUMPRODUCT((Table1[Region]=Z$62)*(Table1[Group]=$A65)*(Table1[Avg_DCCH_50percDH])*(Table1[SumHD_TJ]/((Z51+Z58)*1000))),0)</f>
        <v>6.1848518886679926</v>
      </c>
      <c r="AA65" s="26" cm="1">
        <f t="array" ref="AA65">IFERROR(SUMPRODUCT((Table1[Region]=AA$62)*(Table1[Group]=$A65)*(Table1[Avg_DCCH_50percDH])*(Table1[SumHD_TJ]/((AA51+AA58)*1000))),0)</f>
        <v>5.9208650917771024</v>
      </c>
      <c r="AB65" s="26" cm="1">
        <f t="array" ref="AB65">IFERROR(SUMPRODUCT((Table1[Region]=AB$62)*(Table1[Group]=$A65)*(Table1[Avg_DCCH_50percDH])*(Table1[SumHD_TJ]/((AB51+AB58)*1000))),0)</f>
        <v>6.2626256245875371</v>
      </c>
      <c r="AC65" s="26" cm="1">
        <f t="array" ref="AC65">IFERROR(SUMPRODUCT((Table1[Region]=AC$62)*(Table1[Group]=$A65)*(Table1[Avg_DCCH_50percDH])*(Table1[SumHD_TJ]/((AC51+AC58)*1000))),0)</f>
        <v>6.5033419417319021</v>
      </c>
      <c r="AD65" s="26" cm="1">
        <f t="array" ref="AD65">IFERROR(SUMPRODUCT((Table1[Region]=AD$62)*(Table1[Group]=$A65)*(Table1[Avg_DCCH_50percDH])*(Table1[SumHD_TJ]/((AD51+AD58)*1000))),0)</f>
        <v>5.0329253428136109</v>
      </c>
      <c r="AE65" s="26">
        <f t="shared" si="21"/>
        <v>5.675035529631022</v>
      </c>
    </row>
    <row r="66" spans="1:31">
      <c r="A66">
        <v>3</v>
      </c>
      <c r="C66" s="25" t="s">
        <v>468</v>
      </c>
      <c r="D66" s="26" cm="1">
        <f t="array" ref="D66">IFERROR(SUMPRODUCT((Table1[Group]=A66)*(Table1[Avg_DCCH_50percDH])*(Table1[SumHD_TJ]/((D52+D59)*1000))),0)</f>
        <v>12.177971699043084</v>
      </c>
      <c r="E66" s="26" cm="1">
        <f t="array" ref="E66">IFERROR(SUMPRODUCT((Table1[Region]=E$62)*(Table1[Group]=$A66)*(Table1[Avg_DCCH_50percDH])*(Table1[SumHD_TJ]/((E52+E59)*1000))),0)</f>
        <v>10.637242670799434</v>
      </c>
      <c r="F66" s="26" cm="1">
        <f t="array" ref="F66">IFERROR(SUMPRODUCT((Table1[Region]=F$62)*(Table1[Group]=$A66)*(Table1[Avg_DCCH_50percDH])*(Table1[SumHD_TJ]/((F52+F59)*1000))),0)</f>
        <v>20.5</v>
      </c>
      <c r="G66" s="26" cm="1">
        <f t="array" ref="G66">IFERROR(SUMPRODUCT((Table1[Region]=G$62)*(Table1[Group]=$A66)*(Table1[Avg_DCCH_50percDH])*(Table1[SumHD_TJ]/((G52+G59)*1000))),0)</f>
        <v>13.795917060677695</v>
      </c>
      <c r="H66" s="26" cm="1">
        <f t="array" ref="H66">IFERROR(SUMPRODUCT((Table1[Region]=H$62)*(Table1[Group]=$A66)*(Table1[Avg_DCCH_50percDH])*(Table1[SumHD_TJ]/((H52+H59)*1000))),0)</f>
        <v>12.430990990990992</v>
      </c>
      <c r="I66" s="26" cm="1">
        <f t="array" ref="I66">IFERROR(SUMPRODUCT((Table1[Region]=I$62)*(Table1[Group]=$A66)*(Table1[Avg_DCCH_50percDH])*(Table1[SumHD_TJ]/((I52+I59)*1000))),0)</f>
        <v>12.07431533537434</v>
      </c>
      <c r="J66" s="26" cm="1">
        <f t="array" ref="J66">IFERROR(SUMPRODUCT((Table1[Region]=J$62)*(Table1[Group]=$A66)*(Table1[Avg_DCCH_50percDH])*(Table1[SumHD_TJ]/((J52+J59)*1000))),0)</f>
        <v>15.338120362737019</v>
      </c>
      <c r="K66" s="26" cm="1">
        <f t="array" ref="K66">IFERROR(SUMPRODUCT((Table1[Region]=K$62)*(Table1[Group]=$A66)*(Table1[Avg_DCCH_50percDH])*(Table1[SumHD_TJ]/((K52+K59)*1000))),0)</f>
        <v>12.942052432928698</v>
      </c>
      <c r="L66" s="26" cm="1">
        <f t="array" ref="L66">IFERROR(SUMPRODUCT((Table1[Region]=L$62)*(Table1[Group]=$A66)*(Table1[Avg_DCCH_50percDH])*(Table1[SumHD_TJ]/((L52+L59)*1000))),0)</f>
        <v>14.145046674445741</v>
      </c>
      <c r="M66" s="26" cm="1">
        <f t="array" ref="M66">IFERROR(SUMPRODUCT((Table1[Region]=M$62)*(Table1[Group]=$A66)*(Table1[Avg_DCCH_50percDH])*(Table1[SumHD_TJ]/((M52+M59)*1000))),0)</f>
        <v>11.669644869610797</v>
      </c>
      <c r="N66" s="26" cm="1">
        <f t="array" ref="N66">IFERROR(SUMPRODUCT((Table1[Region]=N$62)*(Table1[Group]=$A66)*(Table1[Avg_DCCH_50percDH])*(Table1[SumHD_TJ]/((N52+N59)*1000))),0)</f>
        <v>11.782901811805962</v>
      </c>
      <c r="O66" s="26" cm="1">
        <f t="array" ref="O66">IFERROR(SUMPRODUCT((Table1[Region]=O$62)*(Table1[Group]=$A66)*(Table1[Avg_DCCH_50percDH])*(Table1[SumHD_TJ]/((O52+O59)*1000))),0)</f>
        <v>11.749842658746088</v>
      </c>
      <c r="P66" s="26" cm="1">
        <f t="array" ref="P66">IFERROR(SUMPRODUCT((Table1[Region]=P$62)*(Table1[Group]=$A66)*(Table1[Avg_DCCH_50percDH])*(Table1[SumHD_TJ]/((P52+P59)*1000))),0)</f>
        <v>14.2956011196641</v>
      </c>
      <c r="Q66" s="26" cm="1">
        <f t="array" ref="Q66">IFERROR(SUMPRODUCT((Table1[Region]=Q$62)*(Table1[Group]=$A66)*(Table1[Avg_DCCH_50percDH])*(Table1[SumHD_TJ]/((Q52+Q59)*1000))),0)</f>
        <v>13.219953343701402</v>
      </c>
      <c r="R66" s="26" cm="1">
        <f t="array" ref="R66">IFERROR(SUMPRODUCT((Table1[Region]=R$62)*(Table1[Group]=$A66)*(Table1[Avg_DCCH_50percDH])*(Table1[SumHD_TJ]/((R52+R59)*1000))),0)</f>
        <v>9.9402787231755809</v>
      </c>
      <c r="S66" s="26" cm="1">
        <f t="array" ref="S66">IFERROR(SUMPRODUCT((Table1[Region]=S$62)*(Table1[Group]=$A66)*(Table1[Avg_DCCH_50percDH])*(Table1[SumHD_TJ]/((S52+S59)*1000))),0)</f>
        <v>11.532456951797158</v>
      </c>
      <c r="T66" s="26" cm="1">
        <f t="array" ref="T66">IFERROR(SUMPRODUCT((Table1[Region]=T$62)*(Table1[Group]=$A66)*(Table1[Avg_DCCH_50percDH])*(Table1[SumHD_TJ]/((T52+T59)*1000))),0)</f>
        <v>12.009080892480032</v>
      </c>
      <c r="U66" s="26" cm="1">
        <f t="array" ref="U66">IFERROR(SUMPRODUCT((Table1[Region]=U$62)*(Table1[Group]=$A66)*(Table1[Avg_DCCH_50percDH])*(Table1[SumHD_TJ]/((U52+U59)*1000))),0)</f>
        <v>12.407495466908431</v>
      </c>
      <c r="V66" s="26" cm="1">
        <f t="array" ref="V66">IFERROR(SUMPRODUCT((Table1[Region]=V$62)*(Table1[Group]=$A66)*(Table1[Avg_DCCH_50percDH])*(Table1[SumHD_TJ]/((V52+V59)*1000))),0)</f>
        <v>11.674048456428292</v>
      </c>
      <c r="W66" s="26" cm="1">
        <f t="array" ref="W66">IFERROR(SUMPRODUCT((Table1[Region]=W$62)*(Table1[Group]=$A66)*(Table1[Avg_DCCH_50percDH])*(Table1[SumHD_TJ]/((W52+W59)*1000))),0)</f>
        <v>12.172261875461484</v>
      </c>
      <c r="X66" s="26" cm="1">
        <f t="array" ref="X66">IFERROR(SUMPRODUCT((Table1[Region]=X$62)*(Table1[Group]=$A66)*(Table1[Avg_DCCH_50percDH])*(Table1[SumHD_TJ]/((X52+X59)*1000))),0)</f>
        <v>10.700547042052746</v>
      </c>
      <c r="Y66" s="26" cm="1">
        <f t="array" ref="Y66">IFERROR(SUMPRODUCT((Table1[Region]=Y$62)*(Table1[Group]=$A66)*(Table1[Avg_DCCH_50percDH])*(Table1[SumHD_TJ]/((Y52+Y59)*1000))),0)</f>
        <v>13.994888631761647</v>
      </c>
      <c r="Z66" s="26" cm="1">
        <f t="array" ref="Z66">IFERROR(SUMPRODUCT((Table1[Region]=Z$62)*(Table1[Group]=$A66)*(Table1[Avg_DCCH_50percDH])*(Table1[SumHD_TJ]/((Z52+Z59)*1000))),0)</f>
        <v>11.458100607111882</v>
      </c>
      <c r="AA66" s="26" cm="1">
        <f t="array" ref="AA66">IFERROR(SUMPRODUCT((Table1[Region]=AA$62)*(Table1[Group]=$A66)*(Table1[Avg_DCCH_50percDH])*(Table1[SumHD_TJ]/((AA52+AA59)*1000))),0)</f>
        <v>12.163822751322751</v>
      </c>
      <c r="AB66" s="26" cm="1">
        <f t="array" ref="AB66">IFERROR(SUMPRODUCT((Table1[Region]=AB$62)*(Table1[Group]=$A66)*(Table1[Avg_DCCH_50percDH])*(Table1[SumHD_TJ]/((AB52+AB59)*1000))),0)</f>
        <v>12.729979166666666</v>
      </c>
      <c r="AC66" s="26" cm="1">
        <f t="array" ref="AC66">IFERROR(SUMPRODUCT((Table1[Region]=AC$62)*(Table1[Group]=$A66)*(Table1[Avg_DCCH_50percDH])*(Table1[SumHD_TJ]/((AC52+AC59)*1000))),0)</f>
        <v>12.328911118856743</v>
      </c>
      <c r="AD66" s="26" cm="1">
        <f t="array" ref="AD66">IFERROR(SUMPRODUCT((Table1[Region]=AD$62)*(Table1[Group]=$A66)*(Table1[Avg_DCCH_50percDH])*(Table1[SumHD_TJ]/((AD52+AD59)*1000))),0)</f>
        <v>12.18051336332363</v>
      </c>
      <c r="AE66" s="26">
        <f t="shared" si="21"/>
        <v>12.177971699043084</v>
      </c>
    </row>
    <row r="67" spans="1:31">
      <c r="C67" s="25"/>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spans="1:31" ht="15">
      <c r="C68" s="23" t="s">
        <v>461</v>
      </c>
    </row>
    <row r="69" spans="1:31" ht="15.75" thickBot="1">
      <c r="C69" s="24" t="s">
        <v>0</v>
      </c>
      <c r="D69" s="24" t="s">
        <v>460</v>
      </c>
      <c r="E69" s="24" t="s">
        <v>433</v>
      </c>
      <c r="F69" s="24" t="s">
        <v>434</v>
      </c>
      <c r="G69" s="24" t="s">
        <v>435</v>
      </c>
      <c r="H69" s="24" t="s">
        <v>436</v>
      </c>
      <c r="I69" s="24" t="s">
        <v>437</v>
      </c>
      <c r="J69" s="24" t="s">
        <v>438</v>
      </c>
      <c r="K69" s="24" t="s">
        <v>439</v>
      </c>
      <c r="L69" s="24" t="s">
        <v>440</v>
      </c>
      <c r="M69" s="24" t="s">
        <v>441</v>
      </c>
      <c r="N69" s="24" t="s">
        <v>442</v>
      </c>
      <c r="O69" s="24" t="s">
        <v>443</v>
      </c>
      <c r="P69" s="24" t="s">
        <v>444</v>
      </c>
      <c r="Q69" s="24" t="s">
        <v>445</v>
      </c>
      <c r="R69" s="24" t="s">
        <v>446</v>
      </c>
      <c r="S69" s="24" t="s">
        <v>447</v>
      </c>
      <c r="T69" s="24" t="s">
        <v>448</v>
      </c>
      <c r="U69" s="24" t="s">
        <v>449</v>
      </c>
      <c r="V69" s="24" t="s">
        <v>450</v>
      </c>
      <c r="W69" s="24" t="s">
        <v>451</v>
      </c>
      <c r="X69" s="24" t="s">
        <v>452</v>
      </c>
      <c r="Y69" s="24" t="s">
        <v>453</v>
      </c>
      <c r="Z69" s="24" t="s">
        <v>454</v>
      </c>
      <c r="AA69" s="24" t="s">
        <v>455</v>
      </c>
      <c r="AB69" s="24" t="s">
        <v>456</v>
      </c>
      <c r="AC69" s="24" t="s">
        <v>457</v>
      </c>
      <c r="AD69" s="24" t="s">
        <v>458</v>
      </c>
      <c r="AE69" s="24" t="s">
        <v>463</v>
      </c>
    </row>
    <row r="70" spans="1:31">
      <c r="A70">
        <v>0</v>
      </c>
      <c r="C70" s="25" t="s">
        <v>469</v>
      </c>
      <c r="D70" s="26">
        <f>D63</f>
        <v>3.0407225378419636</v>
      </c>
      <c r="E70" s="26">
        <f t="shared" ref="E70:AD73" si="22">E63</f>
        <v>0</v>
      </c>
      <c r="F70" s="26">
        <f t="shared" si="22"/>
        <v>3.13</v>
      </c>
      <c r="G70" s="26">
        <f t="shared" si="22"/>
        <v>0</v>
      </c>
      <c r="H70" s="26">
        <f t="shared" si="22"/>
        <v>0</v>
      </c>
      <c r="I70" s="26">
        <f t="shared" si="22"/>
        <v>0</v>
      </c>
      <c r="J70" s="26">
        <f t="shared" si="22"/>
        <v>0</v>
      </c>
      <c r="K70" s="26">
        <f t="shared" si="22"/>
        <v>0</v>
      </c>
      <c r="L70" s="26">
        <f t="shared" si="22"/>
        <v>0</v>
      </c>
      <c r="M70" s="26">
        <f t="shared" si="22"/>
        <v>0</v>
      </c>
      <c r="N70" s="26">
        <f t="shared" si="22"/>
        <v>0</v>
      </c>
      <c r="O70" s="26">
        <f t="shared" si="22"/>
        <v>0</v>
      </c>
      <c r="P70" s="26">
        <f t="shared" si="22"/>
        <v>0</v>
      </c>
      <c r="Q70" s="26">
        <f t="shared" si="22"/>
        <v>0</v>
      </c>
      <c r="R70" s="26">
        <f t="shared" si="22"/>
        <v>2.94</v>
      </c>
      <c r="S70" s="26">
        <f t="shared" si="22"/>
        <v>0</v>
      </c>
      <c r="T70" s="26">
        <f t="shared" si="22"/>
        <v>3.23</v>
      </c>
      <c r="U70" s="26">
        <f t="shared" si="22"/>
        <v>0</v>
      </c>
      <c r="V70" s="26">
        <f t="shared" si="22"/>
        <v>2.4500000000000002</v>
      </c>
      <c r="W70" s="26">
        <f t="shared" si="22"/>
        <v>2.64</v>
      </c>
      <c r="X70" s="26">
        <f t="shared" si="22"/>
        <v>0</v>
      </c>
      <c r="Y70" s="26">
        <f t="shared" si="22"/>
        <v>0</v>
      </c>
      <c r="Z70" s="26">
        <f t="shared" si="22"/>
        <v>0</v>
      </c>
      <c r="AA70" s="26">
        <f t="shared" si="22"/>
        <v>0</v>
      </c>
      <c r="AB70" s="26">
        <f t="shared" si="22"/>
        <v>0</v>
      </c>
      <c r="AC70" s="26">
        <f t="shared" si="22"/>
        <v>0</v>
      </c>
      <c r="AD70" s="26">
        <f t="shared" si="22"/>
        <v>0</v>
      </c>
      <c r="AE70" s="26">
        <f>D70</f>
        <v>3.0407225378419636</v>
      </c>
    </row>
    <row r="71" spans="1:31">
      <c r="A71">
        <v>1</v>
      </c>
      <c r="C71" s="25" t="s">
        <v>470</v>
      </c>
      <c r="D71" s="26">
        <f t="shared" ref="D71:S73" si="23">D64</f>
        <v>3.2309865999024647</v>
      </c>
      <c r="E71" s="26">
        <f t="shared" si="23"/>
        <v>0</v>
      </c>
      <c r="F71" s="26">
        <f t="shared" si="23"/>
        <v>4.3617632297402631</v>
      </c>
      <c r="G71" s="26">
        <f t="shared" si="23"/>
        <v>2.4503708143830121</v>
      </c>
      <c r="H71" s="26">
        <f t="shared" si="23"/>
        <v>2.5445523687345375</v>
      </c>
      <c r="I71" s="26">
        <f t="shared" si="23"/>
        <v>2.5751231692870986</v>
      </c>
      <c r="J71" s="26">
        <f t="shared" si="23"/>
        <v>3.3725810638655869</v>
      </c>
      <c r="K71" s="26">
        <f t="shared" si="23"/>
        <v>2.7560777420153499</v>
      </c>
      <c r="L71" s="26">
        <f t="shared" si="23"/>
        <v>2.6909484008064073</v>
      </c>
      <c r="M71" s="26">
        <f t="shared" si="23"/>
        <v>2.8990957144788427</v>
      </c>
      <c r="N71" s="26">
        <f t="shared" si="23"/>
        <v>2.8066876372485012</v>
      </c>
      <c r="O71" s="26">
        <f t="shared" si="23"/>
        <v>3.2700493932794021</v>
      </c>
      <c r="P71" s="26">
        <f t="shared" si="23"/>
        <v>3.3485069137731882</v>
      </c>
      <c r="Q71" s="26">
        <f t="shared" si="23"/>
        <v>4.3774391001739978</v>
      </c>
      <c r="R71" s="26">
        <f t="shared" si="23"/>
        <v>3.2276063528415433</v>
      </c>
      <c r="S71" s="26">
        <f t="shared" si="23"/>
        <v>0</v>
      </c>
      <c r="T71" s="26">
        <f t="shared" si="22"/>
        <v>1.2500882629107981</v>
      </c>
      <c r="U71" s="26">
        <f t="shared" si="22"/>
        <v>4.2940457384750399</v>
      </c>
      <c r="V71" s="26">
        <f t="shared" si="22"/>
        <v>3.0074170765544208</v>
      </c>
      <c r="W71" s="26">
        <f t="shared" si="22"/>
        <v>3.6103879498534273</v>
      </c>
      <c r="X71" s="26">
        <f t="shared" si="22"/>
        <v>3.6</v>
      </c>
      <c r="Y71" s="26">
        <f t="shared" si="22"/>
        <v>2.9590503192848017</v>
      </c>
      <c r="Z71" s="26">
        <f t="shared" si="22"/>
        <v>3.7756996903069151</v>
      </c>
      <c r="AA71" s="26">
        <f t="shared" si="22"/>
        <v>2.917711210529728</v>
      </c>
      <c r="AB71" s="26">
        <f t="shared" si="22"/>
        <v>2.4883257598111537</v>
      </c>
      <c r="AC71" s="26">
        <f t="shared" si="22"/>
        <v>3.2851475570959323</v>
      </c>
      <c r="AD71" s="26">
        <f t="shared" si="22"/>
        <v>3.6058670880811783</v>
      </c>
      <c r="AE71" s="26">
        <f t="shared" ref="AE71:AE73" si="24">D71</f>
        <v>3.2309865999024647</v>
      </c>
    </row>
    <row r="72" spans="1:31">
      <c r="A72">
        <v>2</v>
      </c>
      <c r="C72" s="25" t="s">
        <v>471</v>
      </c>
      <c r="D72" s="26">
        <f t="shared" si="23"/>
        <v>5.675035529631022</v>
      </c>
      <c r="E72" s="26">
        <f t="shared" si="22"/>
        <v>4.0793470741361482</v>
      </c>
      <c r="F72" s="26">
        <f t="shared" si="22"/>
        <v>6.6593508137201018</v>
      </c>
      <c r="G72" s="26">
        <f t="shared" si="22"/>
        <v>5.9571859010047978</v>
      </c>
      <c r="H72" s="26">
        <f t="shared" si="22"/>
        <v>8.9177191151919875</v>
      </c>
      <c r="I72" s="26">
        <f t="shared" si="22"/>
        <v>5.2124891878904371</v>
      </c>
      <c r="J72" s="26">
        <f t="shared" si="22"/>
        <v>7.2922635177128647</v>
      </c>
      <c r="K72" s="26">
        <f t="shared" si="22"/>
        <v>5.6395863365716092</v>
      </c>
      <c r="L72" s="26">
        <f t="shared" si="22"/>
        <v>5.3160711763183865</v>
      </c>
      <c r="M72" s="26">
        <f t="shared" si="22"/>
        <v>5.7256993897458068</v>
      </c>
      <c r="N72" s="26">
        <f t="shared" si="22"/>
        <v>0</v>
      </c>
      <c r="O72" s="26">
        <f t="shared" si="22"/>
        <v>7.0201994752681536</v>
      </c>
      <c r="P72" s="26">
        <f t="shared" si="22"/>
        <v>5.8743219211859472</v>
      </c>
      <c r="Q72" s="26">
        <f t="shared" si="22"/>
        <v>7.9187124427092179</v>
      </c>
      <c r="R72" s="26">
        <f t="shared" si="22"/>
        <v>5.7904222976004593</v>
      </c>
      <c r="S72" s="26">
        <f t="shared" si="22"/>
        <v>3.7254368942816862</v>
      </c>
      <c r="T72" s="26">
        <f t="shared" si="22"/>
        <v>5.6967699368904174</v>
      </c>
      <c r="U72" s="26">
        <f t="shared" si="22"/>
        <v>6.0029456632556739</v>
      </c>
      <c r="V72" s="26">
        <f t="shared" si="22"/>
        <v>7.3234358676726643</v>
      </c>
      <c r="W72" s="26">
        <f t="shared" si="22"/>
        <v>5.6935064813222214</v>
      </c>
      <c r="X72" s="26">
        <f t="shared" si="22"/>
        <v>6.9997118816930151</v>
      </c>
      <c r="Y72" s="26">
        <f t="shared" si="22"/>
        <v>5.5836077916834883</v>
      </c>
      <c r="Z72" s="26">
        <f t="shared" si="22"/>
        <v>6.1848518886679926</v>
      </c>
      <c r="AA72" s="26">
        <f t="shared" si="22"/>
        <v>5.9208650917771024</v>
      </c>
      <c r="AB72" s="26">
        <f t="shared" si="22"/>
        <v>6.2626256245875371</v>
      </c>
      <c r="AC72" s="26">
        <f t="shared" si="22"/>
        <v>6.5033419417319021</v>
      </c>
      <c r="AD72" s="26">
        <f t="shared" si="22"/>
        <v>5.0329253428136109</v>
      </c>
      <c r="AE72" s="26">
        <f t="shared" si="24"/>
        <v>5.675035529631022</v>
      </c>
    </row>
    <row r="73" spans="1:31">
      <c r="A73">
        <v>3</v>
      </c>
      <c r="C73" s="25" t="s">
        <v>472</v>
      </c>
      <c r="D73" s="26">
        <f t="shared" si="23"/>
        <v>12.177971699043084</v>
      </c>
      <c r="E73" s="26">
        <f t="shared" si="22"/>
        <v>10.637242670799434</v>
      </c>
      <c r="F73" s="26">
        <f t="shared" si="22"/>
        <v>20.5</v>
      </c>
      <c r="G73" s="26">
        <f t="shared" si="22"/>
        <v>13.795917060677695</v>
      </c>
      <c r="H73" s="26">
        <f t="shared" si="22"/>
        <v>12.430990990990992</v>
      </c>
      <c r="I73" s="26">
        <f t="shared" si="22"/>
        <v>12.07431533537434</v>
      </c>
      <c r="J73" s="26">
        <f t="shared" si="22"/>
        <v>15.338120362737019</v>
      </c>
      <c r="K73" s="26">
        <f t="shared" si="22"/>
        <v>12.942052432928698</v>
      </c>
      <c r="L73" s="26">
        <f t="shared" si="22"/>
        <v>14.145046674445741</v>
      </c>
      <c r="M73" s="26">
        <f t="shared" si="22"/>
        <v>11.669644869610797</v>
      </c>
      <c r="N73" s="26">
        <f t="shared" si="22"/>
        <v>11.782901811805962</v>
      </c>
      <c r="O73" s="26">
        <f t="shared" si="22"/>
        <v>11.749842658746088</v>
      </c>
      <c r="P73" s="26">
        <f t="shared" si="22"/>
        <v>14.2956011196641</v>
      </c>
      <c r="Q73" s="26">
        <f t="shared" si="22"/>
        <v>13.219953343701402</v>
      </c>
      <c r="R73" s="26">
        <f t="shared" si="22"/>
        <v>9.9402787231755809</v>
      </c>
      <c r="S73" s="26">
        <f t="shared" si="22"/>
        <v>11.532456951797158</v>
      </c>
      <c r="T73" s="26">
        <f t="shared" si="22"/>
        <v>12.009080892480032</v>
      </c>
      <c r="U73" s="26">
        <f t="shared" si="22"/>
        <v>12.407495466908431</v>
      </c>
      <c r="V73" s="26">
        <f t="shared" si="22"/>
        <v>11.674048456428292</v>
      </c>
      <c r="W73" s="26">
        <f t="shared" si="22"/>
        <v>12.172261875461484</v>
      </c>
      <c r="X73" s="26">
        <f t="shared" si="22"/>
        <v>10.700547042052746</v>
      </c>
      <c r="Y73" s="26">
        <f t="shared" si="22"/>
        <v>13.994888631761647</v>
      </c>
      <c r="Z73" s="26">
        <f t="shared" si="22"/>
        <v>11.458100607111882</v>
      </c>
      <c r="AA73" s="26">
        <f t="shared" si="22"/>
        <v>12.163822751322751</v>
      </c>
      <c r="AB73" s="26">
        <f t="shared" si="22"/>
        <v>12.729979166666666</v>
      </c>
      <c r="AC73" s="26">
        <f t="shared" si="22"/>
        <v>12.328911118856743</v>
      </c>
      <c r="AD73" s="26">
        <f t="shared" si="22"/>
        <v>12.18051336332363</v>
      </c>
      <c r="AE73" s="26">
        <f t="shared" si="24"/>
        <v>12.177971699043084</v>
      </c>
    </row>
    <row r="75" spans="1:31" ht="15">
      <c r="C75" s="23" t="s">
        <v>462</v>
      </c>
    </row>
    <row r="76" spans="1:31" ht="15.75" thickBot="1">
      <c r="C76" s="24" t="s">
        <v>0</v>
      </c>
      <c r="D76" s="24" t="s">
        <v>460</v>
      </c>
      <c r="E76" s="24" t="s">
        <v>433</v>
      </c>
      <c r="F76" s="24" t="s">
        <v>434</v>
      </c>
      <c r="G76" s="24" t="s">
        <v>435</v>
      </c>
      <c r="H76" s="24" t="s">
        <v>436</v>
      </c>
      <c r="I76" s="24" t="s">
        <v>437</v>
      </c>
      <c r="J76" s="24" t="s">
        <v>438</v>
      </c>
      <c r="K76" s="24" t="s">
        <v>439</v>
      </c>
      <c r="L76" s="24" t="s">
        <v>440</v>
      </c>
      <c r="M76" s="24" t="s">
        <v>441</v>
      </c>
      <c r="N76" s="24" t="s">
        <v>442</v>
      </c>
      <c r="O76" s="24" t="s">
        <v>443</v>
      </c>
      <c r="P76" s="24" t="s">
        <v>444</v>
      </c>
      <c r="Q76" s="24" t="s">
        <v>445</v>
      </c>
      <c r="R76" s="24" t="s">
        <v>446</v>
      </c>
      <c r="S76" s="24" t="s">
        <v>447</v>
      </c>
      <c r="T76" s="24" t="s">
        <v>448</v>
      </c>
      <c r="U76" s="24" t="s">
        <v>449</v>
      </c>
      <c r="V76" s="24" t="s">
        <v>450</v>
      </c>
      <c r="W76" s="24" t="s">
        <v>451</v>
      </c>
      <c r="X76" s="24" t="s">
        <v>452</v>
      </c>
      <c r="Y76" s="24" t="s">
        <v>453</v>
      </c>
      <c r="Z76" s="24" t="s">
        <v>454</v>
      </c>
      <c r="AA76" s="24" t="s">
        <v>455</v>
      </c>
      <c r="AB76" s="24" t="s">
        <v>456</v>
      </c>
      <c r="AC76" s="24" t="s">
        <v>457</v>
      </c>
      <c r="AD76" s="24" t="s">
        <v>458</v>
      </c>
      <c r="AE76" s="24" t="s">
        <v>463</v>
      </c>
    </row>
    <row r="77" spans="1:31">
      <c r="A77">
        <v>0</v>
      </c>
      <c r="C77" s="25" t="s">
        <v>465</v>
      </c>
      <c r="D77" s="26">
        <f>D63*$A$5</f>
        <v>9.1221676135258903E-2</v>
      </c>
      <c r="E77" s="26"/>
      <c r="F77" s="26">
        <f>F63*$A$5</f>
        <v>9.3899999999999997E-2</v>
      </c>
      <c r="G77" s="26"/>
      <c r="H77" s="26"/>
      <c r="I77" s="26"/>
      <c r="J77" s="26"/>
      <c r="K77" s="26"/>
      <c r="L77" s="26"/>
      <c r="M77" s="26"/>
      <c r="N77" s="26"/>
      <c r="O77" s="26"/>
      <c r="P77" s="26"/>
      <c r="Q77" s="26"/>
      <c r="R77" s="26">
        <f>R63*$A$5</f>
        <v>8.8200000000000001E-2</v>
      </c>
      <c r="S77" s="26"/>
      <c r="T77" s="26">
        <f>T63*$A$5</f>
        <v>9.69E-2</v>
      </c>
      <c r="U77" s="26"/>
      <c r="V77" s="26">
        <f t="shared" ref="V77:W80" si="25">V63*$A$5</f>
        <v>7.3499999999999996E-2</v>
      </c>
      <c r="W77" s="26">
        <f t="shared" si="25"/>
        <v>7.9200000000000007E-2</v>
      </c>
      <c r="X77" s="26"/>
      <c r="Y77" s="26"/>
      <c r="Z77" s="26"/>
      <c r="AA77" s="26"/>
      <c r="AB77" s="26"/>
      <c r="AC77" s="26"/>
      <c r="AD77" s="26"/>
      <c r="AE77" s="26">
        <f>D77</f>
        <v>9.1221676135258903E-2</v>
      </c>
    </row>
    <row r="78" spans="1:31">
      <c r="A78">
        <v>1</v>
      </c>
      <c r="C78" s="25" t="s">
        <v>466</v>
      </c>
      <c r="D78" s="26">
        <f>D64*$A$5</f>
        <v>9.6929597997073944E-2</v>
      </c>
      <c r="E78" s="26"/>
      <c r="F78" s="26">
        <f>F64*$A$5</f>
        <v>0.13085289689220789</v>
      </c>
      <c r="G78" s="26">
        <f t="shared" ref="G78:Q78" si="26">G64*$A$5</f>
        <v>7.3511124431490354E-2</v>
      </c>
      <c r="H78" s="26">
        <f t="shared" si="26"/>
        <v>7.6336571062036118E-2</v>
      </c>
      <c r="I78" s="26">
        <f t="shared" si="26"/>
        <v>7.7253695078612961E-2</v>
      </c>
      <c r="J78" s="26">
        <f t="shared" si="26"/>
        <v>0.10117743191596761</v>
      </c>
      <c r="K78" s="26">
        <f t="shared" si="26"/>
        <v>8.2682332260460498E-2</v>
      </c>
      <c r="L78" s="26">
        <f t="shared" si="26"/>
        <v>8.072845202419221E-2</v>
      </c>
      <c r="M78" s="26">
        <f t="shared" si="26"/>
        <v>8.6972871434365273E-2</v>
      </c>
      <c r="N78" s="26">
        <f t="shared" si="26"/>
        <v>8.4200629117455031E-2</v>
      </c>
      <c r="O78" s="26">
        <f t="shared" si="26"/>
        <v>9.8101481798382059E-2</v>
      </c>
      <c r="P78" s="26">
        <f t="shared" si="26"/>
        <v>0.10045520741319565</v>
      </c>
      <c r="Q78" s="26">
        <f t="shared" si="26"/>
        <v>0.13132317300521992</v>
      </c>
      <c r="R78" s="26">
        <f>R64*$A$5</f>
        <v>9.682819058524629E-2</v>
      </c>
      <c r="S78" s="26"/>
      <c r="T78" s="26">
        <f>T64*$A$5</f>
        <v>3.7502647887323944E-2</v>
      </c>
      <c r="U78" s="26">
        <f>U64*$A$5</f>
        <v>0.12882137215425118</v>
      </c>
      <c r="V78" s="26">
        <f t="shared" si="25"/>
        <v>9.0222512296632626E-2</v>
      </c>
      <c r="W78" s="26">
        <f t="shared" si="25"/>
        <v>0.10831163849560281</v>
      </c>
      <c r="X78" s="26">
        <f t="shared" ref="X78:AD80" si="27">X64*$A$5</f>
        <v>0.108</v>
      </c>
      <c r="Y78" s="26">
        <f t="shared" si="27"/>
        <v>8.8771509578544044E-2</v>
      </c>
      <c r="Z78" s="26">
        <f t="shared" si="27"/>
        <v>0.11327099070920744</v>
      </c>
      <c r="AA78" s="26">
        <f t="shared" si="27"/>
        <v>8.7531336315891842E-2</v>
      </c>
      <c r="AB78" s="26">
        <f t="shared" si="27"/>
        <v>7.4649772794334601E-2</v>
      </c>
      <c r="AC78" s="26">
        <f t="shared" si="27"/>
        <v>9.8554426712877966E-2</v>
      </c>
      <c r="AD78" s="26">
        <f t="shared" si="27"/>
        <v>0.10817601264243534</v>
      </c>
      <c r="AE78" s="26">
        <f t="shared" ref="AE78:AE80" si="28">D78</f>
        <v>9.6929597997073944E-2</v>
      </c>
    </row>
    <row r="79" spans="1:31">
      <c r="A79">
        <v>2</v>
      </c>
      <c r="C79" s="25" t="s">
        <v>467</v>
      </c>
      <c r="D79" s="26">
        <f>D65*$A$5</f>
        <v>0.17025106588893066</v>
      </c>
      <c r="E79" s="26">
        <f>E65*$A$5</f>
        <v>0.12238041222408444</v>
      </c>
      <c r="F79" s="26">
        <f>F65*$A$5</f>
        <v>0.19978052441160304</v>
      </c>
      <c r="G79" s="26">
        <f t="shared" ref="G79:M80" si="29">G65*$A$5</f>
        <v>0.17871557703014393</v>
      </c>
      <c r="H79" s="26">
        <f t="shared" si="29"/>
        <v>0.26753157345575962</v>
      </c>
      <c r="I79" s="26">
        <f t="shared" si="29"/>
        <v>0.15637467563671312</v>
      </c>
      <c r="J79" s="26">
        <f t="shared" si="29"/>
        <v>0.21876790553138595</v>
      </c>
      <c r="K79" s="26">
        <f t="shared" si="29"/>
        <v>0.16918759009714826</v>
      </c>
      <c r="L79" s="26">
        <f t="shared" si="29"/>
        <v>0.1594821352895516</v>
      </c>
      <c r="M79" s="26">
        <f t="shared" si="29"/>
        <v>0.1717709816923742</v>
      </c>
      <c r="N79" s="26"/>
      <c r="O79" s="26">
        <f t="shared" ref="O79:Q80" si="30">O65*$A$5</f>
        <v>0.21060598425804461</v>
      </c>
      <c r="P79" s="26">
        <f t="shared" si="30"/>
        <v>0.17622965763557841</v>
      </c>
      <c r="Q79" s="26">
        <f t="shared" si="30"/>
        <v>0.23756137328127652</v>
      </c>
      <c r="R79" s="26">
        <f>R65*$A$5</f>
        <v>0.17371266892801376</v>
      </c>
      <c r="S79" s="26">
        <f>S65*$A$5</f>
        <v>0.11176310682845059</v>
      </c>
      <c r="T79" s="26">
        <f>T65*$A$5</f>
        <v>0.1709030981067125</v>
      </c>
      <c r="U79" s="26">
        <f>U65*$A$5</f>
        <v>0.18008836989767021</v>
      </c>
      <c r="V79" s="26">
        <f t="shared" si="25"/>
        <v>0.21970307603017991</v>
      </c>
      <c r="W79" s="26">
        <f t="shared" si="25"/>
        <v>0.17080519443966663</v>
      </c>
      <c r="X79" s="26">
        <f t="shared" si="27"/>
        <v>0.20999135645079045</v>
      </c>
      <c r="Y79" s="26">
        <f t="shared" si="27"/>
        <v>0.16750823375050464</v>
      </c>
      <c r="Z79" s="26">
        <f t="shared" si="27"/>
        <v>0.18554555666003977</v>
      </c>
      <c r="AA79" s="26">
        <f t="shared" si="27"/>
        <v>0.17762595275331305</v>
      </c>
      <c r="AB79" s="26">
        <f t="shared" si="27"/>
        <v>0.1878787687376261</v>
      </c>
      <c r="AC79" s="26">
        <f t="shared" si="27"/>
        <v>0.19510025825195706</v>
      </c>
      <c r="AD79" s="26">
        <f t="shared" si="27"/>
        <v>0.15098776028440833</v>
      </c>
      <c r="AE79" s="26">
        <f t="shared" si="28"/>
        <v>0.17025106588893066</v>
      </c>
    </row>
    <row r="80" spans="1:31">
      <c r="A80">
        <v>3</v>
      </c>
      <c r="C80" s="25" t="s">
        <v>468</v>
      </c>
      <c r="D80" s="26">
        <f>D66*$A$5</f>
        <v>0.36533915097129249</v>
      </c>
      <c r="E80" s="26">
        <f>E66*$A$5</f>
        <v>0.31911728012398299</v>
      </c>
      <c r="F80" s="26">
        <f>F66*$A$5</f>
        <v>0.61499999999999999</v>
      </c>
      <c r="G80" s="26">
        <f t="shared" si="29"/>
        <v>0.41387751182033083</v>
      </c>
      <c r="H80" s="26">
        <f t="shared" si="29"/>
        <v>0.37292972972972976</v>
      </c>
      <c r="I80" s="26">
        <f t="shared" si="29"/>
        <v>0.36222946006123019</v>
      </c>
      <c r="J80" s="26">
        <f t="shared" si="29"/>
        <v>0.46014361088211053</v>
      </c>
      <c r="K80" s="26">
        <f t="shared" si="29"/>
        <v>0.3882615729878609</v>
      </c>
      <c r="L80" s="26">
        <f t="shared" si="29"/>
        <v>0.4243514002333722</v>
      </c>
      <c r="M80" s="26">
        <f t="shared" si="29"/>
        <v>0.35008934608832393</v>
      </c>
      <c r="N80" s="26">
        <f>N66*$A$5</f>
        <v>0.35348705435417882</v>
      </c>
      <c r="O80" s="26">
        <f t="shared" si="30"/>
        <v>0.35249527976238265</v>
      </c>
      <c r="P80" s="26">
        <f t="shared" si="30"/>
        <v>0.42886803358992298</v>
      </c>
      <c r="Q80" s="26">
        <f t="shared" si="30"/>
        <v>0.39659860031104205</v>
      </c>
      <c r="R80" s="26">
        <f>R66*$A$5</f>
        <v>0.29820836169526743</v>
      </c>
      <c r="S80" s="26">
        <f>S66*$A$5</f>
        <v>0.34597370855391474</v>
      </c>
      <c r="T80" s="26">
        <f>T66*$A$5</f>
        <v>0.36027242677440097</v>
      </c>
      <c r="U80" s="26">
        <f>U66*$A$5</f>
        <v>0.37222486400725291</v>
      </c>
      <c r="V80" s="26">
        <f t="shared" si="25"/>
        <v>0.35022145369284874</v>
      </c>
      <c r="W80" s="26">
        <f t="shared" si="25"/>
        <v>0.36516785626384451</v>
      </c>
      <c r="X80" s="26">
        <f t="shared" si="27"/>
        <v>0.32101641126158237</v>
      </c>
      <c r="Y80" s="26">
        <f t="shared" si="27"/>
        <v>0.41984665895284939</v>
      </c>
      <c r="Z80" s="26">
        <f t="shared" si="27"/>
        <v>0.34374301821335645</v>
      </c>
      <c r="AA80" s="26">
        <f t="shared" si="27"/>
        <v>0.36491468253968251</v>
      </c>
      <c r="AB80" s="26">
        <f t="shared" si="27"/>
        <v>0.38189937499999999</v>
      </c>
      <c r="AC80" s="26">
        <f t="shared" si="27"/>
        <v>0.36986733356570228</v>
      </c>
      <c r="AD80" s="26">
        <f t="shared" si="27"/>
        <v>0.36541540089970892</v>
      </c>
      <c r="AE80" s="26">
        <f t="shared" si="28"/>
        <v>0.36533915097129249</v>
      </c>
    </row>
    <row r="81" spans="1:31">
      <c r="F81" s="3"/>
      <c r="G81" s="3"/>
      <c r="H81" s="3"/>
      <c r="I81" s="3"/>
      <c r="J81" s="3"/>
      <c r="K81" s="3"/>
    </row>
    <row r="82" spans="1:31" ht="15">
      <c r="C82" s="23" t="s">
        <v>462</v>
      </c>
    </row>
    <row r="83" spans="1:31" ht="15.75" thickBot="1">
      <c r="C83" s="24" t="s">
        <v>0</v>
      </c>
      <c r="D83" s="24" t="s">
        <v>460</v>
      </c>
      <c r="E83" s="24" t="s">
        <v>433</v>
      </c>
      <c r="F83" s="24" t="s">
        <v>434</v>
      </c>
      <c r="G83" s="24" t="s">
        <v>435</v>
      </c>
      <c r="H83" s="24" t="s">
        <v>436</v>
      </c>
      <c r="I83" s="24" t="s">
        <v>437</v>
      </c>
      <c r="J83" s="24" t="s">
        <v>438</v>
      </c>
      <c r="K83" s="24" t="s">
        <v>439</v>
      </c>
      <c r="L83" s="24" t="s">
        <v>440</v>
      </c>
      <c r="M83" s="24" t="s">
        <v>441</v>
      </c>
      <c r="N83" s="24" t="s">
        <v>442</v>
      </c>
      <c r="O83" s="24" t="s">
        <v>443</v>
      </c>
      <c r="P83" s="24" t="s">
        <v>444</v>
      </c>
      <c r="Q83" s="24" t="s">
        <v>445</v>
      </c>
      <c r="R83" s="24" t="s">
        <v>446</v>
      </c>
      <c r="S83" s="24" t="s">
        <v>447</v>
      </c>
      <c r="T83" s="24" t="s">
        <v>448</v>
      </c>
      <c r="U83" s="24" t="s">
        <v>449</v>
      </c>
      <c r="V83" s="24" t="s">
        <v>450</v>
      </c>
      <c r="W83" s="24" t="s">
        <v>451</v>
      </c>
      <c r="X83" s="24" t="s">
        <v>452</v>
      </c>
      <c r="Y83" s="24" t="s">
        <v>453</v>
      </c>
      <c r="Z83" s="24" t="s">
        <v>454</v>
      </c>
      <c r="AA83" s="24" t="s">
        <v>455</v>
      </c>
      <c r="AB83" s="24" t="s">
        <v>456</v>
      </c>
      <c r="AC83" s="24" t="s">
        <v>457</v>
      </c>
      <c r="AD83" s="24" t="s">
        <v>458</v>
      </c>
      <c r="AE83" s="24" t="s">
        <v>463</v>
      </c>
    </row>
    <row r="84" spans="1:31">
      <c r="A84">
        <v>0</v>
      </c>
      <c r="C84" s="25" t="s">
        <v>469</v>
      </c>
      <c r="D84" s="26">
        <f>D70*$A$5</f>
        <v>9.1221676135258903E-2</v>
      </c>
      <c r="E84" s="26"/>
      <c r="F84" s="26">
        <f>F70*$A$5</f>
        <v>9.3899999999999997E-2</v>
      </c>
      <c r="G84" s="26"/>
      <c r="H84" s="26"/>
      <c r="I84" s="26"/>
      <c r="J84" s="26"/>
      <c r="K84" s="26"/>
      <c r="L84" s="26"/>
      <c r="M84" s="26"/>
      <c r="N84" s="26"/>
      <c r="O84" s="26"/>
      <c r="P84" s="26"/>
      <c r="Q84" s="26"/>
      <c r="R84" s="26">
        <f>R70*$A$5</f>
        <v>8.8200000000000001E-2</v>
      </c>
      <c r="S84" s="26"/>
      <c r="T84" s="26">
        <f>T70*$A$5</f>
        <v>9.69E-2</v>
      </c>
      <c r="U84" s="26"/>
      <c r="V84" s="26">
        <f t="shared" ref="V84:W87" si="31">V70*$A$5</f>
        <v>7.3499999999999996E-2</v>
      </c>
      <c r="W84" s="26">
        <f t="shared" si="31"/>
        <v>7.9200000000000007E-2</v>
      </c>
      <c r="X84" s="26"/>
      <c r="Y84" s="26"/>
      <c r="Z84" s="26"/>
      <c r="AA84" s="26"/>
      <c r="AB84" s="26"/>
      <c r="AC84" s="26"/>
      <c r="AD84" s="26"/>
      <c r="AE84" s="26">
        <f>D84</f>
        <v>9.1221676135258903E-2</v>
      </c>
    </row>
    <row r="85" spans="1:31">
      <c r="A85">
        <v>1</v>
      </c>
      <c r="C85" s="25" t="s">
        <v>470</v>
      </c>
      <c r="D85" s="26">
        <f>D71*$A$5</f>
        <v>9.6929597997073944E-2</v>
      </c>
      <c r="E85" s="26"/>
      <c r="F85" s="26">
        <f>F71*$A$5</f>
        <v>0.13085289689220789</v>
      </c>
      <c r="G85" s="26">
        <f t="shared" ref="G85:Q85" si="32">G71*$A$5</f>
        <v>7.3511124431490354E-2</v>
      </c>
      <c r="H85" s="26">
        <f t="shared" si="32"/>
        <v>7.6336571062036118E-2</v>
      </c>
      <c r="I85" s="26">
        <f t="shared" si="32"/>
        <v>7.7253695078612961E-2</v>
      </c>
      <c r="J85" s="26">
        <f t="shared" si="32"/>
        <v>0.10117743191596761</v>
      </c>
      <c r="K85" s="26">
        <f t="shared" si="32"/>
        <v>8.2682332260460498E-2</v>
      </c>
      <c r="L85" s="26">
        <f t="shared" si="32"/>
        <v>8.072845202419221E-2</v>
      </c>
      <c r="M85" s="26">
        <f t="shared" si="32"/>
        <v>8.6972871434365273E-2</v>
      </c>
      <c r="N85" s="26">
        <f t="shared" si="32"/>
        <v>8.4200629117455031E-2</v>
      </c>
      <c r="O85" s="26">
        <f t="shared" si="32"/>
        <v>9.8101481798382059E-2</v>
      </c>
      <c r="P85" s="26">
        <f t="shared" si="32"/>
        <v>0.10045520741319565</v>
      </c>
      <c r="Q85" s="26">
        <f t="shared" si="32"/>
        <v>0.13132317300521992</v>
      </c>
      <c r="R85" s="26">
        <f>R71*$A$5</f>
        <v>9.682819058524629E-2</v>
      </c>
      <c r="S85" s="26"/>
      <c r="T85" s="26">
        <f>T71*$A$5</f>
        <v>3.7502647887323944E-2</v>
      </c>
      <c r="U85" s="26">
        <f>U71*$A$5</f>
        <v>0.12882137215425118</v>
      </c>
      <c r="V85" s="26">
        <f t="shared" si="31"/>
        <v>9.0222512296632626E-2</v>
      </c>
      <c r="W85" s="26">
        <f t="shared" si="31"/>
        <v>0.10831163849560281</v>
      </c>
      <c r="X85" s="26">
        <f t="shared" ref="X85:AD87" si="33">X71*$A$5</f>
        <v>0.108</v>
      </c>
      <c r="Y85" s="26">
        <f t="shared" si="33"/>
        <v>8.8771509578544044E-2</v>
      </c>
      <c r="Z85" s="26">
        <f t="shared" si="33"/>
        <v>0.11327099070920744</v>
      </c>
      <c r="AA85" s="26">
        <f t="shared" si="33"/>
        <v>8.7531336315891842E-2</v>
      </c>
      <c r="AB85" s="26">
        <f t="shared" si="33"/>
        <v>7.4649772794334601E-2</v>
      </c>
      <c r="AC85" s="26">
        <f t="shared" si="33"/>
        <v>9.8554426712877966E-2</v>
      </c>
      <c r="AD85" s="26">
        <f t="shared" si="33"/>
        <v>0.10817601264243534</v>
      </c>
      <c r="AE85" s="26">
        <f t="shared" ref="AE85:AE87" si="34">D85</f>
        <v>9.6929597997073944E-2</v>
      </c>
    </row>
    <row r="86" spans="1:31">
      <c r="A86">
        <v>2</v>
      </c>
      <c r="C86" s="25" t="s">
        <v>471</v>
      </c>
      <c r="D86" s="26">
        <f>D72*$A$5</f>
        <v>0.17025106588893066</v>
      </c>
      <c r="E86" s="26">
        <f>E72*$A$5</f>
        <v>0.12238041222408444</v>
      </c>
      <c r="F86" s="26">
        <f>F72*$A$5</f>
        <v>0.19978052441160304</v>
      </c>
      <c r="G86" s="26">
        <f t="shared" ref="G86:M87" si="35">G72*$A$5</f>
        <v>0.17871557703014393</v>
      </c>
      <c r="H86" s="26">
        <f t="shared" si="35"/>
        <v>0.26753157345575962</v>
      </c>
      <c r="I86" s="26">
        <f t="shared" si="35"/>
        <v>0.15637467563671312</v>
      </c>
      <c r="J86" s="26">
        <f t="shared" si="35"/>
        <v>0.21876790553138595</v>
      </c>
      <c r="K86" s="26">
        <f t="shared" si="35"/>
        <v>0.16918759009714826</v>
      </c>
      <c r="L86" s="26">
        <f t="shared" si="35"/>
        <v>0.1594821352895516</v>
      </c>
      <c r="M86" s="26">
        <f t="shared" si="35"/>
        <v>0.1717709816923742</v>
      </c>
      <c r="N86" s="26"/>
      <c r="O86" s="26">
        <f t="shared" ref="O86:Q87" si="36">O72*$A$5</f>
        <v>0.21060598425804461</v>
      </c>
      <c r="P86" s="26">
        <f t="shared" si="36"/>
        <v>0.17622965763557841</v>
      </c>
      <c r="Q86" s="26">
        <f t="shared" si="36"/>
        <v>0.23756137328127652</v>
      </c>
      <c r="R86" s="26">
        <f>R72*$A$5</f>
        <v>0.17371266892801376</v>
      </c>
      <c r="S86" s="26">
        <f>S72*$A$5</f>
        <v>0.11176310682845059</v>
      </c>
      <c r="T86" s="26">
        <f>T72*$A$5</f>
        <v>0.1709030981067125</v>
      </c>
      <c r="U86" s="26">
        <f>U72*$A$5</f>
        <v>0.18008836989767021</v>
      </c>
      <c r="V86" s="26">
        <f t="shared" si="31"/>
        <v>0.21970307603017991</v>
      </c>
      <c r="W86" s="26">
        <f t="shared" si="31"/>
        <v>0.17080519443966663</v>
      </c>
      <c r="X86" s="26">
        <f t="shared" si="33"/>
        <v>0.20999135645079045</v>
      </c>
      <c r="Y86" s="26">
        <f t="shared" si="33"/>
        <v>0.16750823375050464</v>
      </c>
      <c r="Z86" s="26">
        <f t="shared" si="33"/>
        <v>0.18554555666003977</v>
      </c>
      <c r="AA86" s="26">
        <f t="shared" si="33"/>
        <v>0.17762595275331305</v>
      </c>
      <c r="AB86" s="26">
        <f t="shared" si="33"/>
        <v>0.1878787687376261</v>
      </c>
      <c r="AC86" s="26">
        <f t="shared" si="33"/>
        <v>0.19510025825195706</v>
      </c>
      <c r="AD86" s="26">
        <f t="shared" si="33"/>
        <v>0.15098776028440833</v>
      </c>
      <c r="AE86" s="26">
        <f t="shared" si="34"/>
        <v>0.17025106588893066</v>
      </c>
    </row>
    <row r="87" spans="1:31">
      <c r="A87">
        <v>3</v>
      </c>
      <c r="C87" s="25" t="s">
        <v>472</v>
      </c>
      <c r="D87" s="26">
        <f>D73*$A$5</f>
        <v>0.36533915097129249</v>
      </c>
      <c r="E87" s="26">
        <f>E73*$A$5</f>
        <v>0.31911728012398299</v>
      </c>
      <c r="F87" s="26">
        <f>F73*$A$5</f>
        <v>0.61499999999999999</v>
      </c>
      <c r="G87" s="26">
        <f t="shared" si="35"/>
        <v>0.41387751182033083</v>
      </c>
      <c r="H87" s="26">
        <f t="shared" si="35"/>
        <v>0.37292972972972976</v>
      </c>
      <c r="I87" s="26">
        <f t="shared" si="35"/>
        <v>0.36222946006123019</v>
      </c>
      <c r="J87" s="26">
        <f t="shared" si="35"/>
        <v>0.46014361088211053</v>
      </c>
      <c r="K87" s="26">
        <f t="shared" si="35"/>
        <v>0.3882615729878609</v>
      </c>
      <c r="L87" s="26">
        <f t="shared" si="35"/>
        <v>0.4243514002333722</v>
      </c>
      <c r="M87" s="26">
        <f t="shared" si="35"/>
        <v>0.35008934608832393</v>
      </c>
      <c r="N87" s="26">
        <f>N73*$A$5</f>
        <v>0.35348705435417882</v>
      </c>
      <c r="O87" s="26">
        <f t="shared" si="36"/>
        <v>0.35249527976238265</v>
      </c>
      <c r="P87" s="26">
        <f t="shared" si="36"/>
        <v>0.42886803358992298</v>
      </c>
      <c r="Q87" s="26">
        <f t="shared" si="36"/>
        <v>0.39659860031104205</v>
      </c>
      <c r="R87" s="26">
        <f>R73*$A$5</f>
        <v>0.29820836169526743</v>
      </c>
      <c r="S87" s="26">
        <f>S73*$A$5</f>
        <v>0.34597370855391474</v>
      </c>
      <c r="T87" s="26">
        <f>T73*$A$5</f>
        <v>0.36027242677440097</v>
      </c>
      <c r="U87" s="26">
        <f>U73*$A$5</f>
        <v>0.37222486400725291</v>
      </c>
      <c r="V87" s="26">
        <f t="shared" si="31"/>
        <v>0.35022145369284874</v>
      </c>
      <c r="W87" s="26">
        <f t="shared" si="31"/>
        <v>0.36516785626384451</v>
      </c>
      <c r="X87" s="26">
        <f t="shared" si="33"/>
        <v>0.32101641126158237</v>
      </c>
      <c r="Y87" s="26">
        <f t="shared" si="33"/>
        <v>0.41984665895284939</v>
      </c>
      <c r="Z87" s="26">
        <f t="shared" si="33"/>
        <v>0.34374301821335645</v>
      </c>
      <c r="AA87" s="26">
        <f t="shared" si="33"/>
        <v>0.36491468253968251</v>
      </c>
      <c r="AB87" s="26">
        <f t="shared" si="33"/>
        <v>0.38189937499999999</v>
      </c>
      <c r="AC87" s="26">
        <f t="shared" si="33"/>
        <v>0.36986733356570228</v>
      </c>
      <c r="AD87" s="26">
        <f t="shared" si="33"/>
        <v>0.36541540089970892</v>
      </c>
      <c r="AE87" s="26">
        <f t="shared" si="34"/>
        <v>0.36533915097129249</v>
      </c>
    </row>
    <row r="88" spans="1:31">
      <c r="F88" s="3"/>
      <c r="G88" s="3"/>
      <c r="H88" s="3"/>
      <c r="I88" s="3"/>
      <c r="J88" s="3"/>
      <c r="K88" s="3"/>
    </row>
    <row r="89" spans="1:31">
      <c r="F89" s="3"/>
      <c r="G89" s="3"/>
      <c r="H89" s="3"/>
      <c r="I89" s="3"/>
      <c r="J89" s="3"/>
      <c r="K89" s="3"/>
    </row>
    <row r="90" spans="1:31">
      <c r="F90" s="3"/>
      <c r="G90" s="3"/>
      <c r="H90" s="3"/>
      <c r="I90" s="3"/>
      <c r="J90" s="3"/>
      <c r="K90" s="3"/>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sheetData>
  <mergeCells count="2">
    <mergeCell ref="D7:E7"/>
    <mergeCell ref="D32:E32"/>
  </mergeCells>
  <phoneticPr fontId="7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51" t="s">
        <v>521</v>
      </c>
      <c r="C1" s="3"/>
      <c r="E1" s="3"/>
      <c r="G1" s="51" t="s">
        <v>525</v>
      </c>
    </row>
    <row r="2" spans="1:44" s="41" customFormat="1">
      <c r="A2" s="51" t="s">
        <v>524</v>
      </c>
      <c r="C2" s="3"/>
      <c r="E2" s="3"/>
      <c r="G2" s="51" t="s">
        <v>526</v>
      </c>
    </row>
    <row r="3" spans="1:44" s="41" customFormat="1">
      <c r="A3" s="51"/>
      <c r="C3" s="3"/>
      <c r="E3" s="3"/>
      <c r="G3" s="51" t="s">
        <v>532</v>
      </c>
    </row>
    <row r="4" spans="1:44" s="41" customFormat="1" ht="15.75">
      <c r="A4" s="51"/>
      <c r="B4" s="54" t="s">
        <v>529</v>
      </c>
      <c r="C4" s="174" t="s">
        <v>527</v>
      </c>
      <c r="D4" s="174"/>
      <c r="E4" s="174"/>
      <c r="F4" s="174"/>
      <c r="G4" s="174"/>
      <c r="H4" s="52" t="s">
        <v>530</v>
      </c>
      <c r="I4" s="52" t="s">
        <v>522</v>
      </c>
      <c r="J4" s="52" t="s">
        <v>523</v>
      </c>
      <c r="K4" s="172" t="s">
        <v>531</v>
      </c>
      <c r="L4" s="173"/>
      <c r="M4" s="173"/>
      <c r="N4" s="173"/>
      <c r="O4" s="173"/>
      <c r="P4" s="173"/>
      <c r="Q4" s="173"/>
      <c r="R4" s="173"/>
      <c r="S4" s="173"/>
      <c r="T4" s="173"/>
      <c r="U4" s="172" t="s">
        <v>528</v>
      </c>
      <c r="V4" s="173"/>
      <c r="W4" s="173"/>
      <c r="X4" s="173"/>
      <c r="Y4" s="173"/>
      <c r="Z4" s="173"/>
      <c r="AA4" s="173"/>
      <c r="AB4" s="173"/>
      <c r="AC4" s="173"/>
      <c r="AD4" s="173"/>
      <c r="AE4" s="173"/>
      <c r="AF4" s="173"/>
      <c r="AG4" s="173"/>
    </row>
    <row r="5" spans="1:44">
      <c r="A5" t="s">
        <v>19</v>
      </c>
      <c r="B5" t="s">
        <v>20</v>
      </c>
      <c r="C5" t="s">
        <v>21</v>
      </c>
      <c r="D5" t="s">
        <v>22</v>
      </c>
      <c r="E5" t="s">
        <v>23</v>
      </c>
      <c r="F5" t="s">
        <v>24</v>
      </c>
      <c r="G5" t="s">
        <v>25</v>
      </c>
      <c r="H5" t="s">
        <v>26</v>
      </c>
      <c r="I5" t="s">
        <v>27</v>
      </c>
      <c r="J5" t="s">
        <v>28</v>
      </c>
      <c r="K5" t="s">
        <v>29</v>
      </c>
      <c r="L5" t="s">
        <v>30</v>
      </c>
      <c r="M5" t="s">
        <v>31</v>
      </c>
      <c r="N5" t="s">
        <v>32</v>
      </c>
      <c r="O5" s="53"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P5" s="41"/>
      <c r="AQ5" s="41" t="s">
        <v>515</v>
      </c>
      <c r="AR5" s="41"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s="41" t="s">
        <v>517</v>
      </c>
      <c r="AQ6" s="41">
        <v>50</v>
      </c>
      <c r="AR6" s="41">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s="41">
        <f t="shared" ref="AM7:AM70" si="1">IF(J7&gt;$AQ$8,1,IF(J7&lt;$AQ$6,3,2))</f>
        <v>3</v>
      </c>
      <c r="AN7" s="1" t="s">
        <v>433</v>
      </c>
      <c r="AP7" s="41" t="s">
        <v>518</v>
      </c>
      <c r="AQ7" s="50" t="s">
        <v>520</v>
      </c>
      <c r="AR7" s="41">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s="41">
        <f t="shared" si="1"/>
        <v>2</v>
      </c>
      <c r="AN8" s="1" t="s">
        <v>433</v>
      </c>
      <c r="AP8" s="41" t="s">
        <v>519</v>
      </c>
      <c r="AQ8" s="41">
        <v>75</v>
      </c>
      <c r="AR8" s="41">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s="41">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s="41">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s="4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s="41">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s="41">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s="41">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s="41">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s="41">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s="41">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s="41">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s="41">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s="41">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s="4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s="41">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s="41">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s="41">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s="41">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s="41">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s="41">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s="41">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s="41">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s="41">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s="4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s="41">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s="41">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s="41">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s="41">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s="41">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s="41">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s="41">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s="41">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s="41">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s="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s="41">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s="41">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s="41">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s="41">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s="41">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s="41">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s="41">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s="41">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s="41">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s="4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s="41">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s="41">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s="41">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s="41">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s="41">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s="41">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s="41">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s="41">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s="41">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s="4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s="41">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s="41">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s="41">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s="41">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s="41">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s="41">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s="41">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s="41">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s="41">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s="4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s="41">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s="41">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s="41">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s="41">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s="41">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s="41">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s="41">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s="41">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s="41">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s="4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s="41">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s="41">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s="41">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s="41">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s="41">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s="41">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s="41">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s="41">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s="41">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s="4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s="41">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s="41">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s="41">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s="41">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s="41">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s="41">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s="41">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s="41">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s="41">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s="4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s="41">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s="41">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s="41">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s="41">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s="41">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s="41">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s="41">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s="41">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s="41">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s="4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s="41">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s="41">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s="41">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s="41">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s="41">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s="41">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s="41">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s="41">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s="41">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s="4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s="41">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s="41">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s="41">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s="41">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s="41">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s="41">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s="41">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s="41">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s="41">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s="4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s="41">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s="41">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s="41">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s="41">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s="41">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s="41">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s="41">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s="41">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s="41">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s="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s="41">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s="41">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s="41">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s="41">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s="41">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s="41">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s="41">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s="41">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s="41">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s="4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s="41">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s="41">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s="41">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s="41">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s="41">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s="41">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s="41">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s="41">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s="41">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s="4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s="41">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s="41">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s="41">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s="41">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s="41">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s="41">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s="41">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s="41">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s="41">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s="4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s="41">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s="41">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s="41">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s="41">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s="41">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s="41">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s="41">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s="41">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s="41">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s="4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s="41">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s="41">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s="41">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s="41">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s="41">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s="41">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s="41">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s="41">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s="41">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s="4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s="41">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s="41">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s="41">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s="41">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s="41">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s="41">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s="41">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s="41">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s="41">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s="4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s="41">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s="41">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s="41">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s="41">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s="41">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s="41">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s="41">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s="41">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s="41">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s="4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s="41">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s="41">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s="41">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s="41">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s="41">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s="41">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s="41">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s="41">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s="41">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s="4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s="41">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s="41">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s="41">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s="41">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s="41">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s="41">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s="41">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s="41">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s="41">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s="4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s="41">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s="41">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s="41">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s="41">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s="41">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s="41">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s="41">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s="41">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s="41">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s="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s="41">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s="41">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s="41">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s="41">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s="41">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s="41">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s="41">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s="41">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s="41">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s="4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s="41">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s="41">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s="41">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s="41">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s="41">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s="41">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s="41">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s="41">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s="41">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s="4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s="41">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s="41">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s="41">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s="41">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s="41">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s="41">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s="41">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s="41">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s="41">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s="4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s="41">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s="41">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s="41">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s="41">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s="41">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s="41">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s="41">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s="41">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s="41">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s="4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s="41">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s="41">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s="41">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s="41">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s="41">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s="41">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s="41">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s="41">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s="41">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s="4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s="41">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s="41">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s="41">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s="41">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s="41">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s="41">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s="41">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s="41">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s="41">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s="4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s="41">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s="41">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s="41">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s="41">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s="41">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s="41">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s="41">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s="41">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s="41">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s="4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s="41">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s="41">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s="41">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s="41">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s="41">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s="41">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s="41">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s="41">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s="41">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s="4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s="41">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s="41">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s="41">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s="41">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s="41">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s="41">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s="41">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s="41">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s="41">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s="4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s="41">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s="41">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s="41">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s="41">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s="41">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s="41">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s="41">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s="41">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s="41">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s="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s="41">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s="41">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s="41">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s="41">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s="41">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s="41">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s="41">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s="41">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s="41">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s="4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s="41">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s="41">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s="41">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s="41">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s="41">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s="41">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s="41">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s="41">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s="41">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s="4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s="41">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s="41">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s="41">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s="41">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s="41">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s="41">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s="41">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s="41">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A11" sqref="A11:XFD11"/>
    </sheetView>
  </sheetViews>
  <sheetFormatPr defaultColWidth="9.85546875" defaultRowHeight="11.25"/>
  <cols>
    <col min="1" max="1" width="2.28515625" style="75" customWidth="1"/>
    <col min="2" max="2" width="52" style="75" customWidth="1"/>
    <col min="3" max="16384" width="9.85546875" style="75"/>
  </cols>
  <sheetData>
    <row r="1" spans="1:13">
      <c r="A1" s="82" t="s">
        <v>657</v>
      </c>
      <c r="B1" s="82"/>
      <c r="C1" s="175" t="s">
        <v>897</v>
      </c>
      <c r="D1" s="175"/>
      <c r="E1" s="175"/>
      <c r="F1" s="175"/>
      <c r="G1" s="175"/>
      <c r="H1" s="175"/>
      <c r="I1" s="175"/>
      <c r="J1" s="175"/>
      <c r="K1" s="175"/>
      <c r="L1" s="175"/>
      <c r="M1" s="175"/>
    </row>
    <row r="2" spans="1:13">
      <c r="A2" s="81" t="s">
        <v>655</v>
      </c>
      <c r="B2" s="81"/>
      <c r="C2" s="80">
        <v>2020</v>
      </c>
      <c r="D2" s="80">
        <v>2025</v>
      </c>
      <c r="E2" s="80">
        <v>2030</v>
      </c>
      <c r="F2" s="80">
        <v>2040</v>
      </c>
      <c r="G2" s="80">
        <v>2050</v>
      </c>
      <c r="H2" s="80">
        <v>2025</v>
      </c>
      <c r="I2" s="80">
        <v>2025</v>
      </c>
      <c r="J2" s="80">
        <v>2050</v>
      </c>
      <c r="K2" s="80">
        <v>2050</v>
      </c>
      <c r="L2" s="80" t="s">
        <v>654</v>
      </c>
      <c r="M2" s="80" t="s">
        <v>654</v>
      </c>
    </row>
    <row r="3" spans="1:13">
      <c r="A3" s="81" t="s">
        <v>653</v>
      </c>
      <c r="B3" s="81"/>
      <c r="C3" s="80" t="s">
        <v>652</v>
      </c>
      <c r="D3" s="80" t="s">
        <v>652</v>
      </c>
      <c r="E3" s="80" t="s">
        <v>652</v>
      </c>
      <c r="F3" s="80" t="s">
        <v>652</v>
      </c>
      <c r="G3" s="80" t="s">
        <v>652</v>
      </c>
      <c r="H3" s="80" t="s">
        <v>651</v>
      </c>
      <c r="I3" s="80" t="s">
        <v>650</v>
      </c>
      <c r="J3" s="80" t="s">
        <v>651</v>
      </c>
      <c r="K3" s="80" t="s">
        <v>650</v>
      </c>
      <c r="L3" s="80" t="s">
        <v>649</v>
      </c>
      <c r="M3" s="80" t="s">
        <v>648</v>
      </c>
    </row>
    <row r="4" spans="1:13">
      <c r="A4" s="81" t="s">
        <v>647</v>
      </c>
      <c r="B4" s="81" t="s">
        <v>646</v>
      </c>
      <c r="C4" s="80"/>
      <c r="D4" s="80"/>
      <c r="E4" s="80"/>
      <c r="F4" s="80"/>
      <c r="G4" s="80"/>
      <c r="H4" s="80"/>
      <c r="I4" s="80"/>
      <c r="J4" s="80"/>
      <c r="K4" s="80"/>
      <c r="L4" s="80"/>
      <c r="M4" s="80"/>
    </row>
    <row r="5" spans="1:13">
      <c r="A5" s="76" t="s">
        <v>645</v>
      </c>
      <c r="C5" s="77"/>
      <c r="D5" s="77"/>
      <c r="E5" s="77"/>
      <c r="F5" s="77"/>
      <c r="G5" s="77"/>
      <c r="H5" s="77"/>
      <c r="I5" s="77"/>
      <c r="J5" s="77"/>
      <c r="K5" s="77"/>
      <c r="L5" s="77"/>
      <c r="M5" s="77"/>
    </row>
    <row r="6" spans="1:13">
      <c r="A6" s="76"/>
      <c r="B6" s="75" t="s">
        <v>712</v>
      </c>
      <c r="C6" s="77">
        <v>10</v>
      </c>
      <c r="D6" s="77">
        <v>10</v>
      </c>
      <c r="E6" s="77">
        <v>10</v>
      </c>
      <c r="F6" s="77">
        <v>10</v>
      </c>
      <c r="G6" s="77">
        <v>10</v>
      </c>
      <c r="H6" s="77">
        <v>5</v>
      </c>
      <c r="I6" s="77">
        <v>20</v>
      </c>
      <c r="J6" s="77">
        <v>5</v>
      </c>
      <c r="K6" s="77">
        <v>20</v>
      </c>
      <c r="L6" s="77"/>
      <c r="M6" s="77"/>
    </row>
    <row r="7" spans="1:13">
      <c r="A7" s="79"/>
      <c r="B7" s="79" t="s">
        <v>644</v>
      </c>
      <c r="C7" s="78">
        <v>3.8</v>
      </c>
      <c r="D7" s="78">
        <v>3.8</v>
      </c>
      <c r="E7" s="78">
        <v>3.85</v>
      </c>
      <c r="F7" s="78">
        <v>3.9</v>
      </c>
      <c r="G7" s="78">
        <v>3.9</v>
      </c>
      <c r="H7" s="78">
        <v>3.6</v>
      </c>
      <c r="I7" s="78">
        <v>4</v>
      </c>
      <c r="J7" s="78">
        <v>3.6</v>
      </c>
      <c r="K7" s="78">
        <v>4.0999999999999996</v>
      </c>
      <c r="L7" s="77" t="s">
        <v>896</v>
      </c>
      <c r="M7" s="77" t="s">
        <v>885</v>
      </c>
    </row>
    <row r="8" spans="1:13">
      <c r="A8" s="79"/>
      <c r="B8" s="79" t="s">
        <v>743</v>
      </c>
      <c r="C8" s="78">
        <v>3.5</v>
      </c>
      <c r="D8" s="78">
        <v>3.5</v>
      </c>
      <c r="E8" s="78">
        <v>3.55</v>
      </c>
      <c r="F8" s="78">
        <v>3.6</v>
      </c>
      <c r="G8" s="78">
        <v>3.6</v>
      </c>
      <c r="H8" s="78">
        <v>3.3</v>
      </c>
      <c r="I8" s="78">
        <v>3.7</v>
      </c>
      <c r="J8" s="78">
        <v>3.3</v>
      </c>
      <c r="K8" s="78">
        <v>3.8</v>
      </c>
      <c r="L8" s="77" t="s">
        <v>895</v>
      </c>
      <c r="M8" s="77" t="s">
        <v>885</v>
      </c>
    </row>
    <row r="9" spans="1:13">
      <c r="A9" s="79"/>
      <c r="B9" s="79" t="s">
        <v>642</v>
      </c>
      <c r="C9" s="78">
        <v>0.01</v>
      </c>
      <c r="D9" s="78">
        <v>0.01</v>
      </c>
      <c r="E9" s="78">
        <v>0.01</v>
      </c>
      <c r="F9" s="78">
        <v>0.01</v>
      </c>
      <c r="G9" s="78">
        <v>0.01</v>
      </c>
      <c r="H9" s="78">
        <v>0.01</v>
      </c>
      <c r="I9" s="78">
        <v>0.01</v>
      </c>
      <c r="J9" s="78">
        <v>0.01</v>
      </c>
      <c r="K9" s="78">
        <v>0.01</v>
      </c>
      <c r="L9" s="77" t="s">
        <v>741</v>
      </c>
      <c r="M9" s="77" t="s">
        <v>885</v>
      </c>
    </row>
    <row r="10" spans="1:13">
      <c r="A10" s="79"/>
      <c r="B10" s="79" t="s">
        <v>641</v>
      </c>
      <c r="C10" s="78">
        <v>0</v>
      </c>
      <c r="D10" s="78">
        <v>0</v>
      </c>
      <c r="E10" s="78">
        <v>0</v>
      </c>
      <c r="F10" s="78">
        <v>0</v>
      </c>
      <c r="G10" s="78">
        <v>0</v>
      </c>
      <c r="H10" s="78">
        <v>0</v>
      </c>
      <c r="I10" s="78">
        <v>0.05</v>
      </c>
      <c r="J10" s="78">
        <v>0</v>
      </c>
      <c r="K10" s="78">
        <v>0.05</v>
      </c>
      <c r="L10" s="77"/>
      <c r="M10" s="77" t="s">
        <v>885</v>
      </c>
    </row>
    <row r="11" spans="1:13">
      <c r="A11" s="76"/>
      <c r="B11" s="75" t="s">
        <v>707</v>
      </c>
      <c r="C11" s="77">
        <v>1</v>
      </c>
      <c r="D11" s="77">
        <v>1</v>
      </c>
      <c r="E11" s="77">
        <v>1</v>
      </c>
      <c r="F11" s="77">
        <v>1</v>
      </c>
      <c r="G11" s="77">
        <v>1</v>
      </c>
      <c r="H11" s="77">
        <v>0.5</v>
      </c>
      <c r="I11" s="77">
        <v>2</v>
      </c>
      <c r="J11" s="77">
        <v>0.5</v>
      </c>
      <c r="K11" s="77">
        <v>2</v>
      </c>
      <c r="L11" s="77"/>
      <c r="M11" s="77" t="s">
        <v>885</v>
      </c>
    </row>
    <row r="12" spans="1:13">
      <c r="A12" s="76"/>
      <c r="B12" s="75" t="s">
        <v>639</v>
      </c>
      <c r="C12" s="77">
        <v>25</v>
      </c>
      <c r="D12" s="77">
        <v>25</v>
      </c>
      <c r="E12" s="77">
        <v>25</v>
      </c>
      <c r="F12" s="77">
        <v>25</v>
      </c>
      <c r="G12" s="77">
        <v>25</v>
      </c>
      <c r="H12" s="77">
        <v>15</v>
      </c>
      <c r="I12" s="77">
        <v>40</v>
      </c>
      <c r="J12" s="77">
        <v>15</v>
      </c>
      <c r="K12" s="77">
        <v>40</v>
      </c>
      <c r="L12" s="77"/>
      <c r="M12" s="77" t="s">
        <v>894</v>
      </c>
    </row>
    <row r="13" spans="1:13">
      <c r="A13" s="76"/>
      <c r="B13" s="75" t="s">
        <v>636</v>
      </c>
      <c r="C13" s="77">
        <v>0.7</v>
      </c>
      <c r="D13" s="77">
        <v>0.7</v>
      </c>
      <c r="E13" s="77">
        <v>0.6</v>
      </c>
      <c r="F13" s="77">
        <v>0.6</v>
      </c>
      <c r="G13" s="77">
        <v>0.6</v>
      </c>
      <c r="H13" s="77">
        <v>0.5</v>
      </c>
      <c r="I13" s="77">
        <v>1</v>
      </c>
      <c r="J13" s="77">
        <v>0.4</v>
      </c>
      <c r="K13" s="77">
        <v>1</v>
      </c>
      <c r="L13" s="77" t="s">
        <v>845</v>
      </c>
      <c r="M13" s="77" t="s">
        <v>889</v>
      </c>
    </row>
    <row r="14" spans="1:13">
      <c r="A14" s="76"/>
      <c r="B14" s="75" t="s">
        <v>706</v>
      </c>
      <c r="C14" s="77">
        <v>0.6</v>
      </c>
      <c r="D14" s="77">
        <v>0.6</v>
      </c>
      <c r="E14" s="77">
        <v>0.6</v>
      </c>
      <c r="F14" s="77">
        <v>0.6</v>
      </c>
      <c r="G14" s="77">
        <v>0.6</v>
      </c>
      <c r="H14" s="77">
        <v>0.4</v>
      </c>
      <c r="I14" s="77">
        <v>1</v>
      </c>
      <c r="J14" s="77">
        <v>0.4</v>
      </c>
      <c r="K14" s="77">
        <v>1</v>
      </c>
      <c r="L14" s="77" t="s">
        <v>594</v>
      </c>
      <c r="M14" s="77" t="s">
        <v>893</v>
      </c>
    </row>
    <row r="15" spans="1:13">
      <c r="A15" s="76" t="s">
        <v>633</v>
      </c>
      <c r="C15" s="77"/>
      <c r="D15" s="77"/>
      <c r="E15" s="77"/>
      <c r="F15" s="77"/>
      <c r="G15" s="77"/>
      <c r="H15" s="77"/>
      <c r="I15" s="77"/>
      <c r="J15" s="77"/>
      <c r="K15" s="77"/>
      <c r="L15" s="77"/>
      <c r="M15" s="77"/>
    </row>
    <row r="16" spans="1:13">
      <c r="A16" s="79"/>
      <c r="B16" s="79" t="s">
        <v>632</v>
      </c>
      <c r="C16" s="78">
        <v>0.05</v>
      </c>
      <c r="D16" s="78">
        <v>0.05</v>
      </c>
      <c r="E16" s="78">
        <v>0.05</v>
      </c>
      <c r="F16" s="78">
        <v>0.05</v>
      </c>
      <c r="G16" s="78">
        <v>0.05</v>
      </c>
      <c r="H16" s="78">
        <v>0.05</v>
      </c>
      <c r="I16" s="78">
        <v>1</v>
      </c>
      <c r="J16" s="78">
        <v>0.05</v>
      </c>
      <c r="K16" s="78">
        <v>1</v>
      </c>
      <c r="L16" s="77" t="s">
        <v>703</v>
      </c>
      <c r="M16" s="77" t="s">
        <v>891</v>
      </c>
    </row>
    <row r="17" spans="1:13">
      <c r="A17" s="79"/>
      <c r="B17" s="79" t="s">
        <v>631</v>
      </c>
      <c r="C17" s="78">
        <v>0.1</v>
      </c>
      <c r="D17" s="78">
        <v>0.1</v>
      </c>
      <c r="E17" s="78">
        <v>0.1</v>
      </c>
      <c r="F17" s="78">
        <v>0.1</v>
      </c>
      <c r="G17" s="78">
        <v>0.1</v>
      </c>
      <c r="H17" s="78">
        <v>0.1</v>
      </c>
      <c r="I17" s="78">
        <v>1</v>
      </c>
      <c r="J17" s="78">
        <v>0.1</v>
      </c>
      <c r="K17" s="78">
        <v>1</v>
      </c>
      <c r="L17" s="77" t="s">
        <v>703</v>
      </c>
      <c r="M17" s="77" t="s">
        <v>891</v>
      </c>
    </row>
    <row r="18" spans="1:13">
      <c r="A18" s="79"/>
      <c r="B18" s="79" t="s">
        <v>630</v>
      </c>
      <c r="C18" s="78">
        <v>0.25</v>
      </c>
      <c r="D18" s="78">
        <v>0.25</v>
      </c>
      <c r="E18" s="78">
        <v>0.25</v>
      </c>
      <c r="F18" s="78">
        <v>0.25</v>
      </c>
      <c r="G18" s="78">
        <v>0.25</v>
      </c>
      <c r="H18" s="78">
        <v>0.1</v>
      </c>
      <c r="I18" s="78">
        <v>0.5</v>
      </c>
      <c r="J18" s="78">
        <v>0.1</v>
      </c>
      <c r="K18" s="78">
        <v>0.5</v>
      </c>
      <c r="L18" s="77" t="s">
        <v>892</v>
      </c>
      <c r="M18" s="77" t="s">
        <v>891</v>
      </c>
    </row>
    <row r="19" spans="1:13">
      <c r="A19" s="76"/>
      <c r="B19" s="75" t="s">
        <v>628</v>
      </c>
      <c r="C19" s="77">
        <v>0.1</v>
      </c>
      <c r="D19" s="77">
        <v>0.1</v>
      </c>
      <c r="E19" s="77">
        <v>0.1</v>
      </c>
      <c r="F19" s="77">
        <v>0.1</v>
      </c>
      <c r="G19" s="77">
        <v>0.1</v>
      </c>
      <c r="H19" s="77">
        <v>0.1</v>
      </c>
      <c r="I19" s="77">
        <v>0.2</v>
      </c>
      <c r="J19" s="77">
        <v>0.1</v>
      </c>
      <c r="K19" s="77">
        <v>0.2</v>
      </c>
      <c r="L19" s="77" t="s">
        <v>703</v>
      </c>
      <c r="M19" s="77" t="s">
        <v>889</v>
      </c>
    </row>
    <row r="20" spans="1:13">
      <c r="A20" s="76"/>
      <c r="B20" s="75" t="s">
        <v>627</v>
      </c>
      <c r="C20" s="77">
        <v>1</v>
      </c>
      <c r="D20" s="77">
        <v>1</v>
      </c>
      <c r="E20" s="77">
        <v>1</v>
      </c>
      <c r="F20" s="77">
        <v>1</v>
      </c>
      <c r="G20" s="77">
        <v>1</v>
      </c>
      <c r="H20" s="77">
        <v>0.2</v>
      </c>
      <c r="I20" s="77">
        <v>1</v>
      </c>
      <c r="J20" s="77">
        <v>0.2</v>
      </c>
      <c r="K20" s="77">
        <v>1</v>
      </c>
      <c r="L20" s="77" t="s">
        <v>890</v>
      </c>
      <c r="M20" s="77" t="s">
        <v>889</v>
      </c>
    </row>
    <row r="21" spans="1:13">
      <c r="A21" s="76" t="s">
        <v>626</v>
      </c>
      <c r="C21" s="77"/>
      <c r="D21" s="77"/>
      <c r="E21" s="77"/>
      <c r="F21" s="77"/>
      <c r="G21" s="77"/>
      <c r="H21" s="77"/>
      <c r="I21" s="77"/>
      <c r="J21" s="77"/>
      <c r="K21" s="77"/>
      <c r="L21" s="77"/>
      <c r="M21" s="77"/>
    </row>
    <row r="22" spans="1:13">
      <c r="A22" s="79"/>
      <c r="B22" s="79" t="s">
        <v>700</v>
      </c>
      <c r="C22" s="78"/>
      <c r="D22" s="78"/>
      <c r="E22" s="78"/>
      <c r="F22" s="78"/>
      <c r="G22" s="78"/>
      <c r="H22" s="78"/>
      <c r="I22" s="78"/>
      <c r="J22" s="78"/>
      <c r="K22" s="78"/>
      <c r="L22" s="77"/>
      <c r="M22" s="77"/>
    </row>
    <row r="23" spans="1:13">
      <c r="A23" s="76"/>
      <c r="B23" s="75" t="s">
        <v>624</v>
      </c>
      <c r="C23" s="77"/>
      <c r="D23" s="77"/>
      <c r="E23" s="77"/>
      <c r="F23" s="77"/>
      <c r="G23" s="77"/>
      <c r="H23" s="77"/>
      <c r="I23" s="77"/>
      <c r="J23" s="77"/>
      <c r="K23" s="77"/>
      <c r="L23" s="77"/>
      <c r="M23" s="77"/>
    </row>
    <row r="24" spans="1:13">
      <c r="A24" s="76"/>
      <c r="B24" s="75" t="s">
        <v>623</v>
      </c>
      <c r="C24" s="77"/>
      <c r="D24" s="77"/>
      <c r="E24" s="77"/>
      <c r="F24" s="77"/>
      <c r="G24" s="77"/>
      <c r="H24" s="77"/>
      <c r="I24" s="77"/>
      <c r="J24" s="77"/>
      <c r="K24" s="77"/>
      <c r="L24" s="77"/>
      <c r="M24" s="77"/>
    </row>
    <row r="25" spans="1:13">
      <c r="A25" s="76"/>
      <c r="B25" s="75" t="s">
        <v>622</v>
      </c>
      <c r="C25" s="77"/>
      <c r="D25" s="77"/>
      <c r="E25" s="77"/>
      <c r="F25" s="77"/>
      <c r="G25" s="77"/>
      <c r="H25" s="77"/>
      <c r="I25" s="77"/>
      <c r="J25" s="77"/>
      <c r="K25" s="77"/>
      <c r="L25" s="77"/>
      <c r="M25" s="77"/>
    </row>
    <row r="26" spans="1:13">
      <c r="A26" s="76"/>
      <c r="B26" s="75" t="s">
        <v>699</v>
      </c>
      <c r="C26" s="77"/>
      <c r="D26" s="77"/>
      <c r="E26" s="77"/>
      <c r="F26" s="77"/>
      <c r="G26" s="77"/>
      <c r="H26" s="77"/>
      <c r="I26" s="77"/>
      <c r="J26" s="77"/>
      <c r="K26" s="77"/>
      <c r="L26" s="77"/>
      <c r="M26" s="77"/>
    </row>
    <row r="27" spans="1:13">
      <c r="A27" s="76" t="s">
        <v>621</v>
      </c>
      <c r="C27" s="77"/>
      <c r="D27" s="77"/>
      <c r="E27" s="77"/>
      <c r="F27" s="77"/>
      <c r="G27" s="77"/>
      <c r="H27" s="77"/>
      <c r="I27" s="77"/>
      <c r="J27" s="77"/>
      <c r="K27" s="77"/>
      <c r="L27" s="77"/>
      <c r="M27" s="77"/>
    </row>
    <row r="28" spans="1:13">
      <c r="A28" s="76"/>
      <c r="B28" s="75" t="s">
        <v>620</v>
      </c>
      <c r="C28" s="77">
        <v>0.86</v>
      </c>
      <c r="D28" s="77">
        <v>0.86</v>
      </c>
      <c r="E28" s="77">
        <v>0.76</v>
      </c>
      <c r="F28" s="77">
        <v>0.76</v>
      </c>
      <c r="G28" s="77">
        <v>0.76</v>
      </c>
      <c r="H28" s="77">
        <v>0.67</v>
      </c>
      <c r="I28" s="77">
        <v>1.1399999999999999</v>
      </c>
      <c r="J28" s="77">
        <v>0.67</v>
      </c>
      <c r="K28" s="77">
        <v>1.1399999999999999</v>
      </c>
      <c r="L28" s="77" t="s">
        <v>888</v>
      </c>
      <c r="M28" s="77" t="s">
        <v>885</v>
      </c>
    </row>
    <row r="29" spans="1:13">
      <c r="A29" s="76"/>
      <c r="B29" s="75" t="s">
        <v>617</v>
      </c>
      <c r="C29" s="77">
        <v>0.68</v>
      </c>
      <c r="D29" s="77">
        <v>0.68</v>
      </c>
      <c r="E29" s="77">
        <v>0.61</v>
      </c>
      <c r="F29" s="77">
        <v>0.61</v>
      </c>
      <c r="G29" s="77">
        <v>0.61</v>
      </c>
      <c r="H29" s="77">
        <v>0.53</v>
      </c>
      <c r="I29" s="77">
        <v>0.91</v>
      </c>
      <c r="J29" s="77">
        <v>0.53</v>
      </c>
      <c r="K29" s="77">
        <v>0.91</v>
      </c>
      <c r="L29" s="77" t="s">
        <v>592</v>
      </c>
      <c r="M29" s="77" t="s">
        <v>885</v>
      </c>
    </row>
    <row r="30" spans="1:13">
      <c r="A30" s="76"/>
      <c r="B30" s="75" t="s">
        <v>887</v>
      </c>
      <c r="C30" s="77">
        <v>0.02</v>
      </c>
      <c r="D30" s="77">
        <v>0.02</v>
      </c>
      <c r="E30" s="77">
        <v>0.02</v>
      </c>
      <c r="F30" s="77">
        <v>0.02</v>
      </c>
      <c r="G30" s="77">
        <v>0.02</v>
      </c>
      <c r="H30" s="77">
        <v>0.01</v>
      </c>
      <c r="I30" s="77">
        <v>0.11</v>
      </c>
      <c r="J30" s="77">
        <v>0.01</v>
      </c>
      <c r="K30" s="77">
        <v>0.11</v>
      </c>
      <c r="L30" s="77" t="s">
        <v>640</v>
      </c>
      <c r="M30" s="77" t="s">
        <v>885</v>
      </c>
    </row>
    <row r="31" spans="1:13">
      <c r="A31" s="76"/>
      <c r="B31" s="75" t="s">
        <v>616</v>
      </c>
      <c r="C31" s="77">
        <v>0.15</v>
      </c>
      <c r="D31" s="77">
        <v>0.15</v>
      </c>
      <c r="E31" s="77">
        <v>0.14000000000000001</v>
      </c>
      <c r="F31" s="77">
        <v>0.14000000000000001</v>
      </c>
      <c r="G31" s="77">
        <v>0.14000000000000001</v>
      </c>
      <c r="H31" s="77">
        <v>0.12</v>
      </c>
      <c r="I31" s="77">
        <v>0.11</v>
      </c>
      <c r="J31" s="77">
        <v>0.12</v>
      </c>
      <c r="K31" s="77">
        <v>0.11</v>
      </c>
      <c r="L31" s="77" t="s">
        <v>592</v>
      </c>
      <c r="M31" s="77" t="s">
        <v>885</v>
      </c>
    </row>
    <row r="32" spans="1:13">
      <c r="A32" s="76"/>
      <c r="B32" s="75" t="s">
        <v>613</v>
      </c>
      <c r="C32" s="77">
        <v>1.69</v>
      </c>
      <c r="D32" s="77">
        <v>1.69</v>
      </c>
      <c r="E32" s="77">
        <v>1.69</v>
      </c>
      <c r="F32" s="77">
        <v>1.69</v>
      </c>
      <c r="G32" s="77">
        <v>1.69</v>
      </c>
      <c r="H32" s="77">
        <v>1</v>
      </c>
      <c r="I32" s="77">
        <v>2.69</v>
      </c>
      <c r="J32" s="77">
        <v>1</v>
      </c>
      <c r="K32" s="77">
        <v>2.69</v>
      </c>
      <c r="L32" s="77"/>
      <c r="M32" s="77" t="s">
        <v>885</v>
      </c>
    </row>
    <row r="33" spans="1:13">
      <c r="A33" s="76"/>
      <c r="B33" s="75" t="s">
        <v>612</v>
      </c>
      <c r="C33" s="77">
        <v>0</v>
      </c>
      <c r="D33" s="77">
        <v>0</v>
      </c>
      <c r="E33" s="77">
        <v>0</v>
      </c>
      <c r="F33" s="77">
        <v>0</v>
      </c>
      <c r="G33" s="77">
        <v>0</v>
      </c>
      <c r="H33" s="77">
        <v>0</v>
      </c>
      <c r="I33" s="77">
        <v>0</v>
      </c>
      <c r="J33" s="77">
        <v>0</v>
      </c>
      <c r="K33" s="77">
        <v>0</v>
      </c>
      <c r="L33" s="77" t="s">
        <v>886</v>
      </c>
      <c r="M33" s="77" t="s">
        <v>885</v>
      </c>
    </row>
    <row r="34" spans="1:13">
      <c r="A34" s="76"/>
      <c r="B34" s="75" t="s">
        <v>610</v>
      </c>
      <c r="C34" s="77">
        <v>1.69</v>
      </c>
      <c r="D34" s="77">
        <v>1.69</v>
      </c>
      <c r="E34" s="77">
        <v>1.69</v>
      </c>
      <c r="F34" s="77">
        <v>1.69</v>
      </c>
      <c r="G34" s="77">
        <v>1.69</v>
      </c>
      <c r="H34" s="77">
        <v>1.5</v>
      </c>
      <c r="I34" s="77">
        <v>2.69</v>
      </c>
      <c r="J34" s="77">
        <v>1.5</v>
      </c>
      <c r="K34" s="77">
        <v>2.69</v>
      </c>
      <c r="L34" s="77" t="s">
        <v>691</v>
      </c>
      <c r="M34" s="77" t="s">
        <v>885</v>
      </c>
    </row>
    <row r="35" spans="1:13">
      <c r="A35" s="76"/>
      <c r="B35" s="75" t="s">
        <v>609</v>
      </c>
      <c r="C35" s="77">
        <v>2000</v>
      </c>
      <c r="D35" s="77">
        <v>2000</v>
      </c>
      <c r="E35" s="77">
        <v>2000</v>
      </c>
      <c r="F35" s="77">
        <v>2000</v>
      </c>
      <c r="G35" s="77">
        <v>2000</v>
      </c>
      <c r="H35" s="77">
        <v>1000</v>
      </c>
      <c r="I35" s="77">
        <v>3000</v>
      </c>
      <c r="J35" s="77">
        <v>1000</v>
      </c>
      <c r="K35" s="77">
        <v>5000</v>
      </c>
      <c r="L35" s="77" t="s">
        <v>691</v>
      </c>
      <c r="M35" s="77" t="s">
        <v>885</v>
      </c>
    </row>
    <row r="36" spans="1:13">
      <c r="A36" s="76"/>
      <c r="B36" s="75" t="s">
        <v>884</v>
      </c>
      <c r="C36" s="77">
        <v>10</v>
      </c>
      <c r="D36" s="77">
        <v>10</v>
      </c>
      <c r="E36" s="77">
        <v>10</v>
      </c>
      <c r="F36" s="77">
        <v>10</v>
      </c>
      <c r="G36" s="77">
        <v>10</v>
      </c>
      <c r="H36" s="77">
        <v>5</v>
      </c>
      <c r="I36" s="77">
        <v>20</v>
      </c>
      <c r="J36" s="77">
        <v>2</v>
      </c>
      <c r="K36" s="77">
        <v>20</v>
      </c>
      <c r="L36" s="77" t="s">
        <v>615</v>
      </c>
      <c r="M36" s="77" t="s">
        <v>883</v>
      </c>
    </row>
    <row r="37" spans="1:13">
      <c r="A37" s="76"/>
    </row>
    <row r="38" spans="1:13">
      <c r="A38" s="76"/>
    </row>
    <row r="39" spans="1:13">
      <c r="A39" s="76" t="s">
        <v>590</v>
      </c>
    </row>
    <row r="40" spans="1:13">
      <c r="A40" s="76"/>
      <c r="B40" s="75" t="s">
        <v>882</v>
      </c>
    </row>
    <row r="41" spans="1:13">
      <c r="A41" s="76"/>
      <c r="B41" s="75" t="s">
        <v>881</v>
      </c>
    </row>
    <row r="42" spans="1:13">
      <c r="A42" s="76"/>
      <c r="B42" s="75" t="s">
        <v>880</v>
      </c>
    </row>
    <row r="43" spans="1:13">
      <c r="A43" s="76"/>
      <c r="B43" s="75" t="s">
        <v>879</v>
      </c>
    </row>
    <row r="44" spans="1:13">
      <c r="A44" s="76"/>
      <c r="B44" s="75" t="s">
        <v>878</v>
      </c>
    </row>
    <row r="45" spans="1:13">
      <c r="A45" s="76"/>
      <c r="B45" s="75" t="s">
        <v>877</v>
      </c>
    </row>
    <row r="46" spans="1:13">
      <c r="A46" s="76"/>
      <c r="B46" s="75" t="s">
        <v>876</v>
      </c>
    </row>
    <row r="47" spans="1:13">
      <c r="A47" s="76"/>
      <c r="B47" s="75" t="s">
        <v>875</v>
      </c>
    </row>
    <row r="48" spans="1:13">
      <c r="A48" s="76"/>
      <c r="B48" s="75" t="s">
        <v>874</v>
      </c>
    </row>
    <row r="49" spans="1:2">
      <c r="A49" s="76"/>
      <c r="B49" s="75" t="s">
        <v>873</v>
      </c>
    </row>
    <row r="50" spans="1:2">
      <c r="A50" s="76"/>
      <c r="B50" s="75" t="s">
        <v>872</v>
      </c>
    </row>
    <row r="51" spans="1:2">
      <c r="A51" s="76"/>
      <c r="B51" s="75" t="s">
        <v>871</v>
      </c>
    </row>
    <row r="52" spans="1:2">
      <c r="A52" s="76"/>
      <c r="B52" s="75" t="s">
        <v>870</v>
      </c>
    </row>
    <row r="53" spans="1:2">
      <c r="A53" s="76"/>
      <c r="B53" s="75" t="s">
        <v>869</v>
      </c>
    </row>
    <row r="54" spans="1:2">
      <c r="A54" s="76"/>
      <c r="B54" s="75" t="s">
        <v>868</v>
      </c>
    </row>
    <row r="55" spans="1:2">
      <c r="A55" s="76"/>
      <c r="B55" s="75" t="s">
        <v>867</v>
      </c>
    </row>
    <row r="56" spans="1:2">
      <c r="A56" s="76"/>
      <c r="B56" s="75" t="s">
        <v>866</v>
      </c>
    </row>
    <row r="57" spans="1:2">
      <c r="A57" s="76"/>
      <c r="B57" s="75" t="s">
        <v>865</v>
      </c>
    </row>
    <row r="58" spans="1:2">
      <c r="A58" s="76"/>
      <c r="B58" s="75" t="s">
        <v>570</v>
      </c>
    </row>
    <row r="59" spans="1:2">
      <c r="A59" s="76"/>
      <c r="B59" s="75" t="s">
        <v>569</v>
      </c>
    </row>
    <row r="60" spans="1:2">
      <c r="A60" s="76"/>
    </row>
    <row r="61" spans="1:2">
      <c r="A61" s="76" t="s">
        <v>568</v>
      </c>
    </row>
    <row r="62" spans="1:2">
      <c r="A62" s="76"/>
      <c r="B62" s="75" t="s">
        <v>864</v>
      </c>
    </row>
    <row r="63" spans="1:2">
      <c r="A63" s="76"/>
      <c r="B63" s="75" t="s">
        <v>863</v>
      </c>
    </row>
    <row r="64" spans="1:2">
      <c r="A64" s="76"/>
      <c r="B64" s="75" t="s">
        <v>862</v>
      </c>
    </row>
    <row r="65" spans="1:2">
      <c r="A65" s="76"/>
      <c r="B65" s="75" t="s">
        <v>861</v>
      </c>
    </row>
    <row r="66" spans="1:2">
      <c r="A66" s="76"/>
      <c r="B66" s="75" t="s">
        <v>860</v>
      </c>
    </row>
    <row r="67" spans="1:2">
      <c r="A67" s="76"/>
      <c r="B67" s="75" t="s">
        <v>859</v>
      </c>
    </row>
    <row r="68" spans="1:2">
      <c r="A68" s="76"/>
      <c r="B68" s="75" t="s">
        <v>858</v>
      </c>
    </row>
    <row r="69" spans="1:2">
      <c r="A69" s="76"/>
      <c r="B69" s="75" t="s">
        <v>857</v>
      </c>
    </row>
    <row r="70" spans="1:2">
      <c r="A70" s="76"/>
      <c r="B70" s="75" t="s">
        <v>856</v>
      </c>
    </row>
    <row r="71" spans="1:2">
      <c r="A71" s="76"/>
      <c r="B71" s="75" t="s">
        <v>855</v>
      </c>
    </row>
    <row r="72" spans="1:2">
      <c r="A72" s="76"/>
      <c r="B72" s="75" t="s">
        <v>854</v>
      </c>
    </row>
    <row r="73" spans="1:2">
      <c r="A73" s="76"/>
      <c r="B73" s="75" t="s">
        <v>853</v>
      </c>
    </row>
    <row r="74" spans="1:2">
      <c r="A74" s="76"/>
      <c r="B74" s="75" t="s">
        <v>852</v>
      </c>
    </row>
    <row r="75" spans="1:2">
      <c r="A75" s="76"/>
      <c r="B75" s="75" t="s">
        <v>851</v>
      </c>
    </row>
    <row r="76" spans="1:2">
      <c r="A76" s="76"/>
      <c r="B76" s="75" t="s">
        <v>850</v>
      </c>
    </row>
    <row r="77" spans="1:2">
      <c r="A77" s="76"/>
      <c r="B77" s="75" t="s">
        <v>849</v>
      </c>
    </row>
    <row r="78" spans="1:2">
      <c r="A78" s="76"/>
      <c r="B78" s="75" t="s">
        <v>848</v>
      </c>
    </row>
    <row r="79" spans="1:2">
      <c r="A79" s="76"/>
      <c r="B79" s="75" t="s">
        <v>847</v>
      </c>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M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C27" sqref="C27"/>
    </sheetView>
  </sheetViews>
  <sheetFormatPr defaultColWidth="9.85546875" defaultRowHeight="11.25"/>
  <cols>
    <col min="1" max="1" width="2.28515625" style="75" customWidth="1"/>
    <col min="2" max="2" width="52" style="75" customWidth="1"/>
    <col min="3" max="16384" width="9.85546875" style="75"/>
  </cols>
  <sheetData>
    <row r="1" spans="1:14">
      <c r="A1" s="82" t="s">
        <v>657</v>
      </c>
      <c r="B1" s="82"/>
      <c r="C1" s="175" t="s">
        <v>939</v>
      </c>
      <c r="D1" s="175"/>
      <c r="E1" s="175"/>
      <c r="F1" s="175"/>
      <c r="G1" s="175"/>
      <c r="H1" s="175"/>
      <c r="I1" s="175"/>
      <c r="J1" s="175"/>
      <c r="K1" s="175"/>
      <c r="L1" s="175"/>
      <c r="M1" s="175"/>
      <c r="N1" s="175"/>
    </row>
    <row r="2" spans="1:14">
      <c r="A2" s="81" t="s">
        <v>655</v>
      </c>
      <c r="B2" s="81"/>
      <c r="C2" s="80">
        <v>2015</v>
      </c>
      <c r="D2" s="80">
        <v>2020</v>
      </c>
      <c r="E2" s="80">
        <v>2030</v>
      </c>
      <c r="F2" s="80">
        <v>2050</v>
      </c>
      <c r="G2" s="80">
        <v>2020</v>
      </c>
      <c r="H2" s="80">
        <v>2020</v>
      </c>
      <c r="I2" s="80">
        <v>2030</v>
      </c>
      <c r="J2" s="80">
        <v>2030</v>
      </c>
      <c r="K2" s="80">
        <v>2050</v>
      </c>
      <c r="L2" s="80">
        <v>2050</v>
      </c>
      <c r="M2" s="80" t="s">
        <v>654</v>
      </c>
      <c r="N2" s="80" t="s">
        <v>654</v>
      </c>
    </row>
    <row r="3" spans="1:14">
      <c r="A3" s="81" t="s">
        <v>653</v>
      </c>
      <c r="B3" s="81"/>
      <c r="C3" s="80" t="s">
        <v>652</v>
      </c>
      <c r="D3" s="80" t="s">
        <v>652</v>
      </c>
      <c r="E3" s="80" t="s">
        <v>652</v>
      </c>
      <c r="F3" s="80" t="s">
        <v>652</v>
      </c>
      <c r="G3" s="80" t="s">
        <v>651</v>
      </c>
      <c r="H3" s="80" t="s">
        <v>650</v>
      </c>
      <c r="I3" s="80" t="s">
        <v>651</v>
      </c>
      <c r="J3" s="80" t="s">
        <v>650</v>
      </c>
      <c r="K3" s="80" t="s">
        <v>651</v>
      </c>
      <c r="L3" s="80" t="s">
        <v>650</v>
      </c>
      <c r="M3" s="80" t="s">
        <v>649</v>
      </c>
      <c r="N3" s="80" t="s">
        <v>648</v>
      </c>
    </row>
    <row r="4" spans="1:14">
      <c r="A4" s="81" t="s">
        <v>647</v>
      </c>
      <c r="B4" s="81" t="s">
        <v>646</v>
      </c>
      <c r="C4" s="80"/>
      <c r="D4" s="80"/>
      <c r="E4" s="80"/>
      <c r="F4" s="80"/>
      <c r="G4" s="80"/>
      <c r="H4" s="80"/>
      <c r="I4" s="80"/>
      <c r="J4" s="80"/>
      <c r="K4" s="80"/>
      <c r="L4" s="80"/>
      <c r="M4" s="80"/>
      <c r="N4" s="80"/>
    </row>
    <row r="5" spans="1:14">
      <c r="A5" s="76" t="s">
        <v>645</v>
      </c>
      <c r="C5" s="77"/>
      <c r="D5" s="77"/>
      <c r="E5" s="77"/>
      <c r="F5" s="77"/>
      <c r="G5" s="77"/>
      <c r="H5" s="77"/>
      <c r="I5" s="77"/>
      <c r="J5" s="77"/>
      <c r="K5" s="77"/>
      <c r="L5" s="77"/>
      <c r="M5" s="77"/>
      <c r="N5" s="77"/>
    </row>
    <row r="6" spans="1:14">
      <c r="A6" s="76"/>
      <c r="B6" s="75" t="s">
        <v>712</v>
      </c>
      <c r="C6" s="77">
        <v>5</v>
      </c>
      <c r="D6" s="77">
        <v>5</v>
      </c>
      <c r="E6" s="77">
        <v>5</v>
      </c>
      <c r="F6" s="77">
        <v>5</v>
      </c>
      <c r="G6" s="77">
        <v>1</v>
      </c>
      <c r="H6" s="77">
        <v>25</v>
      </c>
      <c r="I6" s="77"/>
      <c r="J6" s="77"/>
      <c r="K6" s="77">
        <v>1</v>
      </c>
      <c r="L6" s="77">
        <v>25</v>
      </c>
      <c r="M6" s="77"/>
      <c r="N6" s="77"/>
    </row>
    <row r="7" spans="1:14">
      <c r="A7" s="79"/>
      <c r="B7" s="79" t="s">
        <v>743</v>
      </c>
      <c r="C7" s="78">
        <v>0.98</v>
      </c>
      <c r="D7" s="78">
        <v>0.99</v>
      </c>
      <c r="E7" s="78">
        <v>0.99</v>
      </c>
      <c r="F7" s="78">
        <v>0.99</v>
      </c>
      <c r="G7" s="78">
        <v>0.98</v>
      </c>
      <c r="H7" s="78">
        <v>0.99</v>
      </c>
      <c r="I7" s="78"/>
      <c r="J7" s="78"/>
      <c r="K7" s="78">
        <v>0.99</v>
      </c>
      <c r="L7" s="78">
        <v>0.99</v>
      </c>
      <c r="M7" s="77"/>
      <c r="N7" s="77"/>
    </row>
    <row r="8" spans="1:14">
      <c r="A8" s="79"/>
      <c r="B8" s="79" t="s">
        <v>644</v>
      </c>
      <c r="C8" s="78">
        <v>0.98</v>
      </c>
      <c r="D8" s="78">
        <v>0.99</v>
      </c>
      <c r="E8" s="78">
        <v>0.99</v>
      </c>
      <c r="F8" s="78">
        <v>0.99</v>
      </c>
      <c r="G8" s="78">
        <v>0.98</v>
      </c>
      <c r="H8" s="78">
        <v>0.99</v>
      </c>
      <c r="I8" s="78"/>
      <c r="J8" s="78"/>
      <c r="K8" s="78">
        <v>0.99</v>
      </c>
      <c r="L8" s="78">
        <v>0.99</v>
      </c>
      <c r="M8" s="77"/>
      <c r="N8" s="77"/>
    </row>
    <row r="9" spans="1:14">
      <c r="A9" s="79"/>
      <c r="B9" s="79" t="s">
        <v>642</v>
      </c>
      <c r="C9" s="78">
        <v>5.0000000000000001E-3</v>
      </c>
      <c r="D9" s="78">
        <v>5.0000000000000001E-3</v>
      </c>
      <c r="E9" s="78">
        <v>5.0000000000000001E-3</v>
      </c>
      <c r="F9" s="78">
        <v>5.0000000000000001E-3</v>
      </c>
      <c r="G9" s="78">
        <v>1E-3</v>
      </c>
      <c r="H9" s="78">
        <v>5.0000000000000001E-3</v>
      </c>
      <c r="I9" s="78"/>
      <c r="J9" s="78"/>
      <c r="K9" s="78">
        <v>1E-3</v>
      </c>
      <c r="L9" s="78">
        <v>5.0000000000000001E-3</v>
      </c>
      <c r="M9" s="77"/>
      <c r="N9" s="77"/>
    </row>
    <row r="10" spans="1:14">
      <c r="A10" s="79"/>
      <c r="B10" s="79" t="s">
        <v>641</v>
      </c>
      <c r="C10" s="78">
        <v>0.01</v>
      </c>
      <c r="D10" s="78">
        <v>0.01</v>
      </c>
      <c r="E10" s="78">
        <v>0.01</v>
      </c>
      <c r="F10" s="78">
        <v>0.01</v>
      </c>
      <c r="G10" s="78">
        <v>5.0000000000000001E-3</v>
      </c>
      <c r="H10" s="78">
        <v>0.01</v>
      </c>
      <c r="I10" s="78"/>
      <c r="J10" s="78"/>
      <c r="K10" s="78">
        <v>5.0000000000000001E-3</v>
      </c>
      <c r="L10" s="78">
        <v>0.01</v>
      </c>
      <c r="M10" s="77"/>
      <c r="N10" s="77"/>
    </row>
    <row r="11" spans="1:14">
      <c r="A11" s="76"/>
      <c r="B11" s="75" t="s">
        <v>707</v>
      </c>
      <c r="C11" s="77">
        <v>0.2</v>
      </c>
      <c r="D11" s="77">
        <v>0.2</v>
      </c>
      <c r="E11" s="77">
        <v>0.2</v>
      </c>
      <c r="F11" s="77">
        <v>0.2</v>
      </c>
      <c r="G11" s="77">
        <v>0.2</v>
      </c>
      <c r="H11" s="77">
        <v>0.2</v>
      </c>
      <c r="I11" s="77"/>
      <c r="J11" s="77"/>
      <c r="K11" s="77">
        <v>0.2</v>
      </c>
      <c r="L11" s="77">
        <v>0.2</v>
      </c>
      <c r="M11" s="77"/>
      <c r="N11" s="77"/>
    </row>
    <row r="12" spans="1:14">
      <c r="A12" s="76"/>
      <c r="B12" s="75" t="s">
        <v>639</v>
      </c>
      <c r="C12" s="77">
        <v>20</v>
      </c>
      <c r="D12" s="77">
        <v>20</v>
      </c>
      <c r="E12" s="77">
        <v>20</v>
      </c>
      <c r="F12" s="77">
        <v>20</v>
      </c>
      <c r="G12" s="77">
        <v>20</v>
      </c>
      <c r="H12" s="77">
        <v>20</v>
      </c>
      <c r="I12" s="77"/>
      <c r="J12" s="77"/>
      <c r="K12" s="77">
        <v>20</v>
      </c>
      <c r="L12" s="77">
        <v>20</v>
      </c>
      <c r="M12" s="77"/>
      <c r="N12" s="77"/>
    </row>
    <row r="13" spans="1:14">
      <c r="A13" s="76"/>
      <c r="B13" s="75" t="s">
        <v>636</v>
      </c>
      <c r="C13" s="77">
        <v>0.5</v>
      </c>
      <c r="D13" s="77">
        <v>0.5</v>
      </c>
      <c r="E13" s="77">
        <v>0.5</v>
      </c>
      <c r="F13" s="77">
        <v>0.5</v>
      </c>
      <c r="G13" s="77">
        <v>0.5</v>
      </c>
      <c r="H13" s="77">
        <v>1</v>
      </c>
      <c r="I13" s="77"/>
      <c r="J13" s="77"/>
      <c r="K13" s="77">
        <v>0.5</v>
      </c>
      <c r="L13" s="77">
        <v>1</v>
      </c>
      <c r="M13" s="77"/>
      <c r="N13" s="77"/>
    </row>
    <row r="14" spans="1:14">
      <c r="A14" s="76" t="s">
        <v>633</v>
      </c>
      <c r="C14" s="77"/>
      <c r="D14" s="77"/>
      <c r="E14" s="77"/>
      <c r="F14" s="77"/>
      <c r="G14" s="77"/>
      <c r="H14" s="77"/>
      <c r="I14" s="77"/>
      <c r="J14" s="77"/>
      <c r="K14" s="77"/>
      <c r="L14" s="77"/>
      <c r="M14" s="77"/>
      <c r="N14" s="77"/>
    </row>
    <row r="15" spans="1:14">
      <c r="A15" s="79"/>
      <c r="B15" s="79" t="s">
        <v>632</v>
      </c>
      <c r="C15" s="78">
        <v>1</v>
      </c>
      <c r="D15" s="78">
        <v>1</v>
      </c>
      <c r="E15" s="78">
        <v>1</v>
      </c>
      <c r="F15" s="78">
        <v>1</v>
      </c>
      <c r="G15" s="78">
        <v>1</v>
      </c>
      <c r="H15" s="78">
        <v>1</v>
      </c>
      <c r="I15" s="78"/>
      <c r="J15" s="78"/>
      <c r="K15" s="78">
        <v>1</v>
      </c>
      <c r="L15" s="78">
        <v>1</v>
      </c>
      <c r="M15" s="77"/>
      <c r="N15" s="77"/>
    </row>
    <row r="16" spans="1:14">
      <c r="A16" s="79"/>
      <c r="B16" s="79" t="s">
        <v>631</v>
      </c>
      <c r="C16" s="78">
        <v>1</v>
      </c>
      <c r="D16" s="78">
        <v>1</v>
      </c>
      <c r="E16" s="78">
        <v>1</v>
      </c>
      <c r="F16" s="78">
        <v>1</v>
      </c>
      <c r="G16" s="78">
        <v>1</v>
      </c>
      <c r="H16" s="78">
        <v>1</v>
      </c>
      <c r="I16" s="78"/>
      <c r="J16" s="78"/>
      <c r="K16" s="78">
        <v>1</v>
      </c>
      <c r="L16" s="78">
        <v>1</v>
      </c>
      <c r="M16" s="77"/>
      <c r="N16" s="77"/>
    </row>
    <row r="17" spans="1:14">
      <c r="A17" s="79"/>
      <c r="B17" s="79" t="s">
        <v>630</v>
      </c>
      <c r="C17" s="78">
        <v>0.05</v>
      </c>
      <c r="D17" s="78">
        <v>0.05</v>
      </c>
      <c r="E17" s="78">
        <v>0.05</v>
      </c>
      <c r="F17" s="78">
        <v>0.05</v>
      </c>
      <c r="G17" s="78">
        <v>0.05</v>
      </c>
      <c r="H17" s="78">
        <v>0.05</v>
      </c>
      <c r="I17" s="78"/>
      <c r="J17" s="78"/>
      <c r="K17" s="78">
        <v>0.05</v>
      </c>
      <c r="L17" s="78">
        <v>0.05</v>
      </c>
      <c r="M17" s="77"/>
      <c r="N17" s="77"/>
    </row>
    <row r="18" spans="1:14">
      <c r="A18" s="76"/>
      <c r="B18" s="75" t="s">
        <v>628</v>
      </c>
      <c r="C18" s="77">
        <v>0.01</v>
      </c>
      <c r="D18" s="77">
        <v>0.01</v>
      </c>
      <c r="E18" s="77">
        <v>0.01</v>
      </c>
      <c r="F18" s="77">
        <v>0.01</v>
      </c>
      <c r="G18" s="77">
        <v>0.01</v>
      </c>
      <c r="H18" s="77">
        <v>0.01</v>
      </c>
      <c r="I18" s="77"/>
      <c r="J18" s="77"/>
      <c r="K18" s="77">
        <v>0.01</v>
      </c>
      <c r="L18" s="77">
        <v>0.01</v>
      </c>
      <c r="M18" s="77"/>
      <c r="N18" s="77"/>
    </row>
    <row r="19" spans="1:14">
      <c r="A19" s="76"/>
      <c r="B19" s="75" t="s">
        <v>627</v>
      </c>
      <c r="C19" s="77">
        <v>0.08</v>
      </c>
      <c r="D19" s="77">
        <v>0.08</v>
      </c>
      <c r="E19" s="77">
        <v>0.08</v>
      </c>
      <c r="F19" s="77">
        <v>0.08</v>
      </c>
      <c r="G19" s="77">
        <v>0.08</v>
      </c>
      <c r="H19" s="77">
        <v>0.08</v>
      </c>
      <c r="I19" s="77"/>
      <c r="J19" s="77"/>
      <c r="K19" s="77">
        <v>0.08</v>
      </c>
      <c r="L19" s="77">
        <v>0.08</v>
      </c>
      <c r="M19" s="77"/>
      <c r="N19" s="77"/>
    </row>
    <row r="20" spans="1:14">
      <c r="A20" s="76" t="s">
        <v>626</v>
      </c>
      <c r="C20" s="77"/>
      <c r="D20" s="77"/>
      <c r="E20" s="77"/>
      <c r="F20" s="77"/>
      <c r="G20" s="77"/>
      <c r="H20" s="77"/>
      <c r="I20" s="77"/>
      <c r="J20" s="77"/>
      <c r="K20" s="77"/>
      <c r="L20" s="77"/>
      <c r="M20" s="77"/>
      <c r="N20" s="77"/>
    </row>
    <row r="21" spans="1:14">
      <c r="A21" s="76"/>
      <c r="B21" s="75" t="s">
        <v>625</v>
      </c>
      <c r="C21" s="77"/>
      <c r="D21" s="77"/>
      <c r="E21" s="77"/>
      <c r="F21" s="77"/>
      <c r="G21" s="77"/>
      <c r="H21" s="77"/>
      <c r="I21" s="77"/>
      <c r="J21" s="77"/>
      <c r="K21" s="77"/>
      <c r="L21" s="77"/>
      <c r="M21" s="77"/>
      <c r="N21" s="77"/>
    </row>
    <row r="22" spans="1:14">
      <c r="A22" s="76"/>
      <c r="B22" s="75" t="s">
        <v>624</v>
      </c>
      <c r="C22" s="77"/>
      <c r="D22" s="77"/>
      <c r="E22" s="77"/>
      <c r="F22" s="77"/>
      <c r="G22" s="77"/>
      <c r="H22" s="77"/>
      <c r="I22" s="77"/>
      <c r="J22" s="77"/>
      <c r="K22" s="77"/>
      <c r="L22" s="77"/>
      <c r="M22" s="77"/>
      <c r="N22" s="77"/>
    </row>
    <row r="23" spans="1:14">
      <c r="A23" s="76"/>
      <c r="B23" s="75" t="s">
        <v>623</v>
      </c>
      <c r="C23" s="77"/>
      <c r="D23" s="77"/>
      <c r="E23" s="77"/>
      <c r="F23" s="77"/>
      <c r="G23" s="77"/>
      <c r="H23" s="77"/>
      <c r="I23" s="77"/>
      <c r="J23" s="77"/>
      <c r="K23" s="77"/>
      <c r="L23" s="77"/>
      <c r="M23" s="77"/>
      <c r="N23" s="77"/>
    </row>
    <row r="24" spans="1:14">
      <c r="A24" s="76"/>
      <c r="B24" s="75" t="s">
        <v>622</v>
      </c>
      <c r="C24" s="77"/>
      <c r="D24" s="77"/>
      <c r="E24" s="77"/>
      <c r="F24" s="77"/>
      <c r="G24" s="77"/>
      <c r="H24" s="77"/>
      <c r="I24" s="77"/>
      <c r="J24" s="77"/>
      <c r="K24" s="77"/>
      <c r="L24" s="77"/>
      <c r="M24" s="77"/>
      <c r="N24" s="77"/>
    </row>
    <row r="25" spans="1:14">
      <c r="A25" s="76"/>
      <c r="B25" s="75" t="s">
        <v>699</v>
      </c>
      <c r="C25" s="77"/>
      <c r="D25" s="77"/>
      <c r="E25" s="77"/>
      <c r="F25" s="77"/>
      <c r="G25" s="77"/>
      <c r="H25" s="77"/>
      <c r="I25" s="77"/>
      <c r="J25" s="77"/>
      <c r="K25" s="77"/>
      <c r="L25" s="77"/>
      <c r="M25" s="77"/>
      <c r="N25" s="77"/>
    </row>
    <row r="26" spans="1:14">
      <c r="A26" s="76" t="s">
        <v>621</v>
      </c>
      <c r="C26" s="77"/>
      <c r="D26" s="77"/>
      <c r="E26" s="77"/>
      <c r="F26" s="77"/>
      <c r="G26" s="77"/>
      <c r="H26" s="77"/>
      <c r="I26" s="77"/>
      <c r="J26" s="77"/>
      <c r="K26" s="77"/>
      <c r="L26" s="77"/>
      <c r="M26" s="77"/>
      <c r="N26" s="77"/>
    </row>
    <row r="27" spans="1:14">
      <c r="A27" s="76"/>
      <c r="B27" s="75" t="s">
        <v>620</v>
      </c>
      <c r="C27" s="77">
        <v>7.0000000000000007E-2</v>
      </c>
      <c r="D27" s="77">
        <v>7.0000000000000007E-2</v>
      </c>
      <c r="E27" s="77">
        <v>0.06</v>
      </c>
      <c r="F27" s="77">
        <v>0.06</v>
      </c>
      <c r="G27" s="77">
        <v>0.02</v>
      </c>
      <c r="H27" s="77">
        <v>0.17</v>
      </c>
      <c r="I27" s="77"/>
      <c r="J27" s="77"/>
      <c r="K27" s="77">
        <v>0.02</v>
      </c>
      <c r="L27" s="77">
        <v>0.17</v>
      </c>
      <c r="M27" s="77"/>
      <c r="N27" s="77"/>
    </row>
    <row r="28" spans="1:14">
      <c r="A28" s="76"/>
      <c r="B28" s="75" t="s">
        <v>617</v>
      </c>
      <c r="C28" s="77">
        <v>0.06</v>
      </c>
      <c r="D28" s="77">
        <v>0.06</v>
      </c>
      <c r="E28" s="77">
        <v>0.05</v>
      </c>
      <c r="F28" s="77">
        <v>0.05</v>
      </c>
      <c r="G28" s="77">
        <v>0.02</v>
      </c>
      <c r="H28" s="77">
        <v>0.14000000000000001</v>
      </c>
      <c r="I28" s="77"/>
      <c r="J28" s="77"/>
      <c r="K28" s="77">
        <v>0.02</v>
      </c>
      <c r="L28" s="77">
        <v>0.14000000000000001</v>
      </c>
      <c r="M28" s="77"/>
      <c r="N28" s="77"/>
    </row>
    <row r="29" spans="1:14">
      <c r="A29" s="76"/>
      <c r="B29" s="75" t="s">
        <v>616</v>
      </c>
      <c r="C29" s="77">
        <v>0.01</v>
      </c>
      <c r="D29" s="77">
        <v>0.01</v>
      </c>
      <c r="E29" s="77">
        <v>0.01</v>
      </c>
      <c r="F29" s="77">
        <v>0.01</v>
      </c>
      <c r="G29" s="77">
        <v>0</v>
      </c>
      <c r="H29" s="77">
        <v>0.03</v>
      </c>
      <c r="I29" s="77"/>
      <c r="J29" s="77"/>
      <c r="K29" s="77">
        <v>0</v>
      </c>
      <c r="L29" s="77">
        <v>0.03</v>
      </c>
      <c r="M29" s="77"/>
      <c r="N29" s="77"/>
    </row>
    <row r="30" spans="1:14">
      <c r="A30" s="76"/>
      <c r="B30" s="75" t="s">
        <v>613</v>
      </c>
      <c r="C30" s="77">
        <v>0.8</v>
      </c>
      <c r="D30" s="77">
        <v>0.9</v>
      </c>
      <c r="E30" s="77">
        <v>1</v>
      </c>
      <c r="F30" s="77">
        <v>1</v>
      </c>
      <c r="G30" s="77">
        <v>0.5</v>
      </c>
      <c r="H30" s="77">
        <v>0.9</v>
      </c>
      <c r="I30" s="77"/>
      <c r="J30" s="77"/>
      <c r="K30" s="77">
        <v>0.5</v>
      </c>
      <c r="L30" s="77">
        <v>1</v>
      </c>
      <c r="M30" s="77"/>
      <c r="N30" s="77"/>
    </row>
    <row r="31" spans="1:14">
      <c r="A31" s="76"/>
      <c r="B31" s="75" t="s">
        <v>612</v>
      </c>
      <c r="C31" s="77">
        <v>0.3</v>
      </c>
      <c r="D31" s="77">
        <v>0.3</v>
      </c>
      <c r="E31" s="77">
        <v>0.5</v>
      </c>
      <c r="F31" s="77">
        <v>0.6</v>
      </c>
      <c r="G31" s="77">
        <v>0.1</v>
      </c>
      <c r="H31" s="77">
        <v>0.3</v>
      </c>
      <c r="I31" s="77"/>
      <c r="J31" s="77"/>
      <c r="K31" s="77">
        <v>0.1</v>
      </c>
      <c r="L31" s="77">
        <v>0.6</v>
      </c>
      <c r="M31" s="77"/>
      <c r="N31" s="77"/>
    </row>
    <row r="32" spans="1:14">
      <c r="A32" s="76"/>
      <c r="B32" s="75" t="s">
        <v>610</v>
      </c>
      <c r="C32" s="77">
        <v>0.5</v>
      </c>
      <c r="D32" s="77">
        <v>0.5</v>
      </c>
      <c r="E32" s="77">
        <v>0.5</v>
      </c>
      <c r="F32" s="77">
        <v>0.4</v>
      </c>
      <c r="G32" s="77">
        <v>0.4</v>
      </c>
      <c r="H32" s="77">
        <v>0.5</v>
      </c>
      <c r="I32" s="77"/>
      <c r="J32" s="77"/>
      <c r="K32" s="77">
        <v>0.3</v>
      </c>
      <c r="L32" s="77">
        <v>0.5</v>
      </c>
      <c r="M32" s="77"/>
      <c r="N32" s="77"/>
    </row>
    <row r="33" spans="1:14">
      <c r="A33" s="76"/>
      <c r="B33" s="75" t="s">
        <v>609</v>
      </c>
      <c r="C33" s="77">
        <v>1100</v>
      </c>
      <c r="D33" s="77">
        <v>1070</v>
      </c>
      <c r="E33" s="77">
        <v>1020</v>
      </c>
      <c r="F33" s="77">
        <v>920</v>
      </c>
      <c r="G33" s="77">
        <v>1000</v>
      </c>
      <c r="H33" s="77">
        <v>1100</v>
      </c>
      <c r="I33" s="77"/>
      <c r="J33" s="77"/>
      <c r="K33" s="77">
        <v>900</v>
      </c>
      <c r="L33" s="77">
        <v>1000</v>
      </c>
      <c r="M33" s="77"/>
      <c r="N33" s="77"/>
    </row>
    <row r="34" spans="1:14">
      <c r="A34" s="76" t="s">
        <v>608</v>
      </c>
      <c r="C34" s="77"/>
      <c r="D34" s="77"/>
      <c r="E34" s="77"/>
      <c r="F34" s="77"/>
      <c r="G34" s="77"/>
      <c r="H34" s="77"/>
      <c r="I34" s="77"/>
      <c r="J34" s="77"/>
      <c r="K34" s="77"/>
      <c r="L34" s="77"/>
      <c r="M34" s="77"/>
      <c r="N34" s="77"/>
    </row>
    <row r="35" spans="1:14">
      <c r="A35" s="76"/>
      <c r="B35" s="75" t="s">
        <v>884</v>
      </c>
      <c r="C35" s="77">
        <v>0</v>
      </c>
      <c r="D35" s="77">
        <v>0</v>
      </c>
      <c r="E35" s="77">
        <v>0</v>
      </c>
      <c r="F35" s="77">
        <v>0</v>
      </c>
      <c r="G35" s="77">
        <v>0</v>
      </c>
      <c r="H35" s="77">
        <v>0</v>
      </c>
      <c r="I35" s="77"/>
      <c r="J35" s="77"/>
      <c r="K35" s="77">
        <v>0</v>
      </c>
      <c r="L35" s="77">
        <v>0</v>
      </c>
      <c r="M35" s="77"/>
      <c r="N35" s="77"/>
    </row>
    <row r="36" spans="1:14">
      <c r="A36" s="76"/>
    </row>
    <row r="37" spans="1:14">
      <c r="A37" s="76"/>
    </row>
    <row r="38" spans="1:14">
      <c r="A38" s="76" t="s">
        <v>590</v>
      </c>
    </row>
    <row r="39" spans="1:14">
      <c r="A39" s="76"/>
      <c r="B39" s="75" t="s">
        <v>938</v>
      </c>
    </row>
    <row r="40" spans="1:14">
      <c r="A40" s="76"/>
      <c r="B40" s="75" t="s">
        <v>937</v>
      </c>
    </row>
    <row r="41" spans="1:14">
      <c r="A41" s="76"/>
      <c r="B41" s="75" t="s">
        <v>936</v>
      </c>
    </row>
    <row r="42" spans="1:14">
      <c r="A42" s="76"/>
      <c r="B42" s="75" t="s">
        <v>935</v>
      </c>
    </row>
    <row r="43" spans="1:14">
      <c r="A43" s="76"/>
      <c r="B43" s="75" t="s">
        <v>934</v>
      </c>
    </row>
    <row r="44" spans="1:14">
      <c r="A44" s="76"/>
      <c r="B44" s="75" t="s">
        <v>933</v>
      </c>
    </row>
    <row r="45" spans="1:14">
      <c r="A45" s="76"/>
      <c r="B45" s="75" t="s">
        <v>570</v>
      </c>
    </row>
    <row r="46" spans="1:14">
      <c r="A46" s="76"/>
      <c r="B46" s="75" t="s">
        <v>569</v>
      </c>
    </row>
    <row r="47" spans="1:14">
      <c r="A47" s="76"/>
    </row>
    <row r="48" spans="1:14">
      <c r="A48" s="76" t="s">
        <v>568</v>
      </c>
    </row>
    <row r="49" spans="1:2">
      <c r="A49" s="76"/>
      <c r="B49" s="75" t="s">
        <v>932</v>
      </c>
    </row>
    <row r="50" spans="1:2">
      <c r="A50" s="76"/>
      <c r="B50" s="75" t="s">
        <v>931</v>
      </c>
    </row>
    <row r="51" spans="1:2">
      <c r="A51" s="76"/>
    </row>
    <row r="52" spans="1:2">
      <c r="A52" s="76"/>
    </row>
    <row r="53" spans="1:2">
      <c r="A53" s="76"/>
    </row>
    <row r="54" spans="1:2">
      <c r="A54" s="76"/>
    </row>
    <row r="55" spans="1:2">
      <c r="A55" s="76"/>
    </row>
    <row r="56" spans="1:2">
      <c r="A56" s="76"/>
    </row>
    <row r="57" spans="1:2">
      <c r="A57" s="76"/>
    </row>
    <row r="58" spans="1:2">
      <c r="A58" s="76"/>
    </row>
    <row r="59" spans="1:2">
      <c r="A59" s="76"/>
    </row>
    <row r="60" spans="1:2">
      <c r="A60" s="76"/>
    </row>
    <row r="61" spans="1:2">
      <c r="A61" s="76"/>
    </row>
    <row r="62" spans="1:2">
      <c r="A62" s="76"/>
    </row>
    <row r="63" spans="1:2">
      <c r="A63" s="76"/>
    </row>
    <row r="64" spans="1:2">
      <c r="A64" s="76"/>
    </row>
    <row r="65" spans="1:1">
      <c r="A65" s="76"/>
    </row>
    <row r="66" spans="1:1">
      <c r="A66" s="76"/>
    </row>
    <row r="67" spans="1:1">
      <c r="A67" s="76"/>
    </row>
    <row r="68" spans="1:1">
      <c r="A68" s="76"/>
    </row>
    <row r="69" spans="1:1">
      <c r="A69" s="76"/>
    </row>
    <row r="70" spans="1:1">
      <c r="A70" s="76"/>
    </row>
    <row r="71" spans="1:1">
      <c r="A71" s="76"/>
    </row>
    <row r="72" spans="1:1">
      <c r="A72" s="76"/>
    </row>
    <row r="73" spans="1:1">
      <c r="A73" s="76"/>
    </row>
    <row r="74" spans="1:1">
      <c r="A74" s="76"/>
    </row>
    <row r="75" spans="1:1">
      <c r="A75" s="76"/>
    </row>
    <row r="76" spans="1:1">
      <c r="A76" s="76"/>
    </row>
    <row r="77" spans="1:1">
      <c r="A77" s="76"/>
    </row>
    <row r="78" spans="1:1">
      <c r="A78" s="76"/>
    </row>
    <row r="79" spans="1:1">
      <c r="A79" s="76"/>
    </row>
    <row r="80" spans="1:1">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N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election activeCell="F45" sqref="F45"/>
    </sheetView>
  </sheetViews>
  <sheetFormatPr defaultColWidth="9.85546875" defaultRowHeight="11.25"/>
  <cols>
    <col min="1" max="1" width="2.28515625" style="75" customWidth="1"/>
    <col min="2" max="2" width="52" style="75" customWidth="1"/>
    <col min="3" max="16384" width="9.85546875" style="75"/>
  </cols>
  <sheetData>
    <row r="1" spans="1:12">
      <c r="A1" s="82" t="s">
        <v>657</v>
      </c>
      <c r="B1" s="82"/>
      <c r="C1" s="175" t="s">
        <v>745</v>
      </c>
      <c r="D1" s="175"/>
      <c r="E1" s="175"/>
      <c r="F1" s="175"/>
      <c r="G1" s="175"/>
      <c r="H1" s="175"/>
      <c r="I1" s="175"/>
      <c r="J1" s="175"/>
      <c r="K1" s="175"/>
      <c r="L1" s="175"/>
    </row>
    <row r="2" spans="1:12">
      <c r="A2" s="81" t="s">
        <v>655</v>
      </c>
      <c r="B2" s="81"/>
      <c r="C2" s="80">
        <v>2015</v>
      </c>
      <c r="D2" s="80">
        <v>2020</v>
      </c>
      <c r="E2" s="80">
        <v>2030</v>
      </c>
      <c r="F2" s="80">
        <v>2050</v>
      </c>
      <c r="G2" s="80">
        <v>2020</v>
      </c>
      <c r="H2" s="80">
        <v>2020</v>
      </c>
      <c r="I2" s="80">
        <v>2050</v>
      </c>
      <c r="J2" s="80">
        <v>2050</v>
      </c>
      <c r="K2" s="80" t="s">
        <v>654</v>
      </c>
      <c r="L2" s="80" t="s">
        <v>654</v>
      </c>
    </row>
    <row r="3" spans="1:12">
      <c r="A3" s="81" t="s">
        <v>653</v>
      </c>
      <c r="B3" s="81"/>
      <c r="C3" s="80" t="s">
        <v>652</v>
      </c>
      <c r="D3" s="80" t="s">
        <v>652</v>
      </c>
      <c r="E3" s="80" t="s">
        <v>652</v>
      </c>
      <c r="F3" s="80" t="s">
        <v>652</v>
      </c>
      <c r="G3" s="80" t="s">
        <v>651</v>
      </c>
      <c r="H3" s="80" t="s">
        <v>650</v>
      </c>
      <c r="I3" s="80" t="s">
        <v>651</v>
      </c>
      <c r="J3" s="80" t="s">
        <v>650</v>
      </c>
      <c r="K3" s="80" t="s">
        <v>649</v>
      </c>
      <c r="L3" s="80" t="s">
        <v>648</v>
      </c>
    </row>
    <row r="4" spans="1:12">
      <c r="A4" s="81" t="s">
        <v>647</v>
      </c>
      <c r="B4" s="81" t="s">
        <v>646</v>
      </c>
      <c r="C4" s="80"/>
      <c r="D4" s="80"/>
      <c r="E4" s="80"/>
      <c r="F4" s="80"/>
      <c r="G4" s="80"/>
      <c r="H4" s="80"/>
      <c r="I4" s="80"/>
      <c r="J4" s="80"/>
      <c r="K4" s="80"/>
      <c r="L4" s="80"/>
    </row>
    <row r="5" spans="1:12">
      <c r="A5" s="76" t="s">
        <v>645</v>
      </c>
      <c r="C5" s="77"/>
      <c r="D5" s="77"/>
      <c r="E5" s="77"/>
      <c r="F5" s="77"/>
      <c r="G5" s="77"/>
      <c r="H5" s="77"/>
      <c r="I5" s="77"/>
      <c r="J5" s="77"/>
      <c r="K5" s="77"/>
      <c r="L5" s="77"/>
    </row>
    <row r="6" spans="1:12">
      <c r="A6" s="76"/>
      <c r="B6" s="75" t="s">
        <v>712</v>
      </c>
      <c r="C6" s="77"/>
      <c r="D6" s="77"/>
      <c r="E6" s="77"/>
      <c r="F6" s="77"/>
      <c r="G6" s="77">
        <v>0.5</v>
      </c>
      <c r="H6" s="77">
        <v>10</v>
      </c>
      <c r="I6" s="77">
        <v>0.5</v>
      </c>
      <c r="J6" s="77">
        <v>10</v>
      </c>
      <c r="K6" s="77"/>
      <c r="L6" s="77"/>
    </row>
    <row r="7" spans="1:12">
      <c r="A7" s="79"/>
      <c r="B7" s="79" t="s">
        <v>644</v>
      </c>
      <c r="C7" s="78">
        <v>1.03</v>
      </c>
      <c r="D7" s="78">
        <v>1.03</v>
      </c>
      <c r="E7" s="78">
        <v>1.04</v>
      </c>
      <c r="F7" s="78">
        <v>1.04</v>
      </c>
      <c r="G7" s="78">
        <v>0.93</v>
      </c>
      <c r="H7" s="78">
        <v>1.05</v>
      </c>
      <c r="I7" s="78">
        <v>0.94</v>
      </c>
      <c r="J7" s="78">
        <v>1.06</v>
      </c>
      <c r="K7" s="77" t="s">
        <v>598</v>
      </c>
      <c r="L7" s="77" t="s">
        <v>744</v>
      </c>
    </row>
    <row r="8" spans="1:12">
      <c r="A8" s="79"/>
      <c r="B8" s="79" t="s">
        <v>743</v>
      </c>
      <c r="C8" s="78">
        <v>1.05</v>
      </c>
      <c r="D8" s="78">
        <v>1.05</v>
      </c>
      <c r="E8" s="78">
        <v>1.06</v>
      </c>
      <c r="F8" s="78">
        <v>1.06</v>
      </c>
      <c r="G8" s="78">
        <v>0.95</v>
      </c>
      <c r="H8" s="78">
        <v>1.07</v>
      </c>
      <c r="I8" s="78">
        <v>0.96</v>
      </c>
      <c r="J8" s="78">
        <v>1.08</v>
      </c>
      <c r="K8" s="77" t="s">
        <v>592</v>
      </c>
      <c r="L8" s="77" t="s">
        <v>742</v>
      </c>
    </row>
    <row r="9" spans="1:12">
      <c r="A9" s="79"/>
      <c r="B9" s="79" t="s">
        <v>642</v>
      </c>
      <c r="C9" s="78">
        <v>1.5E-3</v>
      </c>
      <c r="D9" s="78">
        <v>1.4E-3</v>
      </c>
      <c r="E9" s="78">
        <v>1.1999999999999999E-3</v>
      </c>
      <c r="F9" s="78">
        <v>1E-3</v>
      </c>
      <c r="G9" s="78">
        <v>1.2999999999999999E-3</v>
      </c>
      <c r="H9" s="78">
        <v>2E-3</v>
      </c>
      <c r="I9" s="78">
        <v>8.0000000000000004E-4</v>
      </c>
      <c r="J9" s="78">
        <v>1.5E-3</v>
      </c>
      <c r="K9" s="77" t="s">
        <v>596</v>
      </c>
      <c r="L9" s="77" t="s">
        <v>679</v>
      </c>
    </row>
    <row r="10" spans="1:12">
      <c r="A10" s="79"/>
      <c r="B10" s="79" t="s">
        <v>641</v>
      </c>
      <c r="C10" s="78">
        <v>0.01</v>
      </c>
      <c r="D10" s="78">
        <v>0.01</v>
      </c>
      <c r="E10" s="78">
        <v>0.01</v>
      </c>
      <c r="F10" s="78">
        <v>0.01</v>
      </c>
      <c r="G10" s="78">
        <v>8.0000000000000004E-4</v>
      </c>
      <c r="H10" s="78">
        <v>0.02</v>
      </c>
      <c r="I10" s="78">
        <v>8.0000000000000004E-4</v>
      </c>
      <c r="J10" s="78">
        <v>0.02</v>
      </c>
      <c r="K10" s="77"/>
      <c r="L10" s="77" t="s">
        <v>701</v>
      </c>
    </row>
    <row r="11" spans="1:12">
      <c r="A11" s="76"/>
      <c r="B11" s="75" t="s">
        <v>707</v>
      </c>
      <c r="C11" s="77">
        <v>0.4</v>
      </c>
      <c r="D11" s="77">
        <v>0.4</v>
      </c>
      <c r="E11" s="77">
        <v>0.4</v>
      </c>
      <c r="F11" s="77">
        <v>0.4</v>
      </c>
      <c r="G11" s="77">
        <v>0.3</v>
      </c>
      <c r="H11" s="77">
        <v>0.6</v>
      </c>
      <c r="I11" s="77">
        <v>0.3</v>
      </c>
      <c r="J11" s="77">
        <v>0.6</v>
      </c>
      <c r="K11" s="77" t="s">
        <v>629</v>
      </c>
      <c r="L11" s="77" t="s">
        <v>701</v>
      </c>
    </row>
    <row r="12" spans="1:12">
      <c r="A12" s="76"/>
      <c r="B12" s="75" t="s">
        <v>639</v>
      </c>
      <c r="C12" s="77">
        <v>25</v>
      </c>
      <c r="D12" s="77">
        <v>25</v>
      </c>
      <c r="E12" s="77">
        <v>25</v>
      </c>
      <c r="F12" s="77">
        <v>25</v>
      </c>
      <c r="G12" s="77">
        <v>25</v>
      </c>
      <c r="H12" s="77"/>
      <c r="I12" s="77">
        <v>25</v>
      </c>
      <c r="J12" s="77"/>
      <c r="K12" s="77" t="s">
        <v>640</v>
      </c>
      <c r="L12" s="77" t="s">
        <v>701</v>
      </c>
    </row>
    <row r="13" spans="1:12">
      <c r="A13" s="76"/>
      <c r="B13" s="75" t="s">
        <v>636</v>
      </c>
      <c r="C13" s="77">
        <v>0.5</v>
      </c>
      <c r="D13" s="77">
        <v>0.5</v>
      </c>
      <c r="E13" s="77">
        <v>0.5</v>
      </c>
      <c r="F13" s="77">
        <v>0.5</v>
      </c>
      <c r="G13" s="77">
        <v>0.2</v>
      </c>
      <c r="H13" s="77">
        <v>0.7</v>
      </c>
      <c r="I13" s="77">
        <v>0.2</v>
      </c>
      <c r="J13" s="77">
        <v>0.7</v>
      </c>
      <c r="K13" s="77" t="s">
        <v>629</v>
      </c>
      <c r="L13" s="77" t="s">
        <v>739</v>
      </c>
    </row>
    <row r="14" spans="1:12">
      <c r="A14" s="76"/>
      <c r="B14" s="75" t="s">
        <v>706</v>
      </c>
      <c r="C14" s="77">
        <v>0</v>
      </c>
      <c r="D14" s="77">
        <v>0</v>
      </c>
      <c r="E14" s="77">
        <v>0</v>
      </c>
      <c r="F14" s="77">
        <v>0</v>
      </c>
      <c r="G14" s="77">
        <v>0</v>
      </c>
      <c r="H14" s="77">
        <v>0.01</v>
      </c>
      <c r="I14" s="77">
        <v>0</v>
      </c>
      <c r="J14" s="77">
        <v>0.01</v>
      </c>
      <c r="K14" s="77" t="s">
        <v>741</v>
      </c>
      <c r="L14" s="77" t="s">
        <v>692</v>
      </c>
    </row>
    <row r="15" spans="1:12">
      <c r="A15" s="76" t="s">
        <v>633</v>
      </c>
      <c r="C15" s="77"/>
      <c r="D15" s="77"/>
      <c r="E15" s="77"/>
      <c r="F15" s="77"/>
      <c r="G15" s="77"/>
      <c r="H15" s="77"/>
      <c r="I15" s="77"/>
      <c r="J15" s="77"/>
      <c r="K15" s="77"/>
      <c r="L15" s="77"/>
    </row>
    <row r="16" spans="1:12">
      <c r="A16" s="79"/>
      <c r="B16" s="79" t="s">
        <v>632</v>
      </c>
      <c r="C16" s="78"/>
      <c r="D16" s="78"/>
      <c r="E16" s="78"/>
      <c r="F16" s="78"/>
      <c r="G16" s="78"/>
      <c r="H16" s="78"/>
      <c r="I16" s="78"/>
      <c r="J16" s="78"/>
      <c r="K16" s="77" t="s">
        <v>740</v>
      </c>
      <c r="L16" s="77"/>
    </row>
    <row r="17" spans="1:12">
      <c r="A17" s="79"/>
      <c r="B17" s="79" t="s">
        <v>631</v>
      </c>
      <c r="C17" s="78"/>
      <c r="D17" s="78"/>
      <c r="E17" s="78"/>
      <c r="F17" s="78"/>
      <c r="G17" s="78"/>
      <c r="H17" s="78"/>
      <c r="I17" s="78"/>
      <c r="J17" s="78"/>
      <c r="K17" s="77" t="s">
        <v>740</v>
      </c>
      <c r="L17" s="77"/>
    </row>
    <row r="18" spans="1:12">
      <c r="A18" s="79"/>
      <c r="B18" s="79" t="s">
        <v>630</v>
      </c>
      <c r="C18" s="78">
        <v>0.15</v>
      </c>
      <c r="D18" s="78">
        <v>0.15</v>
      </c>
      <c r="E18" s="78">
        <v>0.15</v>
      </c>
      <c r="F18" s="78">
        <v>0.15</v>
      </c>
      <c r="G18" s="78">
        <v>0.1</v>
      </c>
      <c r="H18" s="78">
        <v>0.2</v>
      </c>
      <c r="I18" s="78">
        <v>0.1</v>
      </c>
      <c r="J18" s="78">
        <v>0.2</v>
      </c>
      <c r="K18" s="77"/>
      <c r="L18" s="77" t="s">
        <v>739</v>
      </c>
    </row>
    <row r="19" spans="1:12">
      <c r="A19" s="76"/>
      <c r="B19" s="75" t="s">
        <v>628</v>
      </c>
      <c r="C19" s="77">
        <v>0.1</v>
      </c>
      <c r="D19" s="77">
        <v>0.1</v>
      </c>
      <c r="E19" s="77">
        <v>0.1</v>
      </c>
      <c r="F19" s="77">
        <v>0.1</v>
      </c>
      <c r="G19" s="77">
        <v>0.08</v>
      </c>
      <c r="H19" s="77">
        <v>0.15</v>
      </c>
      <c r="I19" s="77">
        <v>0.08</v>
      </c>
      <c r="J19" s="77">
        <v>0.15</v>
      </c>
      <c r="K19" s="77" t="s">
        <v>705</v>
      </c>
      <c r="L19" s="77" t="s">
        <v>739</v>
      </c>
    </row>
    <row r="20" spans="1:12">
      <c r="A20" s="76"/>
      <c r="B20" s="75" t="s">
        <v>627</v>
      </c>
      <c r="C20" s="77">
        <v>0.4</v>
      </c>
      <c r="D20" s="77">
        <v>0.4</v>
      </c>
      <c r="E20" s="77">
        <v>0.4</v>
      </c>
      <c r="F20" s="77">
        <v>0.4</v>
      </c>
      <c r="G20" s="77">
        <v>0.3</v>
      </c>
      <c r="H20" s="77">
        <v>0.5</v>
      </c>
      <c r="I20" s="77">
        <v>0.3</v>
      </c>
      <c r="J20" s="77">
        <v>0.5</v>
      </c>
      <c r="K20" s="77" t="s">
        <v>705</v>
      </c>
      <c r="L20" s="77" t="s">
        <v>739</v>
      </c>
    </row>
    <row r="21" spans="1:12">
      <c r="A21" s="76" t="s">
        <v>626</v>
      </c>
      <c r="C21" s="77"/>
      <c r="D21" s="77"/>
      <c r="E21" s="77"/>
      <c r="F21" s="77"/>
      <c r="G21" s="77"/>
      <c r="H21" s="77"/>
      <c r="I21" s="77"/>
      <c r="J21" s="77"/>
      <c r="K21" s="77"/>
      <c r="L21" s="77"/>
    </row>
    <row r="22" spans="1:12">
      <c r="A22" s="76"/>
      <c r="B22" s="75" t="s">
        <v>625</v>
      </c>
      <c r="C22" s="77">
        <v>0.3</v>
      </c>
      <c r="D22" s="77">
        <v>0.3</v>
      </c>
      <c r="E22" s="77">
        <v>0.3</v>
      </c>
      <c r="F22" s="77">
        <v>0.3</v>
      </c>
      <c r="G22" s="77">
        <v>0</v>
      </c>
      <c r="H22" s="77">
        <v>0.3</v>
      </c>
      <c r="I22" s="77">
        <v>0</v>
      </c>
      <c r="J22" s="77">
        <v>0.3</v>
      </c>
      <c r="K22" s="77" t="s">
        <v>703</v>
      </c>
      <c r="L22" s="77" t="s">
        <v>679</v>
      </c>
    </row>
    <row r="23" spans="1:12">
      <c r="A23" s="76"/>
      <c r="B23" s="75" t="s">
        <v>624</v>
      </c>
      <c r="C23" s="77">
        <v>10</v>
      </c>
      <c r="D23" s="77">
        <v>9</v>
      </c>
      <c r="E23" s="77">
        <v>7</v>
      </c>
      <c r="F23" s="77">
        <v>6</v>
      </c>
      <c r="G23" s="77">
        <v>8</v>
      </c>
      <c r="H23" s="77">
        <v>60</v>
      </c>
      <c r="I23" s="77">
        <v>5</v>
      </c>
      <c r="J23" s="77">
        <v>30</v>
      </c>
      <c r="K23" s="77"/>
      <c r="L23" s="77" t="s">
        <v>710</v>
      </c>
    </row>
    <row r="24" spans="1:12">
      <c r="A24" s="76"/>
      <c r="B24" s="75" t="s">
        <v>623</v>
      </c>
      <c r="C24" s="77">
        <v>3</v>
      </c>
      <c r="D24" s="77">
        <v>3</v>
      </c>
      <c r="E24" s="77">
        <v>2</v>
      </c>
      <c r="F24" s="77">
        <v>2</v>
      </c>
      <c r="G24" s="77">
        <v>2</v>
      </c>
      <c r="H24" s="77">
        <v>6</v>
      </c>
      <c r="I24" s="77">
        <v>2</v>
      </c>
      <c r="J24" s="77">
        <v>6</v>
      </c>
      <c r="K24" s="77"/>
      <c r="L24" s="77" t="s">
        <v>710</v>
      </c>
    </row>
    <row r="25" spans="1:12">
      <c r="A25" s="76"/>
      <c r="B25" s="75" t="s">
        <v>622</v>
      </c>
      <c r="C25" s="77">
        <v>1</v>
      </c>
      <c r="D25" s="77">
        <v>1</v>
      </c>
      <c r="E25" s="77">
        <v>1</v>
      </c>
      <c r="F25" s="77">
        <v>1</v>
      </c>
      <c r="G25" s="77"/>
      <c r="H25" s="77"/>
      <c r="I25" s="77"/>
      <c r="J25" s="77"/>
      <c r="K25" s="77" t="s">
        <v>638</v>
      </c>
      <c r="L25" s="77" t="s">
        <v>738</v>
      </c>
    </row>
    <row r="26" spans="1:12">
      <c r="A26" s="76" t="s">
        <v>621</v>
      </c>
      <c r="C26" s="77"/>
      <c r="D26" s="77"/>
      <c r="E26" s="77"/>
      <c r="F26" s="77"/>
      <c r="G26" s="77"/>
      <c r="H26" s="77"/>
      <c r="I26" s="77"/>
      <c r="J26" s="77"/>
      <c r="K26" s="77"/>
      <c r="L26" s="77"/>
    </row>
    <row r="27" spans="1:12">
      <c r="A27" s="76"/>
      <c r="B27" s="75" t="s">
        <v>620</v>
      </c>
      <c r="C27" s="77">
        <v>0.06</v>
      </c>
      <c r="D27" s="77">
        <v>0.06</v>
      </c>
      <c r="E27" s="77">
        <v>0.05</v>
      </c>
      <c r="F27" s="77">
        <v>0.05</v>
      </c>
      <c r="G27" s="77">
        <v>0.04</v>
      </c>
      <c r="H27" s="77">
        <v>0.25</v>
      </c>
      <c r="I27" s="77">
        <v>0.04</v>
      </c>
      <c r="J27" s="77">
        <v>0.25</v>
      </c>
      <c r="K27" s="77" t="s">
        <v>634</v>
      </c>
      <c r="L27" s="77" t="s">
        <v>737</v>
      </c>
    </row>
    <row r="28" spans="1:12">
      <c r="A28" s="76"/>
      <c r="B28" s="75" t="s">
        <v>617</v>
      </c>
      <c r="C28" s="77">
        <v>0.04</v>
      </c>
      <c r="D28" s="77">
        <v>0.04</v>
      </c>
      <c r="E28" s="77">
        <v>0.03</v>
      </c>
      <c r="F28" s="77">
        <v>0.03</v>
      </c>
      <c r="G28" s="77">
        <v>0.03</v>
      </c>
      <c r="H28" s="77">
        <v>0.15</v>
      </c>
      <c r="I28" s="77">
        <v>0.03</v>
      </c>
      <c r="J28" s="77">
        <v>0.15</v>
      </c>
      <c r="K28" s="77"/>
      <c r="L28" s="77" t="s">
        <v>737</v>
      </c>
    </row>
    <row r="29" spans="1:12">
      <c r="A29" s="76"/>
      <c r="B29" s="75" t="s">
        <v>616</v>
      </c>
      <c r="C29" s="77">
        <v>0.02</v>
      </c>
      <c r="D29" s="77">
        <v>0.02</v>
      </c>
      <c r="E29" s="77">
        <v>0.02</v>
      </c>
      <c r="F29" s="77">
        <v>0.02</v>
      </c>
      <c r="G29" s="77">
        <v>0.01</v>
      </c>
      <c r="H29" s="77">
        <v>0.1</v>
      </c>
      <c r="I29" s="77">
        <v>0.01</v>
      </c>
      <c r="J29" s="77">
        <v>0.1</v>
      </c>
      <c r="K29" s="77"/>
      <c r="L29" s="77" t="s">
        <v>737</v>
      </c>
    </row>
    <row r="30" spans="1:12">
      <c r="A30" s="76"/>
      <c r="B30" s="75" t="s">
        <v>613</v>
      </c>
      <c r="C30" s="77">
        <v>1.1000000000000001</v>
      </c>
      <c r="D30" s="77">
        <v>1.1000000000000001</v>
      </c>
      <c r="E30" s="77">
        <v>1</v>
      </c>
      <c r="F30" s="77">
        <v>1</v>
      </c>
      <c r="G30" s="77">
        <v>0.6</v>
      </c>
      <c r="H30" s="77">
        <v>2.1</v>
      </c>
      <c r="I30" s="77">
        <v>0.6</v>
      </c>
      <c r="J30" s="77">
        <v>2.2000000000000002</v>
      </c>
      <c r="K30" s="77"/>
      <c r="L30" s="77"/>
    </row>
    <row r="31" spans="1:12">
      <c r="A31" s="76"/>
      <c r="B31" s="75" t="s">
        <v>612</v>
      </c>
      <c r="C31" s="77">
        <v>0.1</v>
      </c>
      <c r="D31" s="77">
        <v>0.1</v>
      </c>
      <c r="E31" s="77">
        <v>0.1</v>
      </c>
      <c r="F31" s="77">
        <v>0.1</v>
      </c>
      <c r="G31" s="77">
        <v>0.1</v>
      </c>
      <c r="H31" s="77">
        <v>0.1</v>
      </c>
      <c r="I31" s="77">
        <v>0.1</v>
      </c>
      <c r="J31" s="77">
        <v>0.2</v>
      </c>
      <c r="K31" s="77" t="s">
        <v>596</v>
      </c>
      <c r="L31" s="77"/>
    </row>
    <row r="32" spans="1:12">
      <c r="A32" s="76"/>
      <c r="B32" s="75" t="s">
        <v>610</v>
      </c>
      <c r="C32" s="77">
        <v>1</v>
      </c>
      <c r="D32" s="77">
        <v>1</v>
      </c>
      <c r="E32" s="77">
        <v>0.9</v>
      </c>
      <c r="F32" s="77">
        <v>0.9</v>
      </c>
      <c r="G32" s="77">
        <v>0.5</v>
      </c>
      <c r="H32" s="77">
        <v>2</v>
      </c>
      <c r="I32" s="77">
        <v>0.5</v>
      </c>
      <c r="J32" s="77">
        <v>2</v>
      </c>
      <c r="K32" s="77"/>
      <c r="L32" s="77" t="s">
        <v>736</v>
      </c>
    </row>
    <row r="33" spans="1:12">
      <c r="A33" s="76"/>
      <c r="B33" s="75" t="s">
        <v>609</v>
      </c>
      <c r="C33" s="77">
        <v>2000</v>
      </c>
      <c r="D33" s="77">
        <v>1950</v>
      </c>
      <c r="E33" s="77">
        <v>1900</v>
      </c>
      <c r="F33" s="77">
        <v>1700</v>
      </c>
      <c r="G33" s="77">
        <v>1000</v>
      </c>
      <c r="H33" s="77">
        <v>2500</v>
      </c>
      <c r="I33" s="77">
        <v>1000</v>
      </c>
      <c r="J33" s="77">
        <v>2500</v>
      </c>
      <c r="K33" s="77" t="s">
        <v>629</v>
      </c>
      <c r="L33" s="77"/>
    </row>
    <row r="34" spans="1:12">
      <c r="A34" s="76"/>
    </row>
    <row r="35" spans="1:12">
      <c r="A35" s="76"/>
    </row>
    <row r="36" spans="1:12">
      <c r="A36" s="76" t="s">
        <v>590</v>
      </c>
    </row>
    <row r="37" spans="1:12">
      <c r="A37" s="76"/>
      <c r="B37" s="75" t="s">
        <v>735</v>
      </c>
    </row>
    <row r="38" spans="1:12">
      <c r="A38" s="76"/>
      <c r="B38" s="75" t="s">
        <v>734</v>
      </c>
    </row>
    <row r="39" spans="1:12">
      <c r="A39" s="76"/>
      <c r="B39" s="75" t="s">
        <v>733</v>
      </c>
    </row>
    <row r="40" spans="1:12">
      <c r="A40" s="76"/>
      <c r="B40" s="75" t="s">
        <v>732</v>
      </c>
    </row>
    <row r="41" spans="1:12">
      <c r="A41" s="76"/>
      <c r="B41" s="75" t="s">
        <v>731</v>
      </c>
    </row>
    <row r="42" spans="1:12">
      <c r="A42" s="76"/>
      <c r="B42" s="75" t="s">
        <v>730</v>
      </c>
    </row>
    <row r="43" spans="1:12">
      <c r="A43" s="76"/>
      <c r="B43" s="75" t="s">
        <v>729</v>
      </c>
    </row>
    <row r="44" spans="1:12">
      <c r="A44" s="76"/>
      <c r="B44" s="75" t="s">
        <v>728</v>
      </c>
    </row>
    <row r="45" spans="1:12">
      <c r="A45" s="76"/>
      <c r="B45" s="75" t="s">
        <v>727</v>
      </c>
    </row>
    <row r="46" spans="1:12">
      <c r="A46" s="76"/>
      <c r="B46" s="75" t="s">
        <v>726</v>
      </c>
    </row>
    <row r="47" spans="1:12">
      <c r="A47" s="76"/>
      <c r="B47" s="75" t="s">
        <v>725</v>
      </c>
    </row>
    <row r="48" spans="1:12">
      <c r="A48" s="76"/>
      <c r="B48" s="75" t="s">
        <v>724</v>
      </c>
    </row>
    <row r="49" spans="1:2">
      <c r="A49" s="76"/>
      <c r="B49" s="75" t="s">
        <v>570</v>
      </c>
    </row>
    <row r="50" spans="1:2">
      <c r="A50" s="76"/>
      <c r="B50" s="75" t="s">
        <v>569</v>
      </c>
    </row>
    <row r="51" spans="1:2">
      <c r="A51" s="76"/>
    </row>
    <row r="52" spans="1:2">
      <c r="A52" s="76" t="s">
        <v>568</v>
      </c>
    </row>
    <row r="53" spans="1:2">
      <c r="A53" s="76"/>
      <c r="B53" s="75" t="s">
        <v>723</v>
      </c>
    </row>
    <row r="54" spans="1:2">
      <c r="A54" s="76"/>
      <c r="B54" s="75" t="s">
        <v>722</v>
      </c>
    </row>
    <row r="55" spans="1:2">
      <c r="A55" s="76"/>
      <c r="B55" s="75" t="s">
        <v>721</v>
      </c>
    </row>
    <row r="56" spans="1:2">
      <c r="A56" s="76"/>
      <c r="B56" s="75" t="s">
        <v>720</v>
      </c>
    </row>
    <row r="57" spans="1:2">
      <c r="A57" s="76"/>
      <c r="B57" s="75" t="s">
        <v>719</v>
      </c>
    </row>
    <row r="58" spans="1:2">
      <c r="A58" s="76"/>
      <c r="B58" s="75" t="s">
        <v>718</v>
      </c>
    </row>
    <row r="59" spans="1:2">
      <c r="A59" s="76"/>
    </row>
    <row r="60" spans="1:2">
      <c r="A60" s="76"/>
    </row>
    <row r="61" spans="1:2">
      <c r="A61" s="76"/>
    </row>
    <row r="62" spans="1:2">
      <c r="A62" s="76"/>
    </row>
    <row r="63" spans="1:2">
      <c r="A63" s="76"/>
    </row>
    <row r="64" spans="1:2">
      <c r="A64" s="76"/>
    </row>
    <row r="65" spans="1:1">
      <c r="A65" s="76"/>
    </row>
    <row r="66" spans="1:1">
      <c r="A66" s="76"/>
    </row>
    <row r="67" spans="1:1">
      <c r="A67" s="76"/>
    </row>
    <row r="68" spans="1:1">
      <c r="A68" s="76"/>
    </row>
    <row r="69" spans="1:1">
      <c r="A69" s="76"/>
    </row>
    <row r="70" spans="1:1">
      <c r="A70" s="76"/>
    </row>
    <row r="71" spans="1:1">
      <c r="A71" s="76"/>
    </row>
    <row r="72" spans="1:1">
      <c r="A72" s="76"/>
    </row>
    <row r="73" spans="1:1">
      <c r="A73" s="76"/>
    </row>
    <row r="74" spans="1:1">
      <c r="A74" s="76"/>
    </row>
    <row r="75" spans="1:1">
      <c r="A75" s="76"/>
    </row>
    <row r="76" spans="1:1">
      <c r="A76" s="76"/>
    </row>
    <row r="77" spans="1:1">
      <c r="A77" s="76"/>
    </row>
    <row r="78" spans="1:1">
      <c r="A78" s="76"/>
    </row>
    <row r="79" spans="1:1">
      <c r="A79" s="76"/>
    </row>
    <row r="80" spans="1:1">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3">
      <c r="A1" s="82" t="s">
        <v>657</v>
      </c>
      <c r="B1" s="82"/>
      <c r="C1" s="175" t="s">
        <v>713</v>
      </c>
      <c r="D1" s="175"/>
      <c r="E1" s="175"/>
      <c r="F1" s="175"/>
      <c r="G1" s="175"/>
      <c r="H1" s="175"/>
      <c r="I1" s="175"/>
      <c r="J1" s="175"/>
      <c r="K1" s="175"/>
      <c r="L1" s="175"/>
      <c r="M1" s="175"/>
    </row>
    <row r="2" spans="1:13">
      <c r="A2" s="81" t="s">
        <v>655</v>
      </c>
      <c r="B2" s="81"/>
      <c r="C2" s="80">
        <v>2020</v>
      </c>
      <c r="D2" s="80">
        <v>2025</v>
      </c>
      <c r="E2" s="80">
        <v>2030</v>
      </c>
      <c r="F2" s="80">
        <v>2040</v>
      </c>
      <c r="G2" s="80">
        <v>2050</v>
      </c>
      <c r="H2" s="80">
        <v>2025</v>
      </c>
      <c r="I2" s="80">
        <v>2025</v>
      </c>
      <c r="J2" s="80">
        <v>2050</v>
      </c>
      <c r="K2" s="80">
        <v>2050</v>
      </c>
      <c r="L2" s="80" t="s">
        <v>654</v>
      </c>
      <c r="M2" s="80" t="s">
        <v>654</v>
      </c>
    </row>
    <row r="3" spans="1:13">
      <c r="A3" s="81" t="s">
        <v>653</v>
      </c>
      <c r="B3" s="81"/>
      <c r="C3" s="80" t="s">
        <v>652</v>
      </c>
      <c r="D3" s="80" t="s">
        <v>652</v>
      </c>
      <c r="E3" s="80" t="s">
        <v>652</v>
      </c>
      <c r="F3" s="80" t="s">
        <v>652</v>
      </c>
      <c r="G3" s="80" t="s">
        <v>652</v>
      </c>
      <c r="H3" s="80" t="s">
        <v>651</v>
      </c>
      <c r="I3" s="80" t="s">
        <v>650</v>
      </c>
      <c r="J3" s="80" t="s">
        <v>651</v>
      </c>
      <c r="K3" s="80" t="s">
        <v>650</v>
      </c>
      <c r="L3" s="80" t="s">
        <v>649</v>
      </c>
      <c r="M3" s="80" t="s">
        <v>648</v>
      </c>
    </row>
    <row r="4" spans="1:13">
      <c r="A4" s="81" t="s">
        <v>647</v>
      </c>
      <c r="B4" s="81" t="s">
        <v>646</v>
      </c>
      <c r="C4" s="80"/>
      <c r="D4" s="80"/>
      <c r="E4" s="80"/>
      <c r="F4" s="80"/>
      <c r="G4" s="80"/>
      <c r="H4" s="80"/>
      <c r="I4" s="80"/>
      <c r="J4" s="80"/>
      <c r="K4" s="80"/>
      <c r="L4" s="80"/>
      <c r="M4" s="80"/>
    </row>
    <row r="5" spans="1:13">
      <c r="A5" s="76" t="s">
        <v>645</v>
      </c>
      <c r="C5" s="77"/>
      <c r="D5" s="77"/>
      <c r="E5" s="77"/>
      <c r="F5" s="77"/>
      <c r="G5" s="77"/>
      <c r="H5" s="77"/>
      <c r="I5" s="77"/>
      <c r="J5" s="77"/>
      <c r="K5" s="77"/>
      <c r="L5" s="77"/>
      <c r="M5" s="77"/>
    </row>
    <row r="6" spans="1:13">
      <c r="A6" s="76"/>
      <c r="B6" s="75" t="s">
        <v>712</v>
      </c>
      <c r="C6" s="77">
        <v>22.66</v>
      </c>
      <c r="D6" s="77">
        <v>22.47</v>
      </c>
      <c r="E6" s="77">
        <v>22.3</v>
      </c>
      <c r="F6" s="77">
        <v>22.12</v>
      </c>
      <c r="G6" s="77">
        <v>21.95</v>
      </c>
      <c r="H6" s="77">
        <v>38.56</v>
      </c>
      <c r="I6" s="77">
        <v>8.56</v>
      </c>
      <c r="J6" s="77">
        <v>38.56</v>
      </c>
      <c r="K6" s="77">
        <v>8.56</v>
      </c>
      <c r="L6" s="77" t="s">
        <v>711</v>
      </c>
      <c r="M6" s="77" t="s">
        <v>710</v>
      </c>
    </row>
    <row r="7" spans="1:13">
      <c r="A7" s="79"/>
      <c r="B7" s="79" t="s">
        <v>644</v>
      </c>
      <c r="C7" s="78">
        <v>1.6513640000000001</v>
      </c>
      <c r="D7" s="78">
        <v>1.6602189999999999</v>
      </c>
      <c r="E7" s="78">
        <v>1.6690659999999999</v>
      </c>
      <c r="F7" s="78">
        <v>1.6779040000000001</v>
      </c>
      <c r="G7" s="78">
        <v>1.686734</v>
      </c>
      <c r="H7" s="78">
        <v>1.7234940000000001</v>
      </c>
      <c r="I7" s="78">
        <v>1.644355</v>
      </c>
      <c r="J7" s="78">
        <v>1.7942450000000001</v>
      </c>
      <c r="K7" s="78">
        <v>1.708537</v>
      </c>
      <c r="L7" s="77" t="s">
        <v>709</v>
      </c>
      <c r="M7" s="77"/>
    </row>
    <row r="8" spans="1:13">
      <c r="A8" s="79"/>
      <c r="B8" s="79" t="s">
        <v>642</v>
      </c>
      <c r="C8" s="78">
        <v>2.0764999999999999E-2</v>
      </c>
      <c r="D8" s="78">
        <v>2.0934999999999999E-2</v>
      </c>
      <c r="E8" s="78">
        <v>2.1103E-2</v>
      </c>
      <c r="F8" s="78">
        <v>2.1269E-2</v>
      </c>
      <c r="G8" s="78">
        <v>2.1433000000000001E-2</v>
      </c>
      <c r="H8" s="78">
        <v>8.2369999999999995E-3</v>
      </c>
      <c r="I8" s="78">
        <v>3.7009E-2</v>
      </c>
      <c r="J8" s="78">
        <v>8.2369999999999995E-3</v>
      </c>
      <c r="K8" s="78">
        <v>3.7009E-2</v>
      </c>
      <c r="L8" s="77" t="s">
        <v>598</v>
      </c>
      <c r="M8" s="77" t="s">
        <v>708</v>
      </c>
    </row>
    <row r="9" spans="1:13">
      <c r="A9" s="79"/>
      <c r="B9" s="79" t="s">
        <v>641</v>
      </c>
      <c r="C9" s="78">
        <v>0.02</v>
      </c>
      <c r="D9" s="78">
        <v>0.02</v>
      </c>
      <c r="E9" s="78">
        <v>0.02</v>
      </c>
      <c r="F9" s="78">
        <v>0.02</v>
      </c>
      <c r="G9" s="78">
        <v>0.02</v>
      </c>
      <c r="H9" s="78">
        <v>0.01</v>
      </c>
      <c r="I9" s="78">
        <v>0.03</v>
      </c>
      <c r="J9" s="78">
        <v>0.01</v>
      </c>
      <c r="K9" s="78">
        <v>0.03</v>
      </c>
      <c r="L9" s="77"/>
      <c r="M9" s="77" t="s">
        <v>704</v>
      </c>
    </row>
    <row r="10" spans="1:13">
      <c r="A10" s="76"/>
      <c r="B10" s="75" t="s">
        <v>707</v>
      </c>
      <c r="C10" s="77">
        <v>2</v>
      </c>
      <c r="D10" s="77">
        <v>2</v>
      </c>
      <c r="E10" s="77">
        <v>2</v>
      </c>
      <c r="F10" s="77">
        <v>2</v>
      </c>
      <c r="G10" s="77">
        <v>2</v>
      </c>
      <c r="H10" s="77">
        <v>1</v>
      </c>
      <c r="I10" s="77">
        <v>4</v>
      </c>
      <c r="J10" s="77">
        <v>1</v>
      </c>
      <c r="K10" s="77">
        <v>4</v>
      </c>
      <c r="L10" s="77"/>
      <c r="M10" s="77" t="s">
        <v>704</v>
      </c>
    </row>
    <row r="11" spans="1:13">
      <c r="A11" s="76"/>
      <c r="B11" s="75" t="s">
        <v>639</v>
      </c>
      <c r="C11" s="77">
        <v>25</v>
      </c>
      <c r="D11" s="77">
        <v>25</v>
      </c>
      <c r="E11" s="77">
        <v>30</v>
      </c>
      <c r="F11" s="77">
        <v>30</v>
      </c>
      <c r="G11" s="77">
        <v>30</v>
      </c>
      <c r="H11" s="77">
        <v>25</v>
      </c>
      <c r="I11" s="77">
        <v>30</v>
      </c>
      <c r="J11" s="77">
        <v>25</v>
      </c>
      <c r="K11" s="77">
        <v>35</v>
      </c>
      <c r="L11" s="77"/>
      <c r="M11" s="77" t="s">
        <v>704</v>
      </c>
    </row>
    <row r="12" spans="1:13">
      <c r="A12" s="76"/>
      <c r="B12" s="75" t="s">
        <v>636</v>
      </c>
      <c r="C12" s="77">
        <v>4.5</v>
      </c>
      <c r="D12" s="77">
        <v>4.5</v>
      </c>
      <c r="E12" s="77">
        <v>4</v>
      </c>
      <c r="F12" s="77">
        <v>4</v>
      </c>
      <c r="G12" s="77">
        <v>4</v>
      </c>
      <c r="H12" s="77">
        <v>4</v>
      </c>
      <c r="I12" s="77">
        <v>5</v>
      </c>
      <c r="J12" s="77">
        <v>3</v>
      </c>
      <c r="K12" s="77">
        <v>5</v>
      </c>
      <c r="L12" s="77"/>
      <c r="M12" s="77" t="s">
        <v>704</v>
      </c>
    </row>
    <row r="13" spans="1:13">
      <c r="A13" s="76"/>
      <c r="B13" s="75" t="s">
        <v>706</v>
      </c>
      <c r="C13" s="77">
        <v>5</v>
      </c>
      <c r="D13" s="77">
        <v>5</v>
      </c>
      <c r="E13" s="77">
        <v>5</v>
      </c>
      <c r="F13" s="77">
        <v>5</v>
      </c>
      <c r="G13" s="77">
        <v>5</v>
      </c>
      <c r="H13" s="77">
        <v>3</v>
      </c>
      <c r="I13" s="77">
        <v>7</v>
      </c>
      <c r="J13" s="77">
        <v>3</v>
      </c>
      <c r="K13" s="77">
        <v>7</v>
      </c>
      <c r="L13" s="77" t="s">
        <v>705</v>
      </c>
      <c r="M13" s="77" t="s">
        <v>704</v>
      </c>
    </row>
    <row r="14" spans="1:13">
      <c r="A14" s="76" t="s">
        <v>633</v>
      </c>
      <c r="C14" s="77"/>
      <c r="D14" s="77"/>
      <c r="E14" s="77"/>
      <c r="F14" s="77"/>
      <c r="G14" s="77"/>
      <c r="H14" s="77"/>
      <c r="I14" s="77"/>
      <c r="J14" s="77"/>
      <c r="K14" s="77"/>
      <c r="L14" s="77"/>
      <c r="M14" s="77"/>
    </row>
    <row r="15" spans="1:13">
      <c r="A15" s="79"/>
      <c r="B15" s="79" t="s">
        <v>632</v>
      </c>
      <c r="C15" s="78"/>
      <c r="D15" s="78"/>
      <c r="E15" s="78"/>
      <c r="F15" s="78"/>
      <c r="G15" s="78"/>
      <c r="H15" s="78"/>
      <c r="I15" s="78"/>
      <c r="J15" s="78"/>
      <c r="K15" s="78"/>
      <c r="L15" s="77" t="s">
        <v>703</v>
      </c>
      <c r="M15" s="77"/>
    </row>
    <row r="16" spans="1:13">
      <c r="A16" s="79"/>
      <c r="B16" s="79" t="s">
        <v>631</v>
      </c>
      <c r="C16" s="78"/>
      <c r="D16" s="78"/>
      <c r="E16" s="78"/>
      <c r="F16" s="78"/>
      <c r="G16" s="78"/>
      <c r="H16" s="78"/>
      <c r="I16" s="78"/>
      <c r="J16" s="78"/>
      <c r="K16" s="78"/>
      <c r="L16" s="77" t="s">
        <v>703</v>
      </c>
      <c r="M16" s="77"/>
    </row>
    <row r="17" spans="1:13">
      <c r="A17" s="79"/>
      <c r="B17" s="79" t="s">
        <v>630</v>
      </c>
      <c r="C17" s="78">
        <v>0.2</v>
      </c>
      <c r="D17" s="78">
        <v>0.2</v>
      </c>
      <c r="E17" s="78">
        <v>0.2</v>
      </c>
      <c r="F17" s="78">
        <v>0.2</v>
      </c>
      <c r="G17" s="78">
        <v>0.2</v>
      </c>
      <c r="H17" s="78">
        <v>0.2</v>
      </c>
      <c r="I17" s="78">
        <v>0.2</v>
      </c>
      <c r="J17" s="78">
        <v>0.2</v>
      </c>
      <c r="K17" s="78">
        <v>0.2</v>
      </c>
      <c r="L17" s="77" t="s">
        <v>703</v>
      </c>
      <c r="M17" s="77" t="s">
        <v>702</v>
      </c>
    </row>
    <row r="18" spans="1:13">
      <c r="A18" s="76"/>
      <c r="B18" s="75" t="s">
        <v>628</v>
      </c>
      <c r="C18" s="77"/>
      <c r="D18" s="77"/>
      <c r="E18" s="77"/>
      <c r="F18" s="77"/>
      <c r="G18" s="77"/>
      <c r="H18" s="77"/>
      <c r="I18" s="77"/>
      <c r="J18" s="77"/>
      <c r="K18" s="77"/>
      <c r="L18" s="77"/>
      <c r="M18" s="77"/>
    </row>
    <row r="19" spans="1:13">
      <c r="A19" s="76"/>
      <c r="B19" s="75" t="s">
        <v>627</v>
      </c>
      <c r="C19" s="77">
        <v>2</v>
      </c>
      <c r="D19" s="77">
        <v>2</v>
      </c>
      <c r="E19" s="77">
        <v>2</v>
      </c>
      <c r="F19" s="77">
        <v>2</v>
      </c>
      <c r="G19" s="77">
        <v>2</v>
      </c>
      <c r="H19" s="77">
        <v>2</v>
      </c>
      <c r="I19" s="77">
        <v>2</v>
      </c>
      <c r="J19" s="77">
        <v>2</v>
      </c>
      <c r="K19" s="77">
        <v>2</v>
      </c>
      <c r="L19" s="77"/>
      <c r="M19" s="77" t="s">
        <v>701</v>
      </c>
    </row>
    <row r="20" spans="1:13">
      <c r="A20" s="76" t="s">
        <v>626</v>
      </c>
      <c r="C20" s="77"/>
      <c r="D20" s="77"/>
      <c r="E20" s="77"/>
      <c r="F20" s="77"/>
      <c r="G20" s="77"/>
      <c r="H20" s="77"/>
      <c r="I20" s="77"/>
      <c r="J20" s="77"/>
      <c r="K20" s="77"/>
      <c r="L20" s="77"/>
      <c r="M20" s="77"/>
    </row>
    <row r="21" spans="1:13">
      <c r="A21" s="79"/>
      <c r="B21" s="79" t="s">
        <v>700</v>
      </c>
      <c r="C21" s="78"/>
      <c r="D21" s="78"/>
      <c r="E21" s="78"/>
      <c r="F21" s="78"/>
      <c r="G21" s="78"/>
      <c r="H21" s="78"/>
      <c r="I21" s="78"/>
      <c r="J21" s="78"/>
      <c r="K21" s="78"/>
      <c r="L21" s="77"/>
      <c r="M21" s="77"/>
    </row>
    <row r="22" spans="1:13">
      <c r="A22" s="76"/>
      <c r="B22" s="75" t="s">
        <v>624</v>
      </c>
      <c r="C22" s="77"/>
      <c r="D22" s="77"/>
      <c r="E22" s="77"/>
      <c r="F22" s="77"/>
      <c r="G22" s="77"/>
      <c r="H22" s="77"/>
      <c r="I22" s="77"/>
      <c r="J22" s="77"/>
      <c r="K22" s="77"/>
      <c r="L22" s="77"/>
      <c r="M22" s="77"/>
    </row>
    <row r="23" spans="1:13">
      <c r="A23" s="76"/>
      <c r="B23" s="75" t="s">
        <v>623</v>
      </c>
      <c r="C23" s="77"/>
      <c r="D23" s="77"/>
      <c r="E23" s="77"/>
      <c r="F23" s="77"/>
      <c r="G23" s="77"/>
      <c r="H23" s="77"/>
      <c r="I23" s="77"/>
      <c r="J23" s="77"/>
      <c r="K23" s="77"/>
      <c r="L23" s="77"/>
      <c r="M23" s="77"/>
    </row>
    <row r="24" spans="1:13">
      <c r="A24" s="76"/>
      <c r="B24" s="75" t="s">
        <v>622</v>
      </c>
      <c r="C24" s="77"/>
      <c r="D24" s="77"/>
      <c r="E24" s="77"/>
      <c r="F24" s="77"/>
      <c r="G24" s="77"/>
      <c r="H24" s="77"/>
      <c r="I24" s="77"/>
      <c r="J24" s="77"/>
      <c r="K24" s="77"/>
      <c r="L24" s="77"/>
      <c r="M24" s="77"/>
    </row>
    <row r="25" spans="1:13">
      <c r="A25" s="76"/>
      <c r="B25" s="75" t="s">
        <v>699</v>
      </c>
      <c r="C25" s="77"/>
      <c r="D25" s="77"/>
      <c r="E25" s="77"/>
      <c r="F25" s="77"/>
      <c r="G25" s="77"/>
      <c r="H25" s="77"/>
      <c r="I25" s="77"/>
      <c r="J25" s="77"/>
      <c r="K25" s="77"/>
      <c r="L25" s="77"/>
      <c r="M25" s="77"/>
    </row>
    <row r="26" spans="1:13">
      <c r="A26" s="76" t="s">
        <v>621</v>
      </c>
      <c r="C26" s="77"/>
      <c r="D26" s="77"/>
      <c r="E26" s="77"/>
      <c r="F26" s="77"/>
      <c r="G26" s="77"/>
      <c r="H26" s="77"/>
      <c r="I26" s="77"/>
      <c r="J26" s="77"/>
      <c r="K26" s="77"/>
      <c r="L26" s="77"/>
      <c r="M26" s="77"/>
    </row>
    <row r="27" spans="1:13">
      <c r="A27" s="76"/>
      <c r="B27" s="75" t="s">
        <v>620</v>
      </c>
      <c r="C27" s="77">
        <v>1.26</v>
      </c>
      <c r="D27" s="77">
        <v>1.23</v>
      </c>
      <c r="E27" s="77">
        <v>1.19</v>
      </c>
      <c r="F27" s="77">
        <v>1.1499999999999999</v>
      </c>
      <c r="G27" s="77">
        <v>1.1200000000000001</v>
      </c>
      <c r="H27" s="77">
        <v>0.74</v>
      </c>
      <c r="I27" s="77">
        <v>1.88</v>
      </c>
      <c r="J27" s="77">
        <v>0.69</v>
      </c>
      <c r="K27" s="77">
        <v>1.74</v>
      </c>
      <c r="L27" s="77" t="s">
        <v>698</v>
      </c>
      <c r="M27" s="77" t="s">
        <v>697</v>
      </c>
    </row>
    <row r="28" spans="1:13">
      <c r="A28" s="76"/>
      <c r="B28" s="75" t="s">
        <v>617</v>
      </c>
      <c r="C28" s="77">
        <v>0.77</v>
      </c>
      <c r="D28" s="77">
        <v>0.75</v>
      </c>
      <c r="E28" s="77">
        <v>0.73</v>
      </c>
      <c r="F28" s="77">
        <v>0.71</v>
      </c>
      <c r="G28" s="77">
        <v>0.68</v>
      </c>
      <c r="H28" s="77">
        <v>0.43</v>
      </c>
      <c r="I28" s="77">
        <v>1.1599999999999999</v>
      </c>
      <c r="J28" s="77">
        <v>0.39</v>
      </c>
      <c r="K28" s="77">
        <v>1.05</v>
      </c>
      <c r="L28" s="77"/>
      <c r="M28" s="77" t="s">
        <v>694</v>
      </c>
    </row>
    <row r="29" spans="1:13">
      <c r="A29" s="76"/>
      <c r="B29" s="75" t="s">
        <v>696</v>
      </c>
      <c r="C29" s="77">
        <v>0.23</v>
      </c>
      <c r="D29" s="77">
        <v>0.22</v>
      </c>
      <c r="E29" s="77">
        <v>0.22</v>
      </c>
      <c r="F29" s="77">
        <v>0.21</v>
      </c>
      <c r="G29" s="77">
        <v>0.2</v>
      </c>
      <c r="H29" s="77">
        <v>0.16</v>
      </c>
      <c r="I29" s="77">
        <v>0.33</v>
      </c>
      <c r="J29" s="77">
        <v>0.16</v>
      </c>
      <c r="K29" s="77">
        <v>0.33</v>
      </c>
      <c r="L29" s="77" t="s">
        <v>695</v>
      </c>
      <c r="M29" s="77"/>
    </row>
    <row r="30" spans="1:13">
      <c r="A30" s="76"/>
      <c r="B30" s="75" t="s">
        <v>616</v>
      </c>
      <c r="C30" s="77">
        <v>0.26</v>
      </c>
      <c r="D30" s="77">
        <v>0.25</v>
      </c>
      <c r="E30" s="77">
        <v>0.24</v>
      </c>
      <c r="F30" s="77">
        <v>0.24</v>
      </c>
      <c r="G30" s="77">
        <v>0.23</v>
      </c>
      <c r="H30" s="77">
        <v>0.15</v>
      </c>
      <c r="I30" s="77">
        <v>0.4</v>
      </c>
      <c r="J30" s="77">
        <v>0.13</v>
      </c>
      <c r="K30" s="77">
        <v>0.36</v>
      </c>
      <c r="L30" s="77"/>
      <c r="M30" s="77" t="s">
        <v>694</v>
      </c>
    </row>
    <row r="31" spans="1:13">
      <c r="A31" s="76"/>
      <c r="B31" s="75" t="s">
        <v>613</v>
      </c>
      <c r="C31" s="77">
        <v>2.08</v>
      </c>
      <c r="D31" s="77">
        <v>2.11</v>
      </c>
      <c r="E31" s="77">
        <v>2.14</v>
      </c>
      <c r="F31" s="77">
        <v>2.13</v>
      </c>
      <c r="G31" s="77">
        <v>2.11</v>
      </c>
      <c r="H31" s="77">
        <v>2.0699999999999998</v>
      </c>
      <c r="I31" s="77">
        <v>2.0699999999999998</v>
      </c>
      <c r="J31" s="77">
        <v>2.0299999999999998</v>
      </c>
      <c r="K31" s="77">
        <v>2.0299999999999998</v>
      </c>
      <c r="L31" s="77" t="s">
        <v>693</v>
      </c>
      <c r="M31" s="77" t="s">
        <v>692</v>
      </c>
    </row>
    <row r="32" spans="1:13">
      <c r="A32" s="76"/>
      <c r="B32" s="75" t="s">
        <v>612</v>
      </c>
      <c r="C32" s="77">
        <v>0</v>
      </c>
      <c r="D32" s="77">
        <v>0</v>
      </c>
      <c r="E32" s="77">
        <v>0</v>
      </c>
      <c r="F32" s="77">
        <v>0</v>
      </c>
      <c r="G32" s="77">
        <v>0</v>
      </c>
      <c r="H32" s="77">
        <v>0</v>
      </c>
      <c r="I32" s="77">
        <v>0</v>
      </c>
      <c r="J32" s="77">
        <v>0</v>
      </c>
      <c r="K32" s="77">
        <v>0</v>
      </c>
      <c r="L32" s="77" t="s">
        <v>691</v>
      </c>
      <c r="M32" s="77"/>
    </row>
    <row r="33" spans="1:13">
      <c r="A33" s="76"/>
      <c r="B33" s="75" t="s">
        <v>610</v>
      </c>
      <c r="C33" s="77">
        <v>2.08</v>
      </c>
      <c r="D33" s="77">
        <v>2.11</v>
      </c>
      <c r="E33" s="77">
        <v>2.14</v>
      </c>
      <c r="F33" s="77">
        <v>2.13</v>
      </c>
      <c r="G33" s="77">
        <v>2.11</v>
      </c>
      <c r="H33" s="77">
        <v>2.0699999999999998</v>
      </c>
      <c r="I33" s="77">
        <v>2.0699999999999998</v>
      </c>
      <c r="J33" s="77">
        <v>2.0299999999999998</v>
      </c>
      <c r="K33" s="77">
        <v>2.0299999999999998</v>
      </c>
      <c r="L33" s="77" t="s">
        <v>629</v>
      </c>
      <c r="M33" s="77"/>
    </row>
    <row r="34" spans="1:13">
      <c r="A34" s="76"/>
      <c r="B34" s="75" t="s">
        <v>609</v>
      </c>
      <c r="C34" s="77">
        <v>11100</v>
      </c>
      <c r="D34" s="77">
        <v>10800</v>
      </c>
      <c r="E34" s="77">
        <v>10500</v>
      </c>
      <c r="F34" s="77">
        <v>10100</v>
      </c>
      <c r="G34" s="77">
        <v>9800</v>
      </c>
      <c r="H34" s="77">
        <v>10800</v>
      </c>
      <c r="I34" s="77">
        <v>10800</v>
      </c>
      <c r="J34" s="77">
        <v>9800</v>
      </c>
      <c r="K34" s="77">
        <v>9800</v>
      </c>
      <c r="L34" s="77" t="s">
        <v>690</v>
      </c>
      <c r="M34" s="77" t="s">
        <v>689</v>
      </c>
    </row>
    <row r="35" spans="1:13">
      <c r="A35" s="76" t="s">
        <v>608</v>
      </c>
      <c r="C35" s="77"/>
      <c r="D35" s="77"/>
      <c r="E35" s="77"/>
      <c r="F35" s="77"/>
      <c r="G35" s="77"/>
      <c r="H35" s="77"/>
      <c r="I35" s="77"/>
      <c r="J35" s="77"/>
      <c r="K35" s="77"/>
      <c r="L35" s="77"/>
      <c r="M35" s="77"/>
    </row>
    <row r="36" spans="1:13">
      <c r="A36" s="76"/>
      <c r="B36" s="75" t="s">
        <v>688</v>
      </c>
      <c r="C36" s="77">
        <v>4</v>
      </c>
      <c r="D36" s="77">
        <v>4</v>
      </c>
      <c r="E36" s="77">
        <v>4</v>
      </c>
      <c r="F36" s="77">
        <v>4</v>
      </c>
      <c r="G36" s="77">
        <v>4</v>
      </c>
      <c r="H36" s="77">
        <v>3</v>
      </c>
      <c r="I36" s="77">
        <v>2</v>
      </c>
      <c r="J36" s="77">
        <v>3</v>
      </c>
      <c r="K36" s="77">
        <v>2</v>
      </c>
      <c r="L36" s="77" t="s">
        <v>686</v>
      </c>
      <c r="M36" s="77" t="s">
        <v>679</v>
      </c>
    </row>
    <row r="37" spans="1:13">
      <c r="A37" s="76"/>
      <c r="B37" s="75" t="s">
        <v>687</v>
      </c>
      <c r="C37" s="77">
        <v>2</v>
      </c>
      <c r="D37" s="77">
        <v>2</v>
      </c>
      <c r="E37" s="77">
        <v>2</v>
      </c>
      <c r="F37" s="77">
        <v>2</v>
      </c>
      <c r="G37" s="77">
        <v>2</v>
      </c>
      <c r="H37" s="77">
        <v>3</v>
      </c>
      <c r="I37" s="77">
        <v>1</v>
      </c>
      <c r="J37" s="77">
        <v>3</v>
      </c>
      <c r="K37" s="77">
        <v>1</v>
      </c>
      <c r="L37" s="77" t="s">
        <v>686</v>
      </c>
      <c r="M37" s="77" t="s">
        <v>679</v>
      </c>
    </row>
    <row r="38" spans="1:13">
      <c r="A38" s="79"/>
      <c r="B38" s="79" t="s">
        <v>685</v>
      </c>
      <c r="C38" s="78">
        <v>1.71</v>
      </c>
      <c r="D38" s="78">
        <v>1.72</v>
      </c>
      <c r="E38" s="78">
        <v>1.73</v>
      </c>
      <c r="F38" s="78">
        <v>1.74</v>
      </c>
      <c r="G38" s="78">
        <v>1.75</v>
      </c>
      <c r="H38" s="78">
        <v>1.72</v>
      </c>
      <c r="I38" s="78">
        <v>1.72</v>
      </c>
      <c r="J38" s="78">
        <v>1.75</v>
      </c>
      <c r="K38" s="78">
        <v>1.75</v>
      </c>
      <c r="L38" s="77" t="s">
        <v>684</v>
      </c>
      <c r="M38" s="77"/>
    </row>
    <row r="39" spans="1:13">
      <c r="A39" s="76"/>
      <c r="B39" s="75" t="s">
        <v>683</v>
      </c>
      <c r="C39" s="77">
        <v>13.25</v>
      </c>
      <c r="D39" s="77">
        <v>13.07</v>
      </c>
      <c r="E39" s="77">
        <v>12.89</v>
      </c>
      <c r="F39" s="77">
        <v>12.71</v>
      </c>
      <c r="G39" s="77">
        <v>12.54</v>
      </c>
      <c r="H39" s="77">
        <v>22.06</v>
      </c>
      <c r="I39" s="77">
        <v>4.8899999999999997</v>
      </c>
      <c r="J39" s="77">
        <v>21.17</v>
      </c>
      <c r="K39" s="77">
        <v>4.6900000000000004</v>
      </c>
      <c r="L39" s="77" t="s">
        <v>592</v>
      </c>
      <c r="M39" s="77" t="s">
        <v>679</v>
      </c>
    </row>
    <row r="40" spans="1:13">
      <c r="A40" s="76"/>
      <c r="B40" s="75" t="s">
        <v>682</v>
      </c>
      <c r="C40" s="77">
        <v>9.41</v>
      </c>
      <c r="D40" s="77">
        <v>9.41</v>
      </c>
      <c r="E40" s="77">
        <v>9.41</v>
      </c>
      <c r="F40" s="77">
        <v>9.41</v>
      </c>
      <c r="G40" s="77">
        <v>9.41</v>
      </c>
      <c r="H40" s="77">
        <v>15.88</v>
      </c>
      <c r="I40" s="77">
        <v>3.52</v>
      </c>
      <c r="J40" s="77">
        <v>15.88</v>
      </c>
      <c r="K40" s="77">
        <v>3.52</v>
      </c>
      <c r="L40" s="77" t="s">
        <v>681</v>
      </c>
      <c r="M40" s="77" t="s">
        <v>679</v>
      </c>
    </row>
    <row r="41" spans="1:13">
      <c r="A41" s="76"/>
      <c r="B41" s="75" t="s">
        <v>680</v>
      </c>
      <c r="C41" s="77">
        <v>1200</v>
      </c>
      <c r="D41" s="77">
        <v>1200</v>
      </c>
      <c r="E41" s="77">
        <v>1200</v>
      </c>
      <c r="F41" s="77">
        <v>1200</v>
      </c>
      <c r="G41" s="77">
        <v>1200</v>
      </c>
      <c r="H41" s="77">
        <v>1200</v>
      </c>
      <c r="I41" s="77">
        <v>1200</v>
      </c>
      <c r="J41" s="77">
        <v>1200</v>
      </c>
      <c r="K41" s="77">
        <v>1200</v>
      </c>
      <c r="L41" s="77"/>
      <c r="M41" s="77" t="s">
        <v>679</v>
      </c>
    </row>
    <row r="42" spans="1:13">
      <c r="A42" s="76"/>
    </row>
    <row r="43" spans="1:13">
      <c r="A43" s="76"/>
    </row>
    <row r="44" spans="1:13">
      <c r="A44" s="76" t="s">
        <v>590</v>
      </c>
    </row>
    <row r="45" spans="1:13">
      <c r="A45" s="76"/>
      <c r="B45" s="75" t="s">
        <v>678</v>
      </c>
    </row>
    <row r="46" spans="1:13">
      <c r="A46" s="76"/>
      <c r="B46" s="75" t="s">
        <v>677</v>
      </c>
    </row>
    <row r="47" spans="1:13">
      <c r="A47" s="76"/>
      <c r="B47" s="75" t="s">
        <v>676</v>
      </c>
    </row>
    <row r="48" spans="1:13">
      <c r="A48" s="76"/>
      <c r="B48" s="75" t="s">
        <v>675</v>
      </c>
    </row>
    <row r="49" spans="1:2">
      <c r="A49" s="76"/>
      <c r="B49" s="75" t="s">
        <v>674</v>
      </c>
    </row>
    <row r="50" spans="1:2">
      <c r="A50" s="76"/>
      <c r="B50" s="75" t="s">
        <v>673</v>
      </c>
    </row>
    <row r="51" spans="1:2">
      <c r="A51" s="76"/>
      <c r="B51" s="75" t="s">
        <v>672</v>
      </c>
    </row>
    <row r="52" spans="1:2">
      <c r="A52" s="76"/>
      <c r="B52" s="75" t="s">
        <v>671</v>
      </c>
    </row>
    <row r="53" spans="1:2">
      <c r="A53" s="76"/>
      <c r="B53" s="75" t="s">
        <v>670</v>
      </c>
    </row>
    <row r="54" spans="1:2">
      <c r="A54" s="76"/>
      <c r="B54" s="75" t="s">
        <v>669</v>
      </c>
    </row>
    <row r="55" spans="1:2">
      <c r="A55" s="76"/>
      <c r="B55" s="75" t="s">
        <v>668</v>
      </c>
    </row>
    <row r="56" spans="1:2">
      <c r="A56" s="76"/>
      <c r="B56" s="75" t="s">
        <v>667</v>
      </c>
    </row>
    <row r="57" spans="1:2">
      <c r="A57" s="76"/>
      <c r="B57" s="75" t="s">
        <v>666</v>
      </c>
    </row>
    <row r="58" spans="1:2">
      <c r="A58" s="76"/>
      <c r="B58" s="75" t="s">
        <v>665</v>
      </c>
    </row>
    <row r="59" spans="1:2">
      <c r="A59" s="76"/>
      <c r="B59" s="75" t="s">
        <v>570</v>
      </c>
    </row>
    <row r="60" spans="1:2">
      <c r="A60" s="76"/>
      <c r="B60" s="75" t="s">
        <v>569</v>
      </c>
    </row>
    <row r="61" spans="1:2">
      <c r="A61" s="76"/>
    </row>
    <row r="62" spans="1:2">
      <c r="A62" s="76" t="s">
        <v>568</v>
      </c>
    </row>
    <row r="63" spans="1:2">
      <c r="A63" s="76"/>
      <c r="B63" s="75" t="s">
        <v>664</v>
      </c>
    </row>
    <row r="64" spans="1:2">
      <c r="A64" s="76"/>
      <c r="B64" s="75" t="s">
        <v>663</v>
      </c>
    </row>
    <row r="65" spans="1:2">
      <c r="A65" s="76"/>
      <c r="B65" s="75" t="s">
        <v>662</v>
      </c>
    </row>
    <row r="66" spans="1:2">
      <c r="A66" s="76"/>
      <c r="B66" s="75" t="s">
        <v>661</v>
      </c>
    </row>
    <row r="67" spans="1:2">
      <c r="A67" s="76"/>
      <c r="B67" s="75" t="s">
        <v>660</v>
      </c>
    </row>
    <row r="68" spans="1:2">
      <c r="A68" s="76"/>
      <c r="B68" s="75" t="s">
        <v>659</v>
      </c>
    </row>
    <row r="69" spans="1:2">
      <c r="A69" s="76"/>
      <c r="B69" s="75" t="s">
        <v>658</v>
      </c>
    </row>
    <row r="70" spans="1:2">
      <c r="A70" s="76"/>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election activeCell="C27" sqref="C27"/>
    </sheetView>
  </sheetViews>
  <sheetFormatPr defaultColWidth="9.85546875" defaultRowHeight="11.25"/>
  <cols>
    <col min="1" max="1" width="2.28515625" style="75" customWidth="1"/>
    <col min="2" max="2" width="52" style="75" customWidth="1"/>
    <col min="3" max="16384" width="9.85546875" style="75"/>
  </cols>
  <sheetData>
    <row r="1" spans="1:13">
      <c r="A1" s="82" t="s">
        <v>657</v>
      </c>
      <c r="B1" s="82"/>
      <c r="C1" s="175" t="s">
        <v>950</v>
      </c>
      <c r="D1" s="175"/>
      <c r="E1" s="175"/>
      <c r="F1" s="175"/>
      <c r="G1" s="175"/>
      <c r="H1" s="175"/>
      <c r="I1" s="175"/>
      <c r="J1" s="175"/>
      <c r="K1" s="175"/>
      <c r="L1" s="175"/>
      <c r="M1" s="175"/>
    </row>
    <row r="2" spans="1:13">
      <c r="A2" s="81" t="s">
        <v>655</v>
      </c>
      <c r="B2" s="81"/>
      <c r="C2" s="80">
        <v>2020</v>
      </c>
      <c r="D2" s="80">
        <v>2025</v>
      </c>
      <c r="E2" s="80">
        <v>2030</v>
      </c>
      <c r="F2" s="80">
        <v>2040</v>
      </c>
      <c r="G2" s="80">
        <v>2050</v>
      </c>
      <c r="H2" s="80">
        <v>2025</v>
      </c>
      <c r="I2" s="80">
        <v>2025</v>
      </c>
      <c r="J2" s="80">
        <v>2050</v>
      </c>
      <c r="K2" s="80">
        <v>2050</v>
      </c>
      <c r="L2" s="80" t="s">
        <v>654</v>
      </c>
      <c r="M2" s="80" t="s">
        <v>654</v>
      </c>
    </row>
    <row r="3" spans="1:13">
      <c r="A3" s="81" t="s">
        <v>653</v>
      </c>
      <c r="B3" s="81"/>
      <c r="C3" s="80" t="s">
        <v>652</v>
      </c>
      <c r="D3" s="80" t="s">
        <v>652</v>
      </c>
      <c r="E3" s="80" t="s">
        <v>652</v>
      </c>
      <c r="F3" s="80" t="s">
        <v>652</v>
      </c>
      <c r="G3" s="80" t="s">
        <v>652</v>
      </c>
      <c r="H3" s="80" t="s">
        <v>651</v>
      </c>
      <c r="I3" s="80" t="s">
        <v>650</v>
      </c>
      <c r="J3" s="80" t="s">
        <v>651</v>
      </c>
      <c r="K3" s="80" t="s">
        <v>650</v>
      </c>
      <c r="L3" s="80" t="s">
        <v>649</v>
      </c>
      <c r="M3" s="80" t="s">
        <v>648</v>
      </c>
    </row>
    <row r="4" spans="1:13">
      <c r="A4" s="81" t="s">
        <v>647</v>
      </c>
      <c r="B4" s="81" t="s">
        <v>646</v>
      </c>
      <c r="C4" s="80"/>
      <c r="D4" s="80"/>
      <c r="E4" s="80"/>
      <c r="F4" s="80"/>
      <c r="G4" s="80"/>
      <c r="H4" s="80"/>
      <c r="I4" s="80"/>
      <c r="J4" s="80"/>
      <c r="K4" s="80"/>
      <c r="L4" s="80"/>
      <c r="M4" s="80"/>
    </row>
    <row r="5" spans="1:13">
      <c r="A5" s="76" t="s">
        <v>645</v>
      </c>
      <c r="C5" s="77"/>
      <c r="D5" s="77"/>
      <c r="E5" s="77"/>
      <c r="F5" s="77"/>
      <c r="G5" s="77"/>
      <c r="H5" s="77"/>
      <c r="I5" s="77"/>
      <c r="J5" s="77"/>
      <c r="K5" s="77"/>
      <c r="L5" s="77"/>
      <c r="M5" s="77"/>
    </row>
    <row r="6" spans="1:13">
      <c r="A6" s="76"/>
      <c r="B6" s="75" t="s">
        <v>712</v>
      </c>
      <c r="C6" s="77">
        <v>10.93</v>
      </c>
      <c r="D6" s="77">
        <v>10.9</v>
      </c>
      <c r="E6" s="77">
        <v>10.86</v>
      </c>
      <c r="F6" s="77">
        <v>10.8</v>
      </c>
      <c r="G6" s="77">
        <v>10.77</v>
      </c>
      <c r="H6" s="77">
        <v>18.45</v>
      </c>
      <c r="I6" s="77">
        <v>4.0999999999999996</v>
      </c>
      <c r="J6" s="77">
        <v>18.45</v>
      </c>
      <c r="K6" s="77">
        <v>4.0999999999999996</v>
      </c>
      <c r="L6" s="77" t="s">
        <v>711</v>
      </c>
      <c r="M6" s="77" t="s">
        <v>710</v>
      </c>
    </row>
    <row r="7" spans="1:13">
      <c r="A7" s="79"/>
      <c r="B7" s="79" t="s">
        <v>644</v>
      </c>
      <c r="C7" s="78">
        <v>5.4809479999999997</v>
      </c>
      <c r="D7" s="78">
        <v>5.5609869999999999</v>
      </c>
      <c r="E7" s="78">
        <v>5.6401479999999999</v>
      </c>
      <c r="F7" s="78">
        <v>5.7958939999999997</v>
      </c>
      <c r="G7" s="78">
        <v>5.8725069999999997</v>
      </c>
      <c r="H7" s="78">
        <v>6.516826</v>
      </c>
      <c r="I7" s="78">
        <v>4.6780220000000003</v>
      </c>
      <c r="J7" s="78">
        <v>7.0429110000000001</v>
      </c>
      <c r="K7" s="78">
        <v>4.9431599999999998</v>
      </c>
      <c r="L7" s="77" t="s">
        <v>709</v>
      </c>
      <c r="M7" s="77"/>
    </row>
    <row r="8" spans="1:13">
      <c r="A8" s="79"/>
      <c r="B8" s="79" t="s">
        <v>642</v>
      </c>
      <c r="C8" s="78">
        <v>4.3039000000000001E-2</v>
      </c>
      <c r="D8" s="78">
        <v>4.3177E-2</v>
      </c>
      <c r="E8" s="78">
        <v>4.3310000000000001E-2</v>
      </c>
      <c r="F8" s="78">
        <v>4.3560000000000001E-2</v>
      </c>
      <c r="G8" s="78">
        <v>4.3679000000000003E-2</v>
      </c>
      <c r="H8" s="78">
        <v>1.7214E-2</v>
      </c>
      <c r="I8" s="78">
        <v>7.7488000000000001E-2</v>
      </c>
      <c r="J8" s="78">
        <v>1.7214E-2</v>
      </c>
      <c r="K8" s="78">
        <v>7.7488000000000001E-2</v>
      </c>
      <c r="L8" s="77" t="s">
        <v>598</v>
      </c>
      <c r="M8" s="77" t="s">
        <v>708</v>
      </c>
    </row>
    <row r="9" spans="1:13">
      <c r="A9" s="79"/>
      <c r="B9" s="79" t="s">
        <v>641</v>
      </c>
      <c r="C9" s="78">
        <v>0.02</v>
      </c>
      <c r="D9" s="78">
        <v>0.02</v>
      </c>
      <c r="E9" s="78">
        <v>0.02</v>
      </c>
      <c r="F9" s="78">
        <v>0.02</v>
      </c>
      <c r="G9" s="78">
        <v>0.02</v>
      </c>
      <c r="H9" s="78">
        <v>0.01</v>
      </c>
      <c r="I9" s="78">
        <v>0.03</v>
      </c>
      <c r="J9" s="78">
        <v>0.01</v>
      </c>
      <c r="K9" s="78">
        <v>0.03</v>
      </c>
      <c r="L9" s="77"/>
      <c r="M9" s="77" t="s">
        <v>704</v>
      </c>
    </row>
    <row r="10" spans="1:13">
      <c r="A10" s="76"/>
      <c r="B10" s="75" t="s">
        <v>707</v>
      </c>
      <c r="C10" s="77">
        <v>2</v>
      </c>
      <c r="D10" s="77">
        <v>2</v>
      </c>
      <c r="E10" s="77">
        <v>2</v>
      </c>
      <c r="F10" s="77">
        <v>2</v>
      </c>
      <c r="G10" s="77">
        <v>2</v>
      </c>
      <c r="H10" s="77">
        <v>1</v>
      </c>
      <c r="I10" s="77">
        <v>4</v>
      </c>
      <c r="J10" s="77">
        <v>1</v>
      </c>
      <c r="K10" s="77">
        <v>4</v>
      </c>
      <c r="L10" s="77"/>
      <c r="M10" s="77" t="s">
        <v>704</v>
      </c>
    </row>
    <row r="11" spans="1:13">
      <c r="A11" s="76"/>
      <c r="B11" s="75" t="s">
        <v>639</v>
      </c>
      <c r="C11" s="77">
        <v>25</v>
      </c>
      <c r="D11" s="77">
        <v>25</v>
      </c>
      <c r="E11" s="77">
        <v>30</v>
      </c>
      <c r="F11" s="77">
        <v>30</v>
      </c>
      <c r="G11" s="77">
        <v>30</v>
      </c>
      <c r="H11" s="77">
        <v>25</v>
      </c>
      <c r="I11" s="77">
        <v>30</v>
      </c>
      <c r="J11" s="77">
        <v>25</v>
      </c>
      <c r="K11" s="77">
        <v>35</v>
      </c>
      <c r="L11" s="77"/>
      <c r="M11" s="77" t="s">
        <v>704</v>
      </c>
    </row>
    <row r="12" spans="1:13">
      <c r="A12" s="76"/>
      <c r="B12" s="75" t="s">
        <v>636</v>
      </c>
      <c r="C12" s="77">
        <v>4.5</v>
      </c>
      <c r="D12" s="77">
        <v>4.5</v>
      </c>
      <c r="E12" s="77">
        <v>4</v>
      </c>
      <c r="F12" s="77">
        <v>4</v>
      </c>
      <c r="G12" s="77">
        <v>4</v>
      </c>
      <c r="H12" s="77">
        <v>4</v>
      </c>
      <c r="I12" s="77">
        <v>5</v>
      </c>
      <c r="J12" s="77">
        <v>3</v>
      </c>
      <c r="K12" s="77">
        <v>5</v>
      </c>
      <c r="L12" s="77"/>
      <c r="M12" s="77" t="s">
        <v>704</v>
      </c>
    </row>
    <row r="13" spans="1:13">
      <c r="A13" s="76"/>
      <c r="B13" s="75" t="s">
        <v>706</v>
      </c>
      <c r="C13" s="77">
        <v>5</v>
      </c>
      <c r="D13" s="77">
        <v>5</v>
      </c>
      <c r="E13" s="77">
        <v>5</v>
      </c>
      <c r="F13" s="77">
        <v>5</v>
      </c>
      <c r="G13" s="77">
        <v>5</v>
      </c>
      <c r="H13" s="77">
        <v>3</v>
      </c>
      <c r="I13" s="77">
        <v>7</v>
      </c>
      <c r="J13" s="77">
        <v>3</v>
      </c>
      <c r="K13" s="77">
        <v>7</v>
      </c>
      <c r="L13" s="77" t="s">
        <v>705</v>
      </c>
      <c r="M13" s="77" t="s">
        <v>704</v>
      </c>
    </row>
    <row r="14" spans="1:13">
      <c r="A14" s="76" t="s">
        <v>633</v>
      </c>
      <c r="C14" s="77"/>
      <c r="D14" s="77"/>
      <c r="E14" s="77"/>
      <c r="F14" s="77"/>
      <c r="G14" s="77"/>
      <c r="H14" s="77"/>
      <c r="I14" s="77"/>
      <c r="J14" s="77"/>
      <c r="K14" s="77"/>
      <c r="L14" s="77"/>
      <c r="M14" s="77"/>
    </row>
    <row r="15" spans="1:13">
      <c r="A15" s="79"/>
      <c r="B15" s="79" t="s">
        <v>632</v>
      </c>
      <c r="C15" s="78"/>
      <c r="D15" s="78"/>
      <c r="E15" s="78"/>
      <c r="F15" s="78"/>
      <c r="G15" s="78"/>
      <c r="H15" s="78"/>
      <c r="I15" s="78"/>
      <c r="J15" s="78"/>
      <c r="K15" s="78"/>
      <c r="L15" s="77" t="s">
        <v>703</v>
      </c>
      <c r="M15" s="77"/>
    </row>
    <row r="16" spans="1:13">
      <c r="A16" s="79"/>
      <c r="B16" s="79" t="s">
        <v>631</v>
      </c>
      <c r="C16" s="78"/>
      <c r="D16" s="78"/>
      <c r="E16" s="78"/>
      <c r="F16" s="78"/>
      <c r="G16" s="78"/>
      <c r="H16" s="78"/>
      <c r="I16" s="78"/>
      <c r="J16" s="78"/>
      <c r="K16" s="78"/>
      <c r="L16" s="77" t="s">
        <v>703</v>
      </c>
      <c r="M16" s="77"/>
    </row>
    <row r="17" spans="1:13">
      <c r="A17" s="79"/>
      <c r="B17" s="79" t="s">
        <v>630</v>
      </c>
      <c r="C17" s="78">
        <v>0.2</v>
      </c>
      <c r="D17" s="78">
        <v>0.2</v>
      </c>
      <c r="E17" s="78">
        <v>0.2</v>
      </c>
      <c r="F17" s="78">
        <v>0.2</v>
      </c>
      <c r="G17" s="78">
        <v>0.2</v>
      </c>
      <c r="H17" s="78">
        <v>0.2</v>
      </c>
      <c r="I17" s="78">
        <v>0.2</v>
      </c>
      <c r="J17" s="78">
        <v>0.2</v>
      </c>
      <c r="K17" s="78">
        <v>0.2</v>
      </c>
      <c r="L17" s="77" t="s">
        <v>703</v>
      </c>
      <c r="M17" s="77" t="s">
        <v>702</v>
      </c>
    </row>
    <row r="18" spans="1:13">
      <c r="A18" s="76"/>
      <c r="B18" s="75" t="s">
        <v>628</v>
      </c>
      <c r="C18" s="77"/>
      <c r="D18" s="77"/>
      <c r="E18" s="77"/>
      <c r="F18" s="77"/>
      <c r="G18" s="77"/>
      <c r="H18" s="77"/>
      <c r="I18" s="77"/>
      <c r="J18" s="77"/>
      <c r="K18" s="77"/>
      <c r="L18" s="77"/>
      <c r="M18" s="77"/>
    </row>
    <row r="19" spans="1:13">
      <c r="A19" s="76"/>
      <c r="B19" s="75" t="s">
        <v>627</v>
      </c>
      <c r="C19" s="77">
        <v>2</v>
      </c>
      <c r="D19" s="77">
        <v>2</v>
      </c>
      <c r="E19" s="77">
        <v>2</v>
      </c>
      <c r="F19" s="77">
        <v>2</v>
      </c>
      <c r="G19" s="77">
        <v>2</v>
      </c>
      <c r="H19" s="77">
        <v>2</v>
      </c>
      <c r="I19" s="77">
        <v>2</v>
      </c>
      <c r="J19" s="77">
        <v>2</v>
      </c>
      <c r="K19" s="77">
        <v>2</v>
      </c>
      <c r="L19" s="77"/>
      <c r="M19" s="77" t="s">
        <v>701</v>
      </c>
    </row>
    <row r="20" spans="1:13">
      <c r="A20" s="76" t="s">
        <v>626</v>
      </c>
      <c r="C20" s="77"/>
      <c r="D20" s="77"/>
      <c r="E20" s="77"/>
      <c r="F20" s="77"/>
      <c r="G20" s="77"/>
      <c r="H20" s="77"/>
      <c r="I20" s="77"/>
      <c r="J20" s="77"/>
      <c r="K20" s="77"/>
      <c r="L20" s="77"/>
      <c r="M20" s="77"/>
    </row>
    <row r="21" spans="1:13">
      <c r="A21" s="79"/>
      <c r="B21" s="79" t="s">
        <v>700</v>
      </c>
      <c r="C21" s="78"/>
      <c r="D21" s="78"/>
      <c r="E21" s="78"/>
      <c r="F21" s="78"/>
      <c r="G21" s="78"/>
      <c r="H21" s="78"/>
      <c r="I21" s="78"/>
      <c r="J21" s="78"/>
      <c r="K21" s="78"/>
      <c r="L21" s="77"/>
      <c r="M21" s="77"/>
    </row>
    <row r="22" spans="1:13">
      <c r="A22" s="76"/>
      <c r="B22" s="75" t="s">
        <v>624</v>
      </c>
      <c r="C22" s="77"/>
      <c r="D22" s="77"/>
      <c r="E22" s="77"/>
      <c r="F22" s="77"/>
      <c r="G22" s="77"/>
      <c r="H22" s="77"/>
      <c r="I22" s="77"/>
      <c r="J22" s="77"/>
      <c r="K22" s="77"/>
      <c r="L22" s="77"/>
      <c r="M22" s="77"/>
    </row>
    <row r="23" spans="1:13">
      <c r="A23" s="76"/>
      <c r="B23" s="75" t="s">
        <v>623</v>
      </c>
      <c r="C23" s="77"/>
      <c r="D23" s="77"/>
      <c r="E23" s="77"/>
      <c r="F23" s="77"/>
      <c r="G23" s="77"/>
      <c r="H23" s="77"/>
      <c r="I23" s="77"/>
      <c r="J23" s="77"/>
      <c r="K23" s="77"/>
      <c r="L23" s="77"/>
      <c r="M23" s="77"/>
    </row>
    <row r="24" spans="1:13">
      <c r="A24" s="76"/>
      <c r="B24" s="75" t="s">
        <v>622</v>
      </c>
      <c r="C24" s="77"/>
      <c r="D24" s="77"/>
      <c r="E24" s="77"/>
      <c r="F24" s="77"/>
      <c r="G24" s="77"/>
      <c r="H24" s="77"/>
      <c r="I24" s="77"/>
      <c r="J24" s="77"/>
      <c r="K24" s="77"/>
      <c r="L24" s="77"/>
      <c r="M24" s="77"/>
    </row>
    <row r="25" spans="1:13">
      <c r="A25" s="76"/>
      <c r="B25" s="75" t="s">
        <v>699</v>
      </c>
      <c r="C25" s="77"/>
      <c r="D25" s="77"/>
      <c r="E25" s="77"/>
      <c r="F25" s="77"/>
      <c r="G25" s="77"/>
      <c r="H25" s="77"/>
      <c r="I25" s="77"/>
      <c r="J25" s="77"/>
      <c r="K25" s="77"/>
      <c r="L25" s="77"/>
      <c r="M25" s="77"/>
    </row>
    <row r="26" spans="1:13">
      <c r="A26" s="76" t="s">
        <v>621</v>
      </c>
      <c r="C26" s="77"/>
      <c r="D26" s="77"/>
      <c r="E26" s="77"/>
      <c r="F26" s="77"/>
      <c r="G26" s="77"/>
      <c r="H26" s="77"/>
      <c r="I26" s="77"/>
      <c r="J26" s="77"/>
      <c r="K26" s="77"/>
      <c r="L26" s="77"/>
      <c r="M26" s="77"/>
    </row>
    <row r="27" spans="1:13">
      <c r="A27" s="76"/>
      <c r="B27" s="75" t="s">
        <v>620</v>
      </c>
      <c r="C27" s="77">
        <v>2.7</v>
      </c>
      <c r="D27" s="77">
        <v>2.64</v>
      </c>
      <c r="E27" s="77">
        <v>2.4900000000000002</v>
      </c>
      <c r="F27" s="77">
        <v>2.4300000000000002</v>
      </c>
      <c r="G27" s="77">
        <v>2.37</v>
      </c>
      <c r="H27" s="77">
        <v>1.6</v>
      </c>
      <c r="I27" s="77">
        <v>4.04</v>
      </c>
      <c r="J27" s="77">
        <v>1.48</v>
      </c>
      <c r="K27" s="77">
        <v>3.74</v>
      </c>
      <c r="L27" s="77" t="s">
        <v>698</v>
      </c>
      <c r="M27" s="77" t="s">
        <v>697</v>
      </c>
    </row>
    <row r="28" spans="1:13">
      <c r="A28" s="76"/>
      <c r="B28" s="75" t="s">
        <v>617</v>
      </c>
      <c r="C28" s="77">
        <v>1.6</v>
      </c>
      <c r="D28" s="77">
        <v>1.56</v>
      </c>
      <c r="E28" s="77">
        <v>1.51</v>
      </c>
      <c r="F28" s="77">
        <v>1.46</v>
      </c>
      <c r="G28" s="77">
        <v>1.42</v>
      </c>
      <c r="H28" s="77">
        <v>0.89</v>
      </c>
      <c r="I28" s="77">
        <v>2.41</v>
      </c>
      <c r="J28" s="77">
        <v>0.81</v>
      </c>
      <c r="K28" s="77">
        <v>2.2000000000000002</v>
      </c>
      <c r="L28" s="77"/>
      <c r="M28" s="77" t="s">
        <v>694</v>
      </c>
    </row>
    <row r="29" spans="1:13">
      <c r="A29" s="76"/>
      <c r="B29" s="75" t="s">
        <v>696</v>
      </c>
      <c r="C29" s="77">
        <v>0.56000000000000005</v>
      </c>
      <c r="D29" s="77">
        <v>0.56000000000000005</v>
      </c>
      <c r="E29" s="77">
        <v>0.48</v>
      </c>
      <c r="F29" s="77">
        <v>0.48</v>
      </c>
      <c r="G29" s="77">
        <v>0.48</v>
      </c>
      <c r="H29" s="77">
        <v>0.4</v>
      </c>
      <c r="I29" s="77">
        <v>0.8</v>
      </c>
      <c r="J29" s="77">
        <v>0.39</v>
      </c>
      <c r="K29" s="77">
        <v>0.79</v>
      </c>
      <c r="L29" s="77" t="s">
        <v>695</v>
      </c>
      <c r="M29" s="77"/>
    </row>
    <row r="30" spans="1:13">
      <c r="A30" s="76"/>
      <c r="B30" s="75" t="s">
        <v>616</v>
      </c>
      <c r="C30" s="77">
        <v>0.53</v>
      </c>
      <c r="D30" s="77">
        <v>0.52</v>
      </c>
      <c r="E30" s="77">
        <v>0.5</v>
      </c>
      <c r="F30" s="77">
        <v>0.49</v>
      </c>
      <c r="G30" s="77">
        <v>0.47</v>
      </c>
      <c r="H30" s="77">
        <v>0.31</v>
      </c>
      <c r="I30" s="77">
        <v>0.83</v>
      </c>
      <c r="J30" s="77">
        <v>0.28000000000000003</v>
      </c>
      <c r="K30" s="77">
        <v>0.75</v>
      </c>
      <c r="L30" s="77"/>
      <c r="M30" s="77" t="s">
        <v>694</v>
      </c>
    </row>
    <row r="31" spans="1:13">
      <c r="A31" s="76"/>
      <c r="B31" s="75" t="s">
        <v>613</v>
      </c>
      <c r="C31" s="77">
        <v>5.46</v>
      </c>
      <c r="D31" s="77">
        <v>5.45</v>
      </c>
      <c r="E31" s="77">
        <v>5.78</v>
      </c>
      <c r="F31" s="77">
        <v>5.86</v>
      </c>
      <c r="G31" s="77">
        <v>5.51</v>
      </c>
      <c r="H31" s="77">
        <v>4.93</v>
      </c>
      <c r="I31" s="77">
        <v>5.77</v>
      </c>
      <c r="J31" s="77">
        <v>5.43</v>
      </c>
      <c r="K31" s="77">
        <v>6.18</v>
      </c>
      <c r="L31" s="77" t="s">
        <v>693</v>
      </c>
      <c r="M31" s="77" t="s">
        <v>692</v>
      </c>
    </row>
    <row r="32" spans="1:13">
      <c r="A32" s="76"/>
      <c r="B32" s="75" t="s">
        <v>612</v>
      </c>
      <c r="C32" s="77">
        <v>0</v>
      </c>
      <c r="D32" s="77">
        <v>0</v>
      </c>
      <c r="E32" s="77">
        <v>0</v>
      </c>
      <c r="F32" s="77">
        <v>0</v>
      </c>
      <c r="G32" s="77">
        <v>0</v>
      </c>
      <c r="H32" s="77">
        <v>0</v>
      </c>
      <c r="I32" s="77">
        <v>0</v>
      </c>
      <c r="J32" s="77">
        <v>0</v>
      </c>
      <c r="K32" s="77">
        <v>0</v>
      </c>
      <c r="L32" s="77" t="s">
        <v>691</v>
      </c>
      <c r="M32" s="77"/>
    </row>
    <row r="33" spans="1:13">
      <c r="A33" s="76"/>
      <c r="B33" s="75" t="s">
        <v>610</v>
      </c>
      <c r="C33" s="77">
        <v>5.46</v>
      </c>
      <c r="D33" s="77">
        <v>5.45</v>
      </c>
      <c r="E33" s="77">
        <v>5.78</v>
      </c>
      <c r="F33" s="77">
        <v>5.86</v>
      </c>
      <c r="G33" s="77">
        <v>5.51</v>
      </c>
      <c r="H33" s="77">
        <v>4.93</v>
      </c>
      <c r="I33" s="77">
        <v>5.77</v>
      </c>
      <c r="J33" s="77">
        <v>5.43</v>
      </c>
      <c r="K33" s="77">
        <v>6.18</v>
      </c>
      <c r="L33" s="77" t="s">
        <v>629</v>
      </c>
      <c r="M33" s="77"/>
    </row>
    <row r="34" spans="1:13">
      <c r="A34" s="76"/>
      <c r="B34" s="75" t="s">
        <v>609</v>
      </c>
      <c r="C34" s="77">
        <v>23200</v>
      </c>
      <c r="D34" s="77">
        <v>22500</v>
      </c>
      <c r="E34" s="77">
        <v>21800</v>
      </c>
      <c r="F34" s="77">
        <v>21100</v>
      </c>
      <c r="G34" s="77">
        <v>20500</v>
      </c>
      <c r="H34" s="77">
        <v>22500</v>
      </c>
      <c r="I34" s="77">
        <v>22500</v>
      </c>
      <c r="J34" s="77">
        <v>20500</v>
      </c>
      <c r="K34" s="77">
        <v>20500</v>
      </c>
      <c r="L34" s="77" t="s">
        <v>690</v>
      </c>
      <c r="M34" s="77" t="s">
        <v>689</v>
      </c>
    </row>
    <row r="35" spans="1:13">
      <c r="A35" s="76" t="s">
        <v>608</v>
      </c>
      <c r="C35" s="77"/>
      <c r="D35" s="77"/>
      <c r="E35" s="77"/>
      <c r="F35" s="77"/>
      <c r="G35" s="77"/>
      <c r="H35" s="77"/>
      <c r="I35" s="77"/>
      <c r="J35" s="77"/>
      <c r="K35" s="77"/>
      <c r="L35" s="77"/>
      <c r="M35" s="77"/>
    </row>
    <row r="36" spans="1:13">
      <c r="A36" s="76"/>
      <c r="B36" s="75" t="s">
        <v>688</v>
      </c>
      <c r="C36" s="77">
        <v>4</v>
      </c>
      <c r="D36" s="77">
        <v>4</v>
      </c>
      <c r="E36" s="77">
        <v>4</v>
      </c>
      <c r="F36" s="77">
        <v>4</v>
      </c>
      <c r="G36" s="77">
        <v>4</v>
      </c>
      <c r="H36" s="77">
        <v>3</v>
      </c>
      <c r="I36" s="77">
        <v>2</v>
      </c>
      <c r="J36" s="77">
        <v>3</v>
      </c>
      <c r="K36" s="77">
        <v>2</v>
      </c>
      <c r="L36" s="77" t="s">
        <v>686</v>
      </c>
      <c r="M36" s="77" t="s">
        <v>679</v>
      </c>
    </row>
    <row r="37" spans="1:13">
      <c r="A37" s="76"/>
      <c r="B37" s="75" t="s">
        <v>687</v>
      </c>
      <c r="C37" s="77">
        <v>2</v>
      </c>
      <c r="D37" s="77">
        <v>2</v>
      </c>
      <c r="E37" s="77">
        <v>2</v>
      </c>
      <c r="F37" s="77">
        <v>2</v>
      </c>
      <c r="G37" s="77">
        <v>2</v>
      </c>
      <c r="H37" s="77">
        <v>3</v>
      </c>
      <c r="I37" s="77">
        <v>1</v>
      </c>
      <c r="J37" s="77">
        <v>3</v>
      </c>
      <c r="K37" s="77">
        <v>1</v>
      </c>
      <c r="L37" s="77" t="s">
        <v>686</v>
      </c>
      <c r="M37" s="77" t="s">
        <v>679</v>
      </c>
    </row>
    <row r="38" spans="1:13">
      <c r="A38" s="79"/>
      <c r="B38" s="79" t="s">
        <v>685</v>
      </c>
      <c r="C38" s="78">
        <v>6.03</v>
      </c>
      <c r="D38" s="78">
        <v>6.1482349999999997</v>
      </c>
      <c r="E38" s="78">
        <v>6.2664710000000001</v>
      </c>
      <c r="F38" s="78">
        <v>6.5029409999999999</v>
      </c>
      <c r="G38" s="78">
        <v>6.6211760000000002</v>
      </c>
      <c r="H38" s="78">
        <v>6.1482349999999997</v>
      </c>
      <c r="I38" s="78">
        <v>6.1482349999999997</v>
      </c>
      <c r="J38" s="78">
        <v>6.6211760000000002</v>
      </c>
      <c r="K38" s="78">
        <v>6.6211760000000002</v>
      </c>
      <c r="L38" s="77" t="s">
        <v>684</v>
      </c>
      <c r="M38" s="77"/>
    </row>
    <row r="39" spans="1:13">
      <c r="A39" s="76"/>
      <c r="B39" s="75" t="s">
        <v>683</v>
      </c>
      <c r="C39" s="77">
        <v>1.52</v>
      </c>
      <c r="D39" s="77">
        <v>1.49</v>
      </c>
      <c r="E39" s="77">
        <v>1.46</v>
      </c>
      <c r="F39" s="77">
        <v>1.39</v>
      </c>
      <c r="G39" s="77">
        <v>1.36</v>
      </c>
      <c r="H39" s="77">
        <v>2.5099999999999998</v>
      </c>
      <c r="I39" s="77">
        <v>0.56000000000000005</v>
      </c>
      <c r="J39" s="77">
        <v>2.2999999999999998</v>
      </c>
      <c r="K39" s="77">
        <v>0.51</v>
      </c>
      <c r="L39" s="77" t="s">
        <v>592</v>
      </c>
      <c r="M39" s="77" t="s">
        <v>679</v>
      </c>
    </row>
    <row r="40" spans="1:13">
      <c r="A40" s="76"/>
      <c r="B40" s="75" t="s">
        <v>682</v>
      </c>
      <c r="C40" s="77">
        <v>9.41</v>
      </c>
      <c r="D40" s="77">
        <v>9.41</v>
      </c>
      <c r="E40" s="77">
        <v>9.41</v>
      </c>
      <c r="F40" s="77">
        <v>9.41</v>
      </c>
      <c r="G40" s="77">
        <v>9.41</v>
      </c>
      <c r="H40" s="77">
        <v>15.88</v>
      </c>
      <c r="I40" s="77">
        <v>3.53</v>
      </c>
      <c r="J40" s="77">
        <v>15.88</v>
      </c>
      <c r="K40" s="77">
        <v>3.53</v>
      </c>
      <c r="L40" s="77" t="s">
        <v>681</v>
      </c>
      <c r="M40" s="77" t="s">
        <v>679</v>
      </c>
    </row>
    <row r="41" spans="1:13">
      <c r="A41" s="76"/>
      <c r="B41" s="75" t="s">
        <v>680</v>
      </c>
      <c r="C41" s="77">
        <v>1200</v>
      </c>
      <c r="D41" s="77">
        <v>1200</v>
      </c>
      <c r="E41" s="77">
        <v>1200</v>
      </c>
      <c r="F41" s="77">
        <v>1200</v>
      </c>
      <c r="G41" s="77">
        <v>1200</v>
      </c>
      <c r="H41" s="77">
        <v>1200</v>
      </c>
      <c r="I41" s="77">
        <v>1200</v>
      </c>
      <c r="J41" s="77">
        <v>1200</v>
      </c>
      <c r="K41" s="77">
        <v>1200</v>
      </c>
      <c r="L41" s="77"/>
      <c r="M41" s="77" t="s">
        <v>679</v>
      </c>
    </row>
    <row r="42" spans="1:13">
      <c r="A42" s="76"/>
    </row>
    <row r="43" spans="1:13">
      <c r="A43" s="76"/>
    </row>
    <row r="44" spans="1:13">
      <c r="A44" s="76" t="s">
        <v>590</v>
      </c>
    </row>
    <row r="45" spans="1:13">
      <c r="A45" s="76"/>
      <c r="B45" s="75" t="s">
        <v>949</v>
      </c>
    </row>
    <row r="46" spans="1:13">
      <c r="A46" s="76"/>
      <c r="B46" s="75" t="s">
        <v>948</v>
      </c>
    </row>
    <row r="47" spans="1:13">
      <c r="A47" s="76"/>
      <c r="B47" s="75" t="s">
        <v>947</v>
      </c>
    </row>
    <row r="48" spans="1:13">
      <c r="A48" s="76"/>
      <c r="B48" s="75" t="s">
        <v>946</v>
      </c>
    </row>
    <row r="49" spans="1:2">
      <c r="A49" s="76"/>
      <c r="B49" s="75" t="s">
        <v>945</v>
      </c>
    </row>
    <row r="50" spans="1:2">
      <c r="A50" s="76"/>
      <c r="B50" s="75" t="s">
        <v>673</v>
      </c>
    </row>
    <row r="51" spans="1:2">
      <c r="A51" s="76"/>
      <c r="B51" s="75" t="s">
        <v>944</v>
      </c>
    </row>
    <row r="52" spans="1:2">
      <c r="A52" s="76"/>
      <c r="B52" s="75" t="s">
        <v>943</v>
      </c>
    </row>
    <row r="53" spans="1:2">
      <c r="A53" s="76"/>
      <c r="B53" s="75" t="s">
        <v>670</v>
      </c>
    </row>
    <row r="54" spans="1:2">
      <c r="A54" s="76"/>
      <c r="B54" s="75" t="s">
        <v>669</v>
      </c>
    </row>
    <row r="55" spans="1:2">
      <c r="A55" s="76"/>
      <c r="B55" s="75" t="s">
        <v>668</v>
      </c>
    </row>
    <row r="56" spans="1:2">
      <c r="A56" s="76"/>
      <c r="B56" s="75" t="s">
        <v>667</v>
      </c>
    </row>
    <row r="57" spans="1:2">
      <c r="A57" s="76"/>
      <c r="B57" s="75" t="s">
        <v>666</v>
      </c>
    </row>
    <row r="58" spans="1:2">
      <c r="A58" s="76"/>
      <c r="B58" s="75" t="s">
        <v>942</v>
      </c>
    </row>
    <row r="59" spans="1:2">
      <c r="A59" s="76"/>
      <c r="B59" s="75" t="s">
        <v>570</v>
      </c>
    </row>
    <row r="60" spans="1:2">
      <c r="A60" s="76"/>
      <c r="B60" s="75" t="s">
        <v>569</v>
      </c>
    </row>
    <row r="61" spans="1:2">
      <c r="A61" s="76"/>
    </row>
    <row r="62" spans="1:2">
      <c r="A62" s="76" t="s">
        <v>568</v>
      </c>
    </row>
    <row r="63" spans="1:2">
      <c r="A63" s="76"/>
      <c r="B63" s="75" t="s">
        <v>664</v>
      </c>
    </row>
    <row r="64" spans="1:2">
      <c r="A64" s="76"/>
      <c r="B64" s="75" t="s">
        <v>663</v>
      </c>
    </row>
    <row r="65" spans="1:2">
      <c r="A65" s="76"/>
      <c r="B65" s="75" t="s">
        <v>662</v>
      </c>
    </row>
    <row r="66" spans="1:2">
      <c r="A66" s="76"/>
      <c r="B66" s="75" t="s">
        <v>661</v>
      </c>
    </row>
    <row r="67" spans="1:2">
      <c r="A67" s="76"/>
      <c r="B67" s="75" t="s">
        <v>660</v>
      </c>
    </row>
    <row r="68" spans="1:2">
      <c r="A68" s="76"/>
      <c r="B68" s="75" t="s">
        <v>659</v>
      </c>
    </row>
    <row r="69" spans="1:2">
      <c r="A69" s="76"/>
      <c r="B69" s="75" t="s">
        <v>658</v>
      </c>
    </row>
    <row r="70" spans="1:2">
      <c r="A70" s="76"/>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75" customWidth="1"/>
    <col min="2" max="2" width="70.42578125" style="75" customWidth="1"/>
    <col min="3" max="16384" width="9.85546875" style="75"/>
  </cols>
  <sheetData>
    <row r="1" spans="1:12">
      <c r="A1" s="82" t="s">
        <v>657</v>
      </c>
      <c r="B1" s="82"/>
      <c r="C1" s="175" t="s">
        <v>656</v>
      </c>
      <c r="D1" s="175"/>
      <c r="E1" s="175"/>
      <c r="F1" s="175"/>
      <c r="G1" s="175"/>
      <c r="H1" s="175"/>
      <c r="I1" s="175"/>
      <c r="J1" s="175"/>
      <c r="K1" s="175"/>
      <c r="L1" s="175"/>
    </row>
    <row r="2" spans="1:12">
      <c r="A2" s="81" t="s">
        <v>655</v>
      </c>
      <c r="B2" s="81"/>
      <c r="C2" s="80">
        <v>2015</v>
      </c>
      <c r="D2" s="80">
        <v>2020</v>
      </c>
      <c r="E2" s="80">
        <v>2030</v>
      </c>
      <c r="F2" s="80">
        <v>2050</v>
      </c>
      <c r="G2" s="80">
        <v>2020</v>
      </c>
      <c r="H2" s="80">
        <v>2020</v>
      </c>
      <c r="I2" s="80">
        <v>2050</v>
      </c>
      <c r="J2" s="80">
        <v>2050</v>
      </c>
      <c r="K2" s="80" t="s">
        <v>654</v>
      </c>
      <c r="L2" s="80" t="s">
        <v>654</v>
      </c>
    </row>
    <row r="3" spans="1:12">
      <c r="A3" s="81" t="s">
        <v>653</v>
      </c>
      <c r="B3" s="81"/>
      <c r="C3" s="80" t="s">
        <v>652</v>
      </c>
      <c r="D3" s="80" t="s">
        <v>652</v>
      </c>
      <c r="E3" s="80" t="s">
        <v>652</v>
      </c>
      <c r="F3" s="80" t="s">
        <v>652</v>
      </c>
      <c r="G3" s="80" t="s">
        <v>651</v>
      </c>
      <c r="H3" s="80" t="s">
        <v>650</v>
      </c>
      <c r="I3" s="80" t="s">
        <v>651</v>
      </c>
      <c r="J3" s="80" t="s">
        <v>650</v>
      </c>
      <c r="K3" s="80" t="s">
        <v>649</v>
      </c>
      <c r="L3" s="80" t="s">
        <v>648</v>
      </c>
    </row>
    <row r="4" spans="1:12">
      <c r="A4" s="81" t="s">
        <v>647</v>
      </c>
      <c r="B4" s="81" t="s">
        <v>646</v>
      </c>
      <c r="C4" s="80"/>
      <c r="D4" s="80"/>
      <c r="E4" s="80"/>
      <c r="F4" s="80"/>
      <c r="G4" s="80"/>
      <c r="H4" s="80"/>
      <c r="I4" s="80"/>
      <c r="J4" s="80"/>
      <c r="K4" s="80"/>
      <c r="L4" s="80"/>
    </row>
    <row r="5" spans="1:12">
      <c r="A5" s="76" t="s">
        <v>645</v>
      </c>
      <c r="C5" s="77"/>
      <c r="D5" s="77"/>
      <c r="E5" s="77"/>
      <c r="F5" s="77"/>
      <c r="G5" s="77"/>
      <c r="H5" s="77"/>
      <c r="I5" s="77"/>
      <c r="J5" s="77"/>
      <c r="K5" s="77"/>
      <c r="L5" s="77"/>
    </row>
    <row r="6" spans="1:12">
      <c r="A6" s="79"/>
      <c r="B6" s="79" t="s">
        <v>644</v>
      </c>
      <c r="C6" s="78">
        <v>0.43</v>
      </c>
      <c r="D6" s="78">
        <v>0.45</v>
      </c>
      <c r="E6" s="78">
        <v>0.48</v>
      </c>
      <c r="F6" s="78">
        <v>0.49946099999999999</v>
      </c>
      <c r="G6" s="78">
        <v>0.42</v>
      </c>
      <c r="H6" s="78">
        <v>0.49</v>
      </c>
      <c r="I6" s="78">
        <v>0.46</v>
      </c>
      <c r="J6" s="78">
        <v>0.54</v>
      </c>
      <c r="K6" s="77" t="s">
        <v>643</v>
      </c>
      <c r="L6" s="77"/>
    </row>
    <row r="7" spans="1:12">
      <c r="A7" s="79"/>
      <c r="B7" s="79" t="s">
        <v>642</v>
      </c>
      <c r="C7" s="78">
        <v>3.0000000000000001E-3</v>
      </c>
      <c r="D7" s="78">
        <v>3.0000000000000001E-3</v>
      </c>
      <c r="E7" s="78">
        <v>3.0000000000000001E-3</v>
      </c>
      <c r="F7" s="78">
        <v>3.0000000000000001E-3</v>
      </c>
      <c r="G7" s="78">
        <v>2E-3</v>
      </c>
      <c r="H7" s="78">
        <v>4.0000000000000001E-3</v>
      </c>
      <c r="I7" s="78">
        <v>2E-3</v>
      </c>
      <c r="J7" s="78">
        <v>4.0000000000000001E-3</v>
      </c>
      <c r="K7" s="77"/>
      <c r="L7" s="77"/>
    </row>
    <row r="8" spans="1:12">
      <c r="A8" s="79"/>
      <c r="B8" s="79" t="s">
        <v>641</v>
      </c>
      <c r="C8" s="78">
        <v>5.0000000000000001E-3</v>
      </c>
      <c r="D8" s="78">
        <v>5.0000000000000001E-3</v>
      </c>
      <c r="E8" s="78">
        <v>5.0000000000000001E-3</v>
      </c>
      <c r="F8" s="78">
        <v>5.0000000000000001E-3</v>
      </c>
      <c r="G8" s="78">
        <v>0</v>
      </c>
      <c r="H8" s="78">
        <v>0.01</v>
      </c>
      <c r="I8" s="78">
        <v>0</v>
      </c>
      <c r="J8" s="78">
        <v>0.01</v>
      </c>
      <c r="K8" s="77" t="s">
        <v>640</v>
      </c>
      <c r="L8" s="77"/>
    </row>
    <row r="9" spans="1:12">
      <c r="A9" s="76"/>
      <c r="B9" s="75" t="s">
        <v>639</v>
      </c>
      <c r="C9" s="77">
        <v>30</v>
      </c>
      <c r="D9" s="77">
        <v>30</v>
      </c>
      <c r="E9" s="77">
        <v>30</v>
      </c>
      <c r="F9" s="77">
        <v>30</v>
      </c>
      <c r="G9" s="77">
        <v>30</v>
      </c>
      <c r="H9" s="77">
        <v>30</v>
      </c>
      <c r="I9" s="77">
        <v>30</v>
      </c>
      <c r="J9" s="77">
        <v>30</v>
      </c>
      <c r="K9" s="77" t="s">
        <v>638</v>
      </c>
      <c r="L9" s="77" t="s">
        <v>637</v>
      </c>
    </row>
    <row r="10" spans="1:12">
      <c r="A10" s="76"/>
      <c r="B10" s="75" t="s">
        <v>636</v>
      </c>
      <c r="C10" s="77">
        <v>0.25</v>
      </c>
      <c r="D10" s="77">
        <v>0.25</v>
      </c>
      <c r="E10" s="77">
        <v>0.25</v>
      </c>
      <c r="F10" s="77">
        <v>0.25</v>
      </c>
      <c r="G10" s="77">
        <v>0.25</v>
      </c>
      <c r="H10" s="77">
        <v>0.25</v>
      </c>
      <c r="I10" s="77">
        <v>0.25</v>
      </c>
      <c r="J10" s="77">
        <v>0.25</v>
      </c>
      <c r="K10" s="77"/>
      <c r="L10" s="77"/>
    </row>
    <row r="11" spans="1:12">
      <c r="A11" s="76"/>
      <c r="B11" s="75" t="s">
        <v>635</v>
      </c>
      <c r="C11" s="77">
        <v>6.7</v>
      </c>
      <c r="D11" s="77">
        <v>6.3</v>
      </c>
      <c r="E11" s="77">
        <v>6</v>
      </c>
      <c r="F11" s="77">
        <v>5.7</v>
      </c>
      <c r="G11" s="77">
        <v>6</v>
      </c>
      <c r="H11" s="77">
        <v>6.7</v>
      </c>
      <c r="I11" s="77">
        <v>5.5</v>
      </c>
      <c r="J11" s="77">
        <v>6</v>
      </c>
      <c r="K11" s="77" t="s">
        <v>634</v>
      </c>
      <c r="L11" s="77"/>
    </row>
    <row r="12" spans="1:12">
      <c r="A12" s="76" t="s">
        <v>633</v>
      </c>
      <c r="C12" s="77"/>
      <c r="D12" s="77"/>
      <c r="E12" s="77"/>
      <c r="F12" s="77"/>
      <c r="G12" s="77"/>
      <c r="H12" s="77"/>
      <c r="I12" s="77"/>
      <c r="J12" s="77"/>
      <c r="K12" s="77"/>
      <c r="L12" s="77"/>
    </row>
    <row r="13" spans="1:12">
      <c r="A13" s="79"/>
      <c r="B13" s="79" t="s">
        <v>632</v>
      </c>
      <c r="C13" s="78"/>
      <c r="D13" s="78"/>
      <c r="E13" s="78"/>
      <c r="F13" s="78"/>
      <c r="G13" s="78"/>
      <c r="H13" s="78"/>
      <c r="I13" s="78"/>
      <c r="J13" s="78"/>
      <c r="K13" s="77"/>
      <c r="L13" s="77"/>
    </row>
    <row r="14" spans="1:12">
      <c r="A14" s="79"/>
      <c r="B14" s="79" t="s">
        <v>631</v>
      </c>
      <c r="C14" s="78"/>
      <c r="D14" s="78"/>
      <c r="E14" s="78"/>
      <c r="F14" s="78"/>
      <c r="G14" s="78"/>
      <c r="H14" s="78"/>
      <c r="I14" s="78"/>
      <c r="J14" s="78"/>
      <c r="K14" s="77"/>
      <c r="L14" s="77"/>
    </row>
    <row r="15" spans="1:12">
      <c r="A15" s="79"/>
      <c r="B15" s="79" t="s">
        <v>630</v>
      </c>
      <c r="C15" s="78"/>
      <c r="D15" s="78"/>
      <c r="E15" s="78"/>
      <c r="F15" s="78"/>
      <c r="G15" s="78"/>
      <c r="H15" s="78"/>
      <c r="I15" s="78"/>
      <c r="J15" s="78"/>
      <c r="K15" s="77" t="s">
        <v>629</v>
      </c>
      <c r="L15" s="77"/>
    </row>
    <row r="16" spans="1:12">
      <c r="A16" s="76"/>
      <c r="B16" s="75" t="s">
        <v>628</v>
      </c>
      <c r="C16" s="77"/>
      <c r="D16" s="77"/>
      <c r="E16" s="77"/>
      <c r="F16" s="77"/>
      <c r="G16" s="77"/>
      <c r="H16" s="77"/>
      <c r="I16" s="77"/>
      <c r="J16" s="77"/>
      <c r="K16" s="77"/>
      <c r="L16" s="77"/>
    </row>
    <row r="17" spans="1:12">
      <c r="A17" s="76"/>
      <c r="B17" s="75" t="s">
        <v>627</v>
      </c>
      <c r="C17" s="77"/>
      <c r="D17" s="77"/>
      <c r="E17" s="77"/>
      <c r="F17" s="77"/>
      <c r="G17" s="77"/>
      <c r="H17" s="77"/>
      <c r="I17" s="77"/>
      <c r="J17" s="77"/>
      <c r="K17" s="77"/>
      <c r="L17" s="77"/>
    </row>
    <row r="18" spans="1:12">
      <c r="A18" s="76" t="s">
        <v>626</v>
      </c>
      <c r="C18" s="77"/>
      <c r="D18" s="77"/>
      <c r="E18" s="77"/>
      <c r="F18" s="77"/>
      <c r="G18" s="77"/>
      <c r="H18" s="77"/>
      <c r="I18" s="77"/>
      <c r="J18" s="77"/>
      <c r="K18" s="77"/>
      <c r="L18" s="77"/>
    </row>
    <row r="19" spans="1:12">
      <c r="A19" s="76"/>
      <c r="B19" s="75" t="s">
        <v>625</v>
      </c>
      <c r="C19" s="77">
        <v>0</v>
      </c>
      <c r="D19" s="77">
        <v>0</v>
      </c>
      <c r="E19" s="77">
        <v>0</v>
      </c>
      <c r="F19" s="77">
        <v>0</v>
      </c>
      <c r="G19" s="77">
        <v>0</v>
      </c>
      <c r="H19" s="77">
        <v>0</v>
      </c>
      <c r="I19" s="77">
        <v>0</v>
      </c>
      <c r="J19" s="77">
        <v>0</v>
      </c>
      <c r="K19" s="77"/>
      <c r="L19" s="77"/>
    </row>
    <row r="20" spans="1:12">
      <c r="A20" s="76"/>
      <c r="B20" s="75" t="s">
        <v>624</v>
      </c>
      <c r="C20" s="77">
        <v>0</v>
      </c>
      <c r="D20" s="77">
        <v>0</v>
      </c>
      <c r="E20" s="77">
        <v>0</v>
      </c>
      <c r="F20" s="77">
        <v>0</v>
      </c>
      <c r="G20" s="77">
        <v>0</v>
      </c>
      <c r="H20" s="77">
        <v>0</v>
      </c>
      <c r="I20" s="77">
        <v>0</v>
      </c>
      <c r="J20" s="77">
        <v>0</v>
      </c>
      <c r="K20" s="77"/>
      <c r="L20" s="77"/>
    </row>
    <row r="21" spans="1:12">
      <c r="A21" s="76"/>
      <c r="B21" s="75" t="s">
        <v>623</v>
      </c>
      <c r="C21" s="77">
        <v>0</v>
      </c>
      <c r="D21" s="77">
        <v>0</v>
      </c>
      <c r="E21" s="77">
        <v>0</v>
      </c>
      <c r="F21" s="77">
        <v>0</v>
      </c>
      <c r="G21" s="77">
        <v>0</v>
      </c>
      <c r="H21" s="77">
        <v>0</v>
      </c>
      <c r="I21" s="77">
        <v>0</v>
      </c>
      <c r="J21" s="77">
        <v>0</v>
      </c>
      <c r="K21" s="77"/>
      <c r="L21" s="77"/>
    </row>
    <row r="22" spans="1:12">
      <c r="A22" s="76"/>
      <c r="B22" s="75" t="s">
        <v>622</v>
      </c>
      <c r="C22" s="77">
        <v>0</v>
      </c>
      <c r="D22" s="77">
        <v>0</v>
      </c>
      <c r="E22" s="77">
        <v>0</v>
      </c>
      <c r="F22" s="77">
        <v>0</v>
      </c>
      <c r="G22" s="77">
        <v>0</v>
      </c>
      <c r="H22" s="77">
        <v>0</v>
      </c>
      <c r="I22" s="77">
        <v>0</v>
      </c>
      <c r="J22" s="77">
        <v>0</v>
      </c>
      <c r="K22" s="77"/>
      <c r="L22" s="77"/>
    </row>
    <row r="23" spans="1:12">
      <c r="A23" s="76" t="s">
        <v>621</v>
      </c>
      <c r="C23" s="77"/>
      <c r="D23" s="77"/>
      <c r="E23" s="77"/>
      <c r="F23" s="77"/>
      <c r="G23" s="77"/>
      <c r="H23" s="77"/>
      <c r="I23" s="77"/>
      <c r="J23" s="77"/>
      <c r="K23" s="77"/>
      <c r="L23" s="77"/>
    </row>
    <row r="24" spans="1:12">
      <c r="A24" s="76"/>
      <c r="B24" s="75" t="s">
        <v>620</v>
      </c>
      <c r="C24" s="77">
        <v>0.31</v>
      </c>
      <c r="D24" s="77">
        <v>0.31</v>
      </c>
      <c r="E24" s="77">
        <v>0.3</v>
      </c>
      <c r="F24" s="77">
        <v>0.28000000000000003</v>
      </c>
      <c r="G24" s="77">
        <v>0.28999999999999998</v>
      </c>
      <c r="H24" s="77">
        <v>0.32</v>
      </c>
      <c r="I24" s="77">
        <v>0.26</v>
      </c>
      <c r="J24" s="77">
        <v>0.31</v>
      </c>
      <c r="K24" s="77" t="s">
        <v>619</v>
      </c>
      <c r="L24" s="77" t="s">
        <v>618</v>
      </c>
    </row>
    <row r="25" spans="1:12">
      <c r="A25" s="76"/>
      <c r="B25" s="75" t="s">
        <v>617</v>
      </c>
      <c r="C25" s="77">
        <v>0.23</v>
      </c>
      <c r="D25" s="77">
        <v>0.23</v>
      </c>
      <c r="E25" s="77">
        <v>0.22</v>
      </c>
      <c r="F25" s="77">
        <v>0.21</v>
      </c>
      <c r="G25" s="77">
        <v>0.22</v>
      </c>
      <c r="H25" s="77">
        <v>0.23</v>
      </c>
      <c r="I25" s="77">
        <v>0.19</v>
      </c>
      <c r="J25" s="77">
        <v>0.22</v>
      </c>
      <c r="K25" s="77" t="s">
        <v>615</v>
      </c>
      <c r="L25" s="77"/>
    </row>
    <row r="26" spans="1:12">
      <c r="A26" s="76"/>
      <c r="B26" s="75" t="s">
        <v>616</v>
      </c>
      <c r="C26" s="77">
        <v>0.04</v>
      </c>
      <c r="D26" s="77">
        <v>0.04</v>
      </c>
      <c r="E26" s="77">
        <v>0.04</v>
      </c>
      <c r="F26" s="77">
        <v>0.04</v>
      </c>
      <c r="G26" s="77">
        <v>0.04</v>
      </c>
      <c r="H26" s="77">
        <v>0.04</v>
      </c>
      <c r="I26" s="77">
        <v>0.03</v>
      </c>
      <c r="J26" s="77">
        <v>0.04</v>
      </c>
      <c r="K26" s="77" t="s">
        <v>615</v>
      </c>
      <c r="L26" s="77"/>
    </row>
    <row r="27" spans="1:12">
      <c r="A27" s="76"/>
      <c r="B27" s="75" t="s">
        <v>614</v>
      </c>
      <c r="C27" s="77">
        <v>0.04</v>
      </c>
      <c r="D27" s="77">
        <v>0.04</v>
      </c>
      <c r="E27" s="77">
        <v>0.04</v>
      </c>
      <c r="F27" s="77">
        <v>0.04</v>
      </c>
      <c r="G27" s="77">
        <v>0.03</v>
      </c>
      <c r="H27" s="77">
        <v>0.05</v>
      </c>
      <c r="I27" s="77">
        <v>0.03</v>
      </c>
      <c r="J27" s="77">
        <v>0.05</v>
      </c>
      <c r="K27" s="77" t="s">
        <v>606</v>
      </c>
      <c r="L27" s="77"/>
    </row>
    <row r="28" spans="1:12">
      <c r="A28" s="76"/>
      <c r="B28" s="75" t="s">
        <v>613</v>
      </c>
      <c r="C28" s="77">
        <v>0.19</v>
      </c>
      <c r="D28" s="77">
        <v>0.21</v>
      </c>
      <c r="E28" s="77">
        <v>0.3</v>
      </c>
      <c r="F28" s="77">
        <v>0.35</v>
      </c>
      <c r="G28" s="77">
        <v>0.14000000000000001</v>
      </c>
      <c r="H28" s="77">
        <v>0.28000000000000003</v>
      </c>
      <c r="I28" s="77">
        <v>0.23</v>
      </c>
      <c r="J28" s="77">
        <v>0.47</v>
      </c>
      <c r="K28" s="77"/>
      <c r="L28" s="77"/>
    </row>
    <row r="29" spans="1:12">
      <c r="A29" s="76"/>
      <c r="B29" s="75" t="s">
        <v>612</v>
      </c>
      <c r="C29" s="77">
        <v>0.19</v>
      </c>
      <c r="D29" s="77">
        <v>0.21</v>
      </c>
      <c r="E29" s="77">
        <v>0.3</v>
      </c>
      <c r="F29" s="77">
        <v>0.35</v>
      </c>
      <c r="G29" s="77">
        <v>0.14000000000000001</v>
      </c>
      <c r="H29" s="77">
        <v>0.28000000000000003</v>
      </c>
      <c r="I29" s="77">
        <v>0.23</v>
      </c>
      <c r="J29" s="77">
        <v>0.47</v>
      </c>
      <c r="K29" s="77" t="s">
        <v>611</v>
      </c>
      <c r="L29" s="77"/>
    </row>
    <row r="30" spans="1:12">
      <c r="A30" s="76"/>
      <c r="B30" s="75" t="s">
        <v>610</v>
      </c>
      <c r="C30" s="77">
        <v>0</v>
      </c>
      <c r="D30" s="77">
        <v>0</v>
      </c>
      <c r="E30" s="77">
        <v>0</v>
      </c>
      <c r="F30" s="77">
        <v>0</v>
      </c>
      <c r="G30" s="77">
        <v>0</v>
      </c>
      <c r="H30" s="77">
        <v>0</v>
      </c>
      <c r="I30" s="77">
        <v>0</v>
      </c>
      <c r="J30" s="77">
        <v>0</v>
      </c>
      <c r="K30" s="77"/>
      <c r="L30" s="77"/>
    </row>
    <row r="31" spans="1:12">
      <c r="A31" s="76"/>
      <c r="B31" s="75" t="s">
        <v>609</v>
      </c>
      <c r="C31" s="77">
        <v>57.86</v>
      </c>
      <c r="D31" s="77">
        <v>60.81</v>
      </c>
      <c r="E31" s="77">
        <v>56.81</v>
      </c>
      <c r="F31" s="77">
        <v>59.71</v>
      </c>
      <c r="G31" s="77">
        <v>56.68</v>
      </c>
      <c r="H31" s="77">
        <v>64.290000000000006</v>
      </c>
      <c r="I31" s="77">
        <v>54.78</v>
      </c>
      <c r="J31" s="77">
        <v>56.81</v>
      </c>
      <c r="K31" s="77" t="s">
        <v>598</v>
      </c>
      <c r="L31" s="77"/>
    </row>
    <row r="32" spans="1:12">
      <c r="A32" s="76" t="s">
        <v>608</v>
      </c>
      <c r="C32" s="77"/>
      <c r="D32" s="77"/>
      <c r="E32" s="77"/>
      <c r="F32" s="77"/>
      <c r="G32" s="77"/>
      <c r="H32" s="77"/>
      <c r="I32" s="77"/>
      <c r="J32" s="77"/>
      <c r="K32" s="77"/>
      <c r="L32" s="77"/>
    </row>
    <row r="33" spans="1:12">
      <c r="A33" s="76"/>
      <c r="B33" s="75" t="s">
        <v>607</v>
      </c>
      <c r="C33" s="77">
        <v>60</v>
      </c>
      <c r="D33" s="77">
        <v>57</v>
      </c>
      <c r="E33" s="77">
        <v>54</v>
      </c>
      <c r="F33" s="77">
        <v>52</v>
      </c>
      <c r="G33" s="77">
        <v>41</v>
      </c>
      <c r="H33" s="77">
        <v>75</v>
      </c>
      <c r="I33" s="77">
        <v>37</v>
      </c>
      <c r="J33" s="77">
        <v>68</v>
      </c>
      <c r="K33" s="77" t="s">
        <v>606</v>
      </c>
      <c r="L33" s="77"/>
    </row>
    <row r="34" spans="1:12">
      <c r="A34" s="76"/>
      <c r="B34" s="75" t="s">
        <v>605</v>
      </c>
      <c r="C34" s="77">
        <v>428.89</v>
      </c>
      <c r="D34" s="77">
        <v>395.39</v>
      </c>
      <c r="E34" s="77">
        <v>362.11</v>
      </c>
      <c r="F34" s="77">
        <v>325.39999999999998</v>
      </c>
      <c r="G34" s="77">
        <v>371.04</v>
      </c>
      <c r="H34" s="77">
        <v>422.22</v>
      </c>
      <c r="I34" s="77">
        <v>292.08</v>
      </c>
      <c r="J34" s="77">
        <v>362.11</v>
      </c>
      <c r="K34" s="77" t="s">
        <v>604</v>
      </c>
      <c r="L34" s="77"/>
    </row>
    <row r="35" spans="1:12">
      <c r="A35" s="76"/>
      <c r="B35" s="75" t="s">
        <v>603</v>
      </c>
      <c r="C35" s="77">
        <v>193</v>
      </c>
      <c r="D35" s="77">
        <v>187</v>
      </c>
      <c r="E35" s="77">
        <v>180</v>
      </c>
      <c r="F35" s="77">
        <v>170</v>
      </c>
      <c r="G35" s="77">
        <v>184</v>
      </c>
      <c r="H35" s="77">
        <v>190</v>
      </c>
      <c r="I35" s="77">
        <v>160</v>
      </c>
      <c r="J35" s="77">
        <v>180</v>
      </c>
      <c r="K35" s="77" t="s">
        <v>602</v>
      </c>
      <c r="L35" s="77" t="s">
        <v>601</v>
      </c>
    </row>
    <row r="36" spans="1:12">
      <c r="A36" s="76"/>
      <c r="B36" s="75" t="s">
        <v>600</v>
      </c>
      <c r="C36" s="77">
        <v>0.09</v>
      </c>
      <c r="D36" s="77">
        <v>0.09</v>
      </c>
      <c r="E36" s="77">
        <v>0.08</v>
      </c>
      <c r="F36" s="77">
        <v>0.08</v>
      </c>
      <c r="G36" s="77">
        <v>0.08</v>
      </c>
      <c r="H36" s="77">
        <v>0.1</v>
      </c>
      <c r="I36" s="77">
        <v>7.0000000000000007E-2</v>
      </c>
      <c r="J36" s="77">
        <v>0.08</v>
      </c>
      <c r="K36" s="77" t="s">
        <v>598</v>
      </c>
      <c r="L36" s="77"/>
    </row>
    <row r="37" spans="1:12">
      <c r="A37" s="76"/>
      <c r="B37" s="75" t="s">
        <v>599</v>
      </c>
      <c r="C37" s="77">
        <v>0.04</v>
      </c>
      <c r="D37" s="77">
        <v>0.04</v>
      </c>
      <c r="E37" s="77">
        <v>0.04</v>
      </c>
      <c r="F37" s="77">
        <v>0.04</v>
      </c>
      <c r="G37" s="77">
        <v>0.04</v>
      </c>
      <c r="H37" s="77">
        <v>0.04</v>
      </c>
      <c r="I37" s="77">
        <v>0.04</v>
      </c>
      <c r="J37" s="77">
        <v>0.04</v>
      </c>
      <c r="K37" s="77" t="s">
        <v>598</v>
      </c>
      <c r="L37" s="77"/>
    </row>
    <row r="38" spans="1:12">
      <c r="A38" s="76"/>
      <c r="B38" s="75" t="s">
        <v>597</v>
      </c>
      <c r="C38" s="77">
        <v>10000</v>
      </c>
      <c r="D38" s="77">
        <v>13000</v>
      </c>
      <c r="E38" s="77">
        <v>21000</v>
      </c>
      <c r="F38" s="77">
        <v>55000</v>
      </c>
      <c r="G38" s="77">
        <v>10000</v>
      </c>
      <c r="H38" s="77">
        <v>20000</v>
      </c>
      <c r="I38" s="77">
        <v>10000</v>
      </c>
      <c r="J38" s="77">
        <v>100000</v>
      </c>
      <c r="K38" s="77" t="s">
        <v>596</v>
      </c>
      <c r="L38" s="77"/>
    </row>
    <row r="39" spans="1:12">
      <c r="A39" s="76"/>
      <c r="B39" s="75" t="s">
        <v>595</v>
      </c>
      <c r="C39" s="77">
        <v>1.05</v>
      </c>
      <c r="D39" s="77">
        <v>1.05</v>
      </c>
      <c r="E39" s="77">
        <v>1.05</v>
      </c>
      <c r="F39" s="77">
        <v>1.05</v>
      </c>
      <c r="G39" s="77">
        <v>1.01</v>
      </c>
      <c r="H39" s="77">
        <v>1.08</v>
      </c>
      <c r="I39" s="77">
        <v>1.01</v>
      </c>
      <c r="J39" s="77">
        <v>1.08</v>
      </c>
      <c r="K39" s="77" t="s">
        <v>594</v>
      </c>
      <c r="L39" s="77"/>
    </row>
    <row r="40" spans="1:12">
      <c r="A40" s="76"/>
      <c r="B40" s="75" t="s">
        <v>593</v>
      </c>
      <c r="C40" s="77">
        <v>0.45</v>
      </c>
      <c r="D40" s="77">
        <v>0.47</v>
      </c>
      <c r="E40" s="77">
        <v>0.5</v>
      </c>
      <c r="F40" s="77">
        <v>0.52</v>
      </c>
      <c r="G40" s="77">
        <v>0.45</v>
      </c>
      <c r="H40" s="77">
        <v>0.5</v>
      </c>
      <c r="I40" s="77">
        <v>0.5</v>
      </c>
      <c r="J40" s="77">
        <v>0.55000000000000004</v>
      </c>
      <c r="K40" s="77" t="s">
        <v>592</v>
      </c>
      <c r="L40" s="77" t="s">
        <v>591</v>
      </c>
    </row>
    <row r="41" spans="1:12">
      <c r="A41" s="76"/>
    </row>
    <row r="42" spans="1:12">
      <c r="A42" s="76"/>
    </row>
    <row r="43" spans="1:12">
      <c r="A43" s="76" t="s">
        <v>590</v>
      </c>
    </row>
    <row r="44" spans="1:12">
      <c r="A44" s="76"/>
      <c r="B44" s="75" t="s">
        <v>589</v>
      </c>
    </row>
    <row r="45" spans="1:12">
      <c r="A45" s="76"/>
      <c r="B45" s="75" t="s">
        <v>588</v>
      </c>
    </row>
    <row r="46" spans="1:12">
      <c r="A46" s="76"/>
      <c r="B46" s="75" t="s">
        <v>587</v>
      </c>
    </row>
    <row r="47" spans="1:12">
      <c r="A47" s="76"/>
      <c r="B47" s="75" t="s">
        <v>586</v>
      </c>
    </row>
    <row r="48" spans="1:12">
      <c r="A48" s="76"/>
      <c r="B48" s="75" t="s">
        <v>585</v>
      </c>
    </row>
    <row r="49" spans="1:2">
      <c r="A49" s="76"/>
      <c r="B49" s="75" t="s">
        <v>584</v>
      </c>
    </row>
    <row r="50" spans="1:2">
      <c r="A50" s="76"/>
      <c r="B50" s="75" t="s">
        <v>583</v>
      </c>
    </row>
    <row r="51" spans="1:2">
      <c r="A51" s="76"/>
      <c r="B51" s="75" t="s">
        <v>582</v>
      </c>
    </row>
    <row r="52" spans="1:2">
      <c r="A52" s="76"/>
      <c r="B52" s="75" t="s">
        <v>581</v>
      </c>
    </row>
    <row r="53" spans="1:2">
      <c r="A53" s="76"/>
      <c r="B53" s="75" t="s">
        <v>580</v>
      </c>
    </row>
    <row r="54" spans="1:2">
      <c r="A54" s="76"/>
      <c r="B54" s="75" t="s">
        <v>579</v>
      </c>
    </row>
    <row r="55" spans="1:2">
      <c r="A55" s="76"/>
      <c r="B55" s="75" t="s">
        <v>578</v>
      </c>
    </row>
    <row r="56" spans="1:2">
      <c r="A56" s="76"/>
      <c r="B56" s="75" t="s">
        <v>577</v>
      </c>
    </row>
    <row r="57" spans="1:2">
      <c r="A57" s="76"/>
      <c r="B57" s="75" t="s">
        <v>576</v>
      </c>
    </row>
    <row r="58" spans="1:2">
      <c r="A58" s="76"/>
      <c r="B58" s="75" t="s">
        <v>575</v>
      </c>
    </row>
    <row r="59" spans="1:2">
      <c r="A59" s="76"/>
      <c r="B59" s="75" t="s">
        <v>574</v>
      </c>
    </row>
    <row r="60" spans="1:2">
      <c r="A60" s="76"/>
      <c r="B60" s="75" t="s">
        <v>573</v>
      </c>
    </row>
    <row r="61" spans="1:2">
      <c r="A61" s="76"/>
      <c r="B61" s="75" t="s">
        <v>572</v>
      </c>
    </row>
    <row r="62" spans="1:2">
      <c r="A62" s="76"/>
      <c r="B62" s="75" t="s">
        <v>571</v>
      </c>
    </row>
    <row r="63" spans="1:2">
      <c r="A63" s="76"/>
      <c r="B63" s="75" t="s">
        <v>570</v>
      </c>
    </row>
    <row r="64" spans="1:2">
      <c r="A64" s="76"/>
      <c r="B64" s="75" t="s">
        <v>569</v>
      </c>
    </row>
    <row r="65" spans="1:2">
      <c r="A65" s="76"/>
    </row>
    <row r="66" spans="1:2">
      <c r="A66" s="76" t="s">
        <v>568</v>
      </c>
    </row>
    <row r="67" spans="1:2">
      <c r="A67" s="76"/>
      <c r="B67" s="75" t="s">
        <v>567</v>
      </c>
    </row>
    <row r="68" spans="1:2">
      <c r="A68" s="76"/>
      <c r="B68" s="75" t="s">
        <v>566</v>
      </c>
    </row>
    <row r="69" spans="1:2">
      <c r="A69" s="76"/>
      <c r="B69" s="75" t="s">
        <v>565</v>
      </c>
    </row>
    <row r="70" spans="1:2">
      <c r="A70" s="76"/>
      <c r="B70" s="75" t="s">
        <v>564</v>
      </c>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3">
      <c r="A1" s="82" t="s">
        <v>657</v>
      </c>
      <c r="B1" s="82"/>
      <c r="C1" s="175" t="s">
        <v>717</v>
      </c>
      <c r="D1" s="175"/>
      <c r="E1" s="175"/>
      <c r="F1" s="175"/>
      <c r="G1" s="175"/>
      <c r="H1" s="175"/>
      <c r="I1" s="175"/>
      <c r="J1" s="175"/>
      <c r="K1" s="175"/>
      <c r="L1" s="175"/>
      <c r="M1" s="175"/>
    </row>
    <row r="2" spans="1:13">
      <c r="A2" s="81" t="s">
        <v>655</v>
      </c>
      <c r="B2" s="81"/>
      <c r="C2" s="80">
        <v>2020</v>
      </c>
      <c r="D2" s="80">
        <v>2025</v>
      </c>
      <c r="E2" s="80">
        <v>2030</v>
      </c>
      <c r="F2" s="80">
        <v>2040</v>
      </c>
      <c r="G2" s="80">
        <v>2050</v>
      </c>
      <c r="H2" s="80">
        <v>2025</v>
      </c>
      <c r="I2" s="80">
        <v>2025</v>
      </c>
      <c r="J2" s="80">
        <v>2050</v>
      </c>
      <c r="K2" s="80">
        <v>2050</v>
      </c>
      <c r="L2" s="80" t="s">
        <v>654</v>
      </c>
      <c r="M2" s="80" t="s">
        <v>654</v>
      </c>
    </row>
    <row r="3" spans="1:13">
      <c r="A3" s="81" t="s">
        <v>653</v>
      </c>
      <c r="B3" s="81"/>
      <c r="C3" s="80" t="s">
        <v>652</v>
      </c>
      <c r="D3" s="80" t="s">
        <v>652</v>
      </c>
      <c r="E3" s="80" t="s">
        <v>652</v>
      </c>
      <c r="F3" s="80" t="s">
        <v>652</v>
      </c>
      <c r="G3" s="80" t="s">
        <v>652</v>
      </c>
      <c r="H3" s="80" t="s">
        <v>651</v>
      </c>
      <c r="I3" s="80" t="s">
        <v>650</v>
      </c>
      <c r="J3" s="80" t="s">
        <v>651</v>
      </c>
      <c r="K3" s="80" t="s">
        <v>650</v>
      </c>
      <c r="L3" s="80" t="s">
        <v>649</v>
      </c>
      <c r="M3" s="80" t="s">
        <v>648</v>
      </c>
    </row>
    <row r="4" spans="1:13">
      <c r="A4" s="81" t="s">
        <v>647</v>
      </c>
      <c r="B4" s="81" t="s">
        <v>646</v>
      </c>
      <c r="C4" s="80"/>
      <c r="D4" s="80"/>
      <c r="E4" s="80"/>
      <c r="F4" s="80"/>
      <c r="G4" s="80"/>
      <c r="H4" s="80"/>
      <c r="I4" s="80"/>
      <c r="J4" s="80"/>
      <c r="K4" s="80"/>
      <c r="L4" s="80"/>
      <c r="M4" s="80"/>
    </row>
    <row r="5" spans="1:13">
      <c r="A5" s="76" t="s">
        <v>645</v>
      </c>
      <c r="C5" s="77"/>
      <c r="D5" s="77"/>
      <c r="E5" s="77"/>
      <c r="F5" s="77"/>
      <c r="G5" s="77"/>
      <c r="H5" s="77"/>
      <c r="I5" s="77"/>
      <c r="J5" s="77"/>
      <c r="K5" s="77"/>
      <c r="L5" s="77"/>
      <c r="M5" s="77"/>
    </row>
    <row r="6" spans="1:13">
      <c r="A6" s="76"/>
      <c r="B6" s="75" t="s">
        <v>712</v>
      </c>
      <c r="C6" s="77">
        <v>17.579999999999998</v>
      </c>
      <c r="D6" s="77">
        <v>17.510000000000002</v>
      </c>
      <c r="E6" s="77">
        <v>17.440000000000001</v>
      </c>
      <c r="F6" s="77">
        <v>17.37</v>
      </c>
      <c r="G6" s="77">
        <v>17.3</v>
      </c>
      <c r="H6" s="77">
        <v>29.84</v>
      </c>
      <c r="I6" s="77">
        <v>6.62</v>
      </c>
      <c r="J6" s="77">
        <v>29.84</v>
      </c>
      <c r="K6" s="77">
        <v>6.62</v>
      </c>
      <c r="L6" s="77" t="s">
        <v>711</v>
      </c>
      <c r="M6" s="77" t="s">
        <v>710</v>
      </c>
    </row>
    <row r="7" spans="1:13">
      <c r="A7" s="79"/>
      <c r="B7" s="79" t="s">
        <v>644</v>
      </c>
      <c r="C7" s="78">
        <v>2.9285969999999999</v>
      </c>
      <c r="D7" s="78">
        <v>2.9529649999999998</v>
      </c>
      <c r="E7" s="78">
        <v>2.9772650000000001</v>
      </c>
      <c r="F7" s="78">
        <v>3.0014949999999998</v>
      </c>
      <c r="G7" s="78">
        <v>3.0256560000000001</v>
      </c>
      <c r="H7" s="78">
        <v>3.1685810000000001</v>
      </c>
      <c r="I7" s="78">
        <v>2.7478980000000002</v>
      </c>
      <c r="J7" s="78">
        <v>3.2946</v>
      </c>
      <c r="K7" s="78">
        <v>2.8421759999999998</v>
      </c>
      <c r="L7" s="77" t="s">
        <v>709</v>
      </c>
      <c r="M7" s="77"/>
    </row>
    <row r="8" spans="1:13">
      <c r="A8" s="79"/>
      <c r="B8" s="79" t="s">
        <v>642</v>
      </c>
      <c r="C8" s="78">
        <v>4.8565999999999998E-2</v>
      </c>
      <c r="D8" s="78">
        <v>4.8773999999999998E-2</v>
      </c>
      <c r="E8" s="78">
        <v>4.8978000000000001E-2</v>
      </c>
      <c r="F8" s="78">
        <v>4.9176999999999998E-2</v>
      </c>
      <c r="G8" s="78">
        <v>4.9374000000000001E-2</v>
      </c>
      <c r="H8" s="78">
        <v>2.7614E-2</v>
      </c>
      <c r="I8" s="78">
        <v>6.9032999999999997E-2</v>
      </c>
      <c r="J8" s="78">
        <v>2.7614E-2</v>
      </c>
      <c r="K8" s="78">
        <v>6.9032999999999997E-2</v>
      </c>
      <c r="L8" s="77" t="s">
        <v>598</v>
      </c>
      <c r="M8" s="77" t="s">
        <v>708</v>
      </c>
    </row>
    <row r="9" spans="1:13">
      <c r="A9" s="79"/>
      <c r="B9" s="79" t="s">
        <v>641</v>
      </c>
      <c r="C9" s="78">
        <v>0.02</v>
      </c>
      <c r="D9" s="78">
        <v>0.02</v>
      </c>
      <c r="E9" s="78">
        <v>0.02</v>
      </c>
      <c r="F9" s="78">
        <v>0.02</v>
      </c>
      <c r="G9" s="78">
        <v>0.02</v>
      </c>
      <c r="H9" s="78">
        <v>0.01</v>
      </c>
      <c r="I9" s="78">
        <v>0.03</v>
      </c>
      <c r="J9" s="78">
        <v>0.01</v>
      </c>
      <c r="K9" s="78">
        <v>0.03</v>
      </c>
      <c r="L9" s="77"/>
      <c r="M9" s="77" t="s">
        <v>704</v>
      </c>
    </row>
    <row r="10" spans="1:13">
      <c r="A10" s="76"/>
      <c r="B10" s="75" t="s">
        <v>707</v>
      </c>
      <c r="C10" s="77">
        <v>2</v>
      </c>
      <c r="D10" s="77">
        <v>2</v>
      </c>
      <c r="E10" s="77">
        <v>2</v>
      </c>
      <c r="F10" s="77">
        <v>2</v>
      </c>
      <c r="G10" s="77">
        <v>2</v>
      </c>
      <c r="H10" s="77">
        <v>1</v>
      </c>
      <c r="I10" s="77">
        <v>4</v>
      </c>
      <c r="J10" s="77">
        <v>1</v>
      </c>
      <c r="K10" s="77">
        <v>4</v>
      </c>
      <c r="L10" s="77"/>
      <c r="M10" s="77" t="s">
        <v>704</v>
      </c>
    </row>
    <row r="11" spans="1:13">
      <c r="A11" s="76"/>
      <c r="B11" s="75" t="s">
        <v>639</v>
      </c>
      <c r="C11" s="77">
        <v>25</v>
      </c>
      <c r="D11" s="77">
        <v>25</v>
      </c>
      <c r="E11" s="77">
        <v>30</v>
      </c>
      <c r="F11" s="77">
        <v>30</v>
      </c>
      <c r="G11" s="77">
        <v>30</v>
      </c>
      <c r="H11" s="77">
        <v>25</v>
      </c>
      <c r="I11" s="77">
        <v>30</v>
      </c>
      <c r="J11" s="77">
        <v>25</v>
      </c>
      <c r="K11" s="77">
        <v>35</v>
      </c>
      <c r="L11" s="77"/>
      <c r="M11" s="77" t="s">
        <v>704</v>
      </c>
    </row>
    <row r="12" spans="1:13">
      <c r="A12" s="76"/>
      <c r="B12" s="75" t="s">
        <v>636</v>
      </c>
      <c r="C12" s="77">
        <v>4.5</v>
      </c>
      <c r="D12" s="77">
        <v>4.5</v>
      </c>
      <c r="E12" s="77">
        <v>4</v>
      </c>
      <c r="F12" s="77">
        <v>4</v>
      </c>
      <c r="G12" s="77">
        <v>4</v>
      </c>
      <c r="H12" s="77">
        <v>4</v>
      </c>
      <c r="I12" s="77">
        <v>5</v>
      </c>
      <c r="J12" s="77">
        <v>3</v>
      </c>
      <c r="K12" s="77">
        <v>5</v>
      </c>
      <c r="L12" s="77"/>
      <c r="M12" s="77" t="s">
        <v>704</v>
      </c>
    </row>
    <row r="13" spans="1:13">
      <c r="A13" s="76"/>
      <c r="B13" s="75" t="s">
        <v>706</v>
      </c>
      <c r="C13" s="77">
        <v>5</v>
      </c>
      <c r="D13" s="77">
        <v>5</v>
      </c>
      <c r="E13" s="77">
        <v>5</v>
      </c>
      <c r="F13" s="77">
        <v>5</v>
      </c>
      <c r="G13" s="77">
        <v>5</v>
      </c>
      <c r="H13" s="77">
        <v>3</v>
      </c>
      <c r="I13" s="77">
        <v>7</v>
      </c>
      <c r="J13" s="77">
        <v>3</v>
      </c>
      <c r="K13" s="77">
        <v>7</v>
      </c>
      <c r="L13" s="77" t="s">
        <v>705</v>
      </c>
      <c r="M13" s="77" t="s">
        <v>704</v>
      </c>
    </row>
    <row r="14" spans="1:13">
      <c r="A14" s="76" t="s">
        <v>633</v>
      </c>
      <c r="C14" s="77"/>
      <c r="D14" s="77"/>
      <c r="E14" s="77"/>
      <c r="F14" s="77"/>
      <c r="G14" s="77"/>
      <c r="H14" s="77"/>
      <c r="I14" s="77"/>
      <c r="J14" s="77"/>
      <c r="K14" s="77"/>
      <c r="L14" s="77"/>
      <c r="M14" s="77"/>
    </row>
    <row r="15" spans="1:13">
      <c r="A15" s="79"/>
      <c r="B15" s="79" t="s">
        <v>632</v>
      </c>
      <c r="C15" s="78"/>
      <c r="D15" s="78"/>
      <c r="E15" s="78"/>
      <c r="F15" s="78"/>
      <c r="G15" s="78"/>
      <c r="H15" s="78"/>
      <c r="I15" s="78"/>
      <c r="J15" s="78"/>
      <c r="K15" s="78"/>
      <c r="L15" s="77" t="s">
        <v>703</v>
      </c>
      <c r="M15" s="77"/>
    </row>
    <row r="16" spans="1:13">
      <c r="A16" s="79"/>
      <c r="B16" s="79" t="s">
        <v>631</v>
      </c>
      <c r="C16" s="78"/>
      <c r="D16" s="78"/>
      <c r="E16" s="78"/>
      <c r="F16" s="78"/>
      <c r="G16" s="78"/>
      <c r="H16" s="78"/>
      <c r="I16" s="78"/>
      <c r="J16" s="78"/>
      <c r="K16" s="78"/>
      <c r="L16" s="77" t="s">
        <v>703</v>
      </c>
      <c r="M16" s="77"/>
    </row>
    <row r="17" spans="1:13">
      <c r="A17" s="79"/>
      <c r="B17" s="79" t="s">
        <v>630</v>
      </c>
      <c r="C17" s="78">
        <v>0.2</v>
      </c>
      <c r="D17" s="78">
        <v>0.2</v>
      </c>
      <c r="E17" s="78">
        <v>0.2</v>
      </c>
      <c r="F17" s="78">
        <v>0.2</v>
      </c>
      <c r="G17" s="78">
        <v>0.2</v>
      </c>
      <c r="H17" s="78">
        <v>0.2</v>
      </c>
      <c r="I17" s="78">
        <v>0.2</v>
      </c>
      <c r="J17" s="78">
        <v>0.2</v>
      </c>
      <c r="K17" s="78">
        <v>0.2</v>
      </c>
      <c r="L17" s="77" t="s">
        <v>703</v>
      </c>
      <c r="M17" s="77" t="s">
        <v>702</v>
      </c>
    </row>
    <row r="18" spans="1:13">
      <c r="A18" s="76"/>
      <c r="B18" s="75" t="s">
        <v>628</v>
      </c>
      <c r="C18" s="77"/>
      <c r="D18" s="77"/>
      <c r="E18" s="77"/>
      <c r="F18" s="77"/>
      <c r="G18" s="77"/>
      <c r="H18" s="77"/>
      <c r="I18" s="77"/>
      <c r="J18" s="77"/>
      <c r="K18" s="77"/>
      <c r="L18" s="77"/>
      <c r="M18" s="77"/>
    </row>
    <row r="19" spans="1:13">
      <c r="A19" s="76"/>
      <c r="B19" s="75" t="s">
        <v>627</v>
      </c>
      <c r="C19" s="77">
        <v>2</v>
      </c>
      <c r="D19" s="77">
        <v>2</v>
      </c>
      <c r="E19" s="77">
        <v>2</v>
      </c>
      <c r="F19" s="77">
        <v>2</v>
      </c>
      <c r="G19" s="77">
        <v>2</v>
      </c>
      <c r="H19" s="77">
        <v>2</v>
      </c>
      <c r="I19" s="77">
        <v>2</v>
      </c>
      <c r="J19" s="77">
        <v>2</v>
      </c>
      <c r="K19" s="77">
        <v>2</v>
      </c>
      <c r="L19" s="77"/>
      <c r="M19" s="77" t="s">
        <v>701</v>
      </c>
    </row>
    <row r="20" spans="1:13">
      <c r="A20" s="76" t="s">
        <v>626</v>
      </c>
      <c r="C20" s="77"/>
      <c r="D20" s="77"/>
      <c r="E20" s="77"/>
      <c r="F20" s="77"/>
      <c r="G20" s="77"/>
      <c r="H20" s="77"/>
      <c r="I20" s="77"/>
      <c r="J20" s="77"/>
      <c r="K20" s="77"/>
      <c r="L20" s="77"/>
      <c r="M20" s="77"/>
    </row>
    <row r="21" spans="1:13">
      <c r="A21" s="79"/>
      <c r="B21" s="79" t="s">
        <v>700</v>
      </c>
      <c r="C21" s="78"/>
      <c r="D21" s="78"/>
      <c r="E21" s="78"/>
      <c r="F21" s="78"/>
      <c r="G21" s="78"/>
      <c r="H21" s="78"/>
      <c r="I21" s="78"/>
      <c r="J21" s="78"/>
      <c r="K21" s="78"/>
      <c r="L21" s="77"/>
      <c r="M21" s="77"/>
    </row>
    <row r="22" spans="1:13">
      <c r="A22" s="76"/>
      <c r="B22" s="75" t="s">
        <v>624</v>
      </c>
      <c r="C22" s="77"/>
      <c r="D22" s="77"/>
      <c r="E22" s="77"/>
      <c r="F22" s="77"/>
      <c r="G22" s="77"/>
      <c r="H22" s="77"/>
      <c r="I22" s="77"/>
      <c r="J22" s="77"/>
      <c r="K22" s="77"/>
      <c r="L22" s="77"/>
      <c r="M22" s="77"/>
    </row>
    <row r="23" spans="1:13">
      <c r="A23" s="76"/>
      <c r="B23" s="75" t="s">
        <v>623</v>
      </c>
      <c r="C23" s="77"/>
      <c r="D23" s="77"/>
      <c r="E23" s="77"/>
      <c r="F23" s="77"/>
      <c r="G23" s="77"/>
      <c r="H23" s="77"/>
      <c r="I23" s="77"/>
      <c r="J23" s="77"/>
      <c r="K23" s="77"/>
      <c r="L23" s="77"/>
      <c r="M23" s="77"/>
    </row>
    <row r="24" spans="1:13">
      <c r="A24" s="76"/>
      <c r="B24" s="75" t="s">
        <v>622</v>
      </c>
      <c r="C24" s="77"/>
      <c r="D24" s="77"/>
      <c r="E24" s="77"/>
      <c r="F24" s="77"/>
      <c r="G24" s="77"/>
      <c r="H24" s="77"/>
      <c r="I24" s="77"/>
      <c r="J24" s="77"/>
      <c r="K24" s="77"/>
      <c r="L24" s="77"/>
      <c r="M24" s="77"/>
    </row>
    <row r="25" spans="1:13">
      <c r="A25" s="76"/>
      <c r="B25" s="75" t="s">
        <v>699</v>
      </c>
      <c r="C25" s="77"/>
      <c r="D25" s="77"/>
      <c r="E25" s="77"/>
      <c r="F25" s="77"/>
      <c r="G25" s="77"/>
      <c r="H25" s="77"/>
      <c r="I25" s="77"/>
      <c r="J25" s="77"/>
      <c r="K25" s="77"/>
      <c r="L25" s="77"/>
      <c r="M25" s="77"/>
    </row>
    <row r="26" spans="1:13">
      <c r="A26" s="76" t="s">
        <v>621</v>
      </c>
      <c r="C26" s="77"/>
      <c r="D26" s="77"/>
      <c r="E26" s="77"/>
      <c r="F26" s="77"/>
      <c r="G26" s="77"/>
      <c r="H26" s="77"/>
      <c r="I26" s="77"/>
      <c r="J26" s="77"/>
      <c r="K26" s="77"/>
      <c r="L26" s="77"/>
      <c r="M26" s="77"/>
    </row>
    <row r="27" spans="1:13">
      <c r="A27" s="76"/>
      <c r="B27" s="75" t="s">
        <v>620</v>
      </c>
      <c r="C27" s="77">
        <v>2.09</v>
      </c>
      <c r="D27" s="77">
        <v>2.0299999999999998</v>
      </c>
      <c r="E27" s="77">
        <v>1.97</v>
      </c>
      <c r="F27" s="77">
        <v>1.91</v>
      </c>
      <c r="G27" s="77">
        <v>1.85</v>
      </c>
      <c r="H27" s="77">
        <v>1.26</v>
      </c>
      <c r="I27" s="77">
        <v>2.87</v>
      </c>
      <c r="J27" s="77">
        <v>1.1399999999999999</v>
      </c>
      <c r="K27" s="77">
        <v>2.6</v>
      </c>
      <c r="L27" s="77" t="s">
        <v>698</v>
      </c>
      <c r="M27" s="77" t="s">
        <v>697</v>
      </c>
    </row>
    <row r="28" spans="1:13">
      <c r="A28" s="76"/>
      <c r="B28" s="75" t="s">
        <v>617</v>
      </c>
      <c r="C28" s="77">
        <v>1.48</v>
      </c>
      <c r="D28" s="77">
        <v>1.44</v>
      </c>
      <c r="E28" s="77">
        <v>1.39</v>
      </c>
      <c r="F28" s="77">
        <v>1.35</v>
      </c>
      <c r="G28" s="77">
        <v>1.31</v>
      </c>
      <c r="H28" s="77">
        <v>0.82</v>
      </c>
      <c r="I28" s="77">
        <v>2.11</v>
      </c>
      <c r="J28" s="77">
        <v>0.74</v>
      </c>
      <c r="K28" s="77">
        <v>1.91</v>
      </c>
      <c r="L28" s="77"/>
      <c r="M28" s="77" t="s">
        <v>694</v>
      </c>
    </row>
    <row r="29" spans="1:13">
      <c r="A29" s="76"/>
      <c r="B29" s="75" t="s">
        <v>696</v>
      </c>
      <c r="C29" s="77">
        <v>0.12</v>
      </c>
      <c r="D29" s="77">
        <v>0.12</v>
      </c>
      <c r="E29" s="77">
        <v>0.11</v>
      </c>
      <c r="F29" s="77">
        <v>0.11</v>
      </c>
      <c r="G29" s="77">
        <v>0.11</v>
      </c>
      <c r="H29" s="77">
        <v>0.16</v>
      </c>
      <c r="I29" s="77">
        <v>0.04</v>
      </c>
      <c r="J29" s="77">
        <v>0.14000000000000001</v>
      </c>
      <c r="K29" s="77">
        <v>0.03</v>
      </c>
      <c r="L29" s="77" t="s">
        <v>695</v>
      </c>
      <c r="M29" s="77"/>
    </row>
    <row r="30" spans="1:13">
      <c r="A30" s="76"/>
      <c r="B30" s="75" t="s">
        <v>616</v>
      </c>
      <c r="C30" s="77">
        <v>0.49</v>
      </c>
      <c r="D30" s="77">
        <v>0.48</v>
      </c>
      <c r="E30" s="77">
        <v>0.46</v>
      </c>
      <c r="F30" s="77">
        <v>0.45</v>
      </c>
      <c r="G30" s="77">
        <v>0.44</v>
      </c>
      <c r="H30" s="77">
        <v>0.28000000000000003</v>
      </c>
      <c r="I30" s="77">
        <v>0.72</v>
      </c>
      <c r="J30" s="77">
        <v>0.26</v>
      </c>
      <c r="K30" s="77">
        <v>0.66</v>
      </c>
      <c r="L30" s="77"/>
      <c r="M30" s="77" t="s">
        <v>694</v>
      </c>
    </row>
    <row r="31" spans="1:13">
      <c r="A31" s="76"/>
      <c r="B31" s="75" t="s">
        <v>613</v>
      </c>
      <c r="C31" s="77">
        <v>2.99</v>
      </c>
      <c r="D31" s="77">
        <v>2.96</v>
      </c>
      <c r="E31" s="77">
        <v>2.92</v>
      </c>
      <c r="F31" s="77">
        <v>2.86</v>
      </c>
      <c r="G31" s="77">
        <v>2.8</v>
      </c>
      <c r="H31" s="77">
        <v>2.93</v>
      </c>
      <c r="I31" s="77">
        <v>2.93</v>
      </c>
      <c r="J31" s="77">
        <v>2.74</v>
      </c>
      <c r="K31" s="77">
        <v>2.74</v>
      </c>
      <c r="L31" s="77" t="s">
        <v>693</v>
      </c>
      <c r="M31" s="77" t="s">
        <v>692</v>
      </c>
    </row>
    <row r="32" spans="1:13">
      <c r="A32" s="76"/>
      <c r="B32" s="75" t="s">
        <v>612</v>
      </c>
      <c r="C32" s="77">
        <v>0</v>
      </c>
      <c r="D32" s="77">
        <v>0</v>
      </c>
      <c r="E32" s="77">
        <v>0</v>
      </c>
      <c r="F32" s="77">
        <v>0</v>
      </c>
      <c r="G32" s="77">
        <v>0</v>
      </c>
      <c r="H32" s="77">
        <v>0</v>
      </c>
      <c r="I32" s="77">
        <v>0</v>
      </c>
      <c r="J32" s="77">
        <v>0</v>
      </c>
      <c r="K32" s="77">
        <v>0</v>
      </c>
      <c r="L32" s="77" t="s">
        <v>691</v>
      </c>
      <c r="M32" s="77"/>
    </row>
    <row r="33" spans="1:13">
      <c r="A33" s="76"/>
      <c r="B33" s="75" t="s">
        <v>610</v>
      </c>
      <c r="C33" s="77">
        <v>2.99</v>
      </c>
      <c r="D33" s="77">
        <v>2.96</v>
      </c>
      <c r="E33" s="77">
        <v>2.92</v>
      </c>
      <c r="F33" s="77">
        <v>2.86</v>
      </c>
      <c r="G33" s="77">
        <v>2.8</v>
      </c>
      <c r="H33" s="77">
        <v>2.93</v>
      </c>
      <c r="I33" s="77">
        <v>2.93</v>
      </c>
      <c r="J33" s="77">
        <v>2.74</v>
      </c>
      <c r="K33" s="77">
        <v>2.74</v>
      </c>
      <c r="L33" s="77" t="s">
        <v>629</v>
      </c>
      <c r="M33" s="77"/>
    </row>
    <row r="34" spans="1:13">
      <c r="A34" s="76"/>
      <c r="B34" s="75" t="s">
        <v>609</v>
      </c>
      <c r="C34" s="77">
        <v>17300</v>
      </c>
      <c r="D34" s="77">
        <v>16800</v>
      </c>
      <c r="E34" s="77">
        <v>16300</v>
      </c>
      <c r="F34" s="77">
        <v>15800</v>
      </c>
      <c r="G34" s="77">
        <v>15300</v>
      </c>
      <c r="H34" s="77">
        <v>16800</v>
      </c>
      <c r="I34" s="77">
        <v>16800</v>
      </c>
      <c r="J34" s="77">
        <v>15300</v>
      </c>
      <c r="K34" s="77">
        <v>15300</v>
      </c>
      <c r="L34" s="77" t="s">
        <v>690</v>
      </c>
      <c r="M34" s="77" t="s">
        <v>689</v>
      </c>
    </row>
    <row r="35" spans="1:13">
      <c r="A35" s="76" t="s">
        <v>608</v>
      </c>
      <c r="C35" s="77"/>
      <c r="D35" s="77"/>
      <c r="E35" s="77"/>
      <c r="F35" s="77"/>
      <c r="G35" s="77"/>
      <c r="H35" s="77"/>
      <c r="I35" s="77"/>
      <c r="J35" s="77"/>
      <c r="K35" s="77"/>
      <c r="L35" s="77"/>
      <c r="M35" s="77"/>
    </row>
    <row r="36" spans="1:13">
      <c r="A36" s="76"/>
      <c r="B36" s="75" t="s">
        <v>688</v>
      </c>
      <c r="C36" s="77">
        <v>4</v>
      </c>
      <c r="D36" s="77">
        <v>4</v>
      </c>
      <c r="E36" s="77">
        <v>4</v>
      </c>
      <c r="F36" s="77">
        <v>4</v>
      </c>
      <c r="G36" s="77">
        <v>4</v>
      </c>
      <c r="H36" s="77">
        <v>3</v>
      </c>
      <c r="I36" s="77">
        <v>2</v>
      </c>
      <c r="J36" s="77">
        <v>3</v>
      </c>
      <c r="K36" s="77">
        <v>2</v>
      </c>
      <c r="L36" s="77" t="s">
        <v>686</v>
      </c>
      <c r="M36" s="77" t="s">
        <v>679</v>
      </c>
    </row>
    <row r="37" spans="1:13">
      <c r="A37" s="76"/>
      <c r="B37" s="75" t="s">
        <v>687</v>
      </c>
      <c r="C37" s="77">
        <v>2</v>
      </c>
      <c r="D37" s="77">
        <v>2</v>
      </c>
      <c r="E37" s="77">
        <v>2</v>
      </c>
      <c r="F37" s="77">
        <v>2</v>
      </c>
      <c r="G37" s="77">
        <v>2</v>
      </c>
      <c r="H37" s="77">
        <v>3</v>
      </c>
      <c r="I37" s="77">
        <v>1</v>
      </c>
      <c r="J37" s="77">
        <v>3</v>
      </c>
      <c r="K37" s="77">
        <v>1</v>
      </c>
      <c r="L37" s="77" t="s">
        <v>686</v>
      </c>
      <c r="M37" s="77" t="s">
        <v>679</v>
      </c>
    </row>
    <row r="38" spans="1:13">
      <c r="A38" s="79"/>
      <c r="B38" s="79" t="s">
        <v>685</v>
      </c>
      <c r="C38" s="78">
        <v>1.71</v>
      </c>
      <c r="D38" s="78">
        <v>1.72</v>
      </c>
      <c r="E38" s="78">
        <v>1.73</v>
      </c>
      <c r="F38" s="78">
        <v>1.74</v>
      </c>
      <c r="G38" s="78">
        <v>1.75</v>
      </c>
      <c r="H38" s="78">
        <v>1.72</v>
      </c>
      <c r="I38" s="78">
        <v>1.72</v>
      </c>
      <c r="J38" s="78">
        <v>1.75</v>
      </c>
      <c r="K38" s="78">
        <v>1.75</v>
      </c>
      <c r="L38" s="77" t="s">
        <v>684</v>
      </c>
      <c r="M38" s="77"/>
    </row>
    <row r="39" spans="1:13">
      <c r="A39" s="76"/>
      <c r="B39" s="75" t="s">
        <v>683</v>
      </c>
      <c r="C39" s="77">
        <v>5.39</v>
      </c>
      <c r="D39" s="77">
        <v>5.32</v>
      </c>
      <c r="E39" s="77">
        <v>5.25</v>
      </c>
      <c r="F39" s="77">
        <v>5.18</v>
      </c>
      <c r="G39" s="77">
        <v>5.1100000000000003</v>
      </c>
      <c r="H39" s="77">
        <v>9.01</v>
      </c>
      <c r="I39" s="77">
        <v>2</v>
      </c>
      <c r="J39" s="77">
        <v>8.65</v>
      </c>
      <c r="K39" s="77">
        <v>1.92</v>
      </c>
      <c r="L39" s="77" t="s">
        <v>592</v>
      </c>
      <c r="M39" s="77" t="s">
        <v>679</v>
      </c>
    </row>
    <row r="40" spans="1:13">
      <c r="A40" s="76"/>
      <c r="B40" s="75" t="s">
        <v>682</v>
      </c>
      <c r="C40" s="77">
        <v>12.2</v>
      </c>
      <c r="D40" s="77">
        <v>12.2</v>
      </c>
      <c r="E40" s="77">
        <v>12.2</v>
      </c>
      <c r="F40" s="77">
        <v>12.2</v>
      </c>
      <c r="G40" s="77">
        <v>12.2</v>
      </c>
      <c r="H40" s="77">
        <v>20.6</v>
      </c>
      <c r="I40" s="77">
        <v>4.57</v>
      </c>
      <c r="J40" s="77">
        <v>20.6</v>
      </c>
      <c r="K40" s="77">
        <v>4.57</v>
      </c>
      <c r="L40" s="77" t="s">
        <v>681</v>
      </c>
      <c r="M40" s="77" t="s">
        <v>679</v>
      </c>
    </row>
    <row r="41" spans="1:13">
      <c r="A41" s="76"/>
      <c r="B41" s="75" t="s">
        <v>680</v>
      </c>
      <c r="C41" s="77">
        <v>2000</v>
      </c>
      <c r="D41" s="77">
        <v>2000</v>
      </c>
      <c r="E41" s="77">
        <v>2000</v>
      </c>
      <c r="F41" s="77">
        <v>2000</v>
      </c>
      <c r="G41" s="77">
        <v>2000</v>
      </c>
      <c r="H41" s="77">
        <v>2000</v>
      </c>
      <c r="I41" s="77">
        <v>2000</v>
      </c>
      <c r="J41" s="77">
        <v>2000</v>
      </c>
      <c r="K41" s="77">
        <v>2000</v>
      </c>
      <c r="L41" s="77"/>
      <c r="M41" s="77" t="s">
        <v>679</v>
      </c>
    </row>
    <row r="42" spans="1:13">
      <c r="A42" s="76"/>
    </row>
    <row r="43" spans="1:13">
      <c r="A43" s="76"/>
    </row>
    <row r="44" spans="1:13">
      <c r="A44" s="76" t="s">
        <v>590</v>
      </c>
    </row>
    <row r="45" spans="1:13">
      <c r="A45" s="76"/>
      <c r="B45" s="75" t="s">
        <v>716</v>
      </c>
    </row>
    <row r="46" spans="1:13">
      <c r="A46" s="76"/>
      <c r="B46" s="75" t="s">
        <v>677</v>
      </c>
    </row>
    <row r="47" spans="1:13">
      <c r="A47" s="76"/>
      <c r="B47" s="75" t="s">
        <v>715</v>
      </c>
    </row>
    <row r="48" spans="1:13">
      <c r="A48" s="76"/>
      <c r="B48" s="75" t="s">
        <v>675</v>
      </c>
    </row>
    <row r="49" spans="1:2">
      <c r="A49" s="76"/>
      <c r="B49" s="75" t="s">
        <v>674</v>
      </c>
    </row>
    <row r="50" spans="1:2">
      <c r="A50" s="76"/>
      <c r="B50" s="75" t="s">
        <v>673</v>
      </c>
    </row>
    <row r="51" spans="1:2">
      <c r="A51" s="76"/>
      <c r="B51" s="75" t="s">
        <v>672</v>
      </c>
    </row>
    <row r="52" spans="1:2">
      <c r="A52" s="76"/>
      <c r="B52" s="75" t="s">
        <v>671</v>
      </c>
    </row>
    <row r="53" spans="1:2">
      <c r="A53" s="76"/>
      <c r="B53" s="75" t="s">
        <v>670</v>
      </c>
    </row>
    <row r="54" spans="1:2">
      <c r="A54" s="76"/>
      <c r="B54" s="75" t="s">
        <v>669</v>
      </c>
    </row>
    <row r="55" spans="1:2">
      <c r="A55" s="76"/>
      <c r="B55" s="75" t="s">
        <v>668</v>
      </c>
    </row>
    <row r="56" spans="1:2">
      <c r="A56" s="76"/>
      <c r="B56" s="75" t="s">
        <v>667</v>
      </c>
    </row>
    <row r="57" spans="1:2">
      <c r="A57" s="76"/>
      <c r="B57" s="75" t="s">
        <v>666</v>
      </c>
    </row>
    <row r="58" spans="1:2">
      <c r="A58" s="76"/>
      <c r="B58" s="75" t="s">
        <v>714</v>
      </c>
    </row>
    <row r="59" spans="1:2">
      <c r="A59" s="76"/>
      <c r="B59" s="75" t="s">
        <v>570</v>
      </c>
    </row>
    <row r="60" spans="1:2">
      <c r="A60" s="76"/>
      <c r="B60" s="75" t="s">
        <v>569</v>
      </c>
    </row>
    <row r="61" spans="1:2">
      <c r="A61" s="76"/>
    </row>
    <row r="62" spans="1:2">
      <c r="A62" s="76" t="s">
        <v>568</v>
      </c>
    </row>
    <row r="63" spans="1:2">
      <c r="A63" s="76"/>
      <c r="B63" s="75" t="s">
        <v>664</v>
      </c>
    </row>
    <row r="64" spans="1:2">
      <c r="A64" s="76"/>
      <c r="B64" s="75" t="s">
        <v>663</v>
      </c>
    </row>
    <row r="65" spans="1:2">
      <c r="A65" s="76"/>
      <c r="B65" s="75" t="s">
        <v>662</v>
      </c>
    </row>
    <row r="66" spans="1:2">
      <c r="A66" s="76"/>
      <c r="B66" s="75" t="s">
        <v>661</v>
      </c>
    </row>
    <row r="67" spans="1:2">
      <c r="A67" s="76"/>
      <c r="B67" s="75" t="s">
        <v>660</v>
      </c>
    </row>
    <row r="68" spans="1:2">
      <c r="A68" s="76"/>
      <c r="B68" s="75" t="s">
        <v>659</v>
      </c>
    </row>
    <row r="69" spans="1:2">
      <c r="A69" s="76"/>
      <c r="B69" s="75" t="s">
        <v>658</v>
      </c>
    </row>
    <row r="70" spans="1:2">
      <c r="A70" s="76"/>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3">
      <c r="A1" s="82" t="s">
        <v>657</v>
      </c>
      <c r="B1" s="82"/>
      <c r="C1" s="175" t="s">
        <v>953</v>
      </c>
      <c r="D1" s="175"/>
      <c r="E1" s="175"/>
      <c r="F1" s="175"/>
      <c r="G1" s="175"/>
      <c r="H1" s="175"/>
      <c r="I1" s="175"/>
      <c r="J1" s="175"/>
      <c r="K1" s="175"/>
      <c r="L1" s="175"/>
      <c r="M1" s="175"/>
    </row>
    <row r="2" spans="1:13">
      <c r="A2" s="81" t="s">
        <v>655</v>
      </c>
      <c r="B2" s="81"/>
      <c r="C2" s="80">
        <v>2020</v>
      </c>
      <c r="D2" s="80">
        <v>2025</v>
      </c>
      <c r="E2" s="80">
        <v>2030</v>
      </c>
      <c r="F2" s="80">
        <v>2040</v>
      </c>
      <c r="G2" s="80">
        <v>2050</v>
      </c>
      <c r="H2" s="80">
        <v>2025</v>
      </c>
      <c r="I2" s="80">
        <v>2025</v>
      </c>
      <c r="J2" s="80">
        <v>2050</v>
      </c>
      <c r="K2" s="80">
        <v>2050</v>
      </c>
      <c r="L2" s="80" t="s">
        <v>654</v>
      </c>
      <c r="M2" s="80" t="s">
        <v>654</v>
      </c>
    </row>
    <row r="3" spans="1:13">
      <c r="A3" s="81" t="s">
        <v>653</v>
      </c>
      <c r="B3" s="81"/>
      <c r="C3" s="80" t="s">
        <v>652</v>
      </c>
      <c r="D3" s="80" t="s">
        <v>652</v>
      </c>
      <c r="E3" s="80" t="s">
        <v>652</v>
      </c>
      <c r="F3" s="80" t="s">
        <v>652</v>
      </c>
      <c r="G3" s="80" t="s">
        <v>652</v>
      </c>
      <c r="H3" s="80" t="s">
        <v>651</v>
      </c>
      <c r="I3" s="80" t="s">
        <v>650</v>
      </c>
      <c r="J3" s="80" t="s">
        <v>651</v>
      </c>
      <c r="K3" s="80" t="s">
        <v>650</v>
      </c>
      <c r="L3" s="80" t="s">
        <v>649</v>
      </c>
      <c r="M3" s="80" t="s">
        <v>648</v>
      </c>
    </row>
    <row r="4" spans="1:13">
      <c r="A4" s="81" t="s">
        <v>647</v>
      </c>
      <c r="B4" s="81" t="s">
        <v>646</v>
      </c>
      <c r="C4" s="80"/>
      <c r="D4" s="80"/>
      <c r="E4" s="80"/>
      <c r="F4" s="80"/>
      <c r="G4" s="80"/>
      <c r="H4" s="80"/>
      <c r="I4" s="80"/>
      <c r="J4" s="80"/>
      <c r="K4" s="80"/>
      <c r="L4" s="80"/>
      <c r="M4" s="80"/>
    </row>
    <row r="5" spans="1:13">
      <c r="A5" s="76" t="s">
        <v>645</v>
      </c>
      <c r="C5" s="77"/>
      <c r="D5" s="77"/>
      <c r="E5" s="77"/>
      <c r="F5" s="77"/>
      <c r="G5" s="77"/>
      <c r="H5" s="77"/>
      <c r="I5" s="77"/>
      <c r="J5" s="77"/>
      <c r="K5" s="77"/>
      <c r="L5" s="77"/>
      <c r="M5" s="77"/>
    </row>
    <row r="6" spans="1:13">
      <c r="A6" s="76"/>
      <c r="B6" s="75" t="s">
        <v>712</v>
      </c>
      <c r="C6" s="77">
        <v>13.14</v>
      </c>
      <c r="D6" s="77">
        <v>13.11</v>
      </c>
      <c r="E6" s="77">
        <v>13.09</v>
      </c>
      <c r="F6" s="77">
        <v>13.05</v>
      </c>
      <c r="G6" s="77">
        <v>13.03</v>
      </c>
      <c r="H6" s="77">
        <v>22.18</v>
      </c>
      <c r="I6" s="77">
        <v>4.93</v>
      </c>
      <c r="J6" s="77">
        <v>22.18</v>
      </c>
      <c r="K6" s="77">
        <v>4.93</v>
      </c>
      <c r="L6" s="77" t="s">
        <v>711</v>
      </c>
      <c r="M6" s="77" t="s">
        <v>710</v>
      </c>
    </row>
    <row r="7" spans="1:13">
      <c r="A7" s="79"/>
      <c r="B7" s="79" t="s">
        <v>644</v>
      </c>
      <c r="C7" s="78">
        <v>8.443695</v>
      </c>
      <c r="D7" s="78">
        <v>8.5532760000000003</v>
      </c>
      <c r="E7" s="78">
        <v>8.6607950000000002</v>
      </c>
      <c r="F7" s="78">
        <v>8.8698779999999999</v>
      </c>
      <c r="G7" s="78">
        <v>8.9715500000000006</v>
      </c>
      <c r="H7" s="78">
        <v>11.242642999999999</v>
      </c>
      <c r="I7" s="78">
        <v>6.5040380000000004</v>
      </c>
      <c r="J7" s="78">
        <v>12.075398</v>
      </c>
      <c r="K7" s="78">
        <v>6.774038</v>
      </c>
      <c r="L7" s="77" t="s">
        <v>709</v>
      </c>
      <c r="M7" s="77"/>
    </row>
    <row r="8" spans="1:13">
      <c r="A8" s="79"/>
      <c r="B8" s="79" t="s">
        <v>642</v>
      </c>
      <c r="C8" s="78">
        <v>6.5014000000000002E-2</v>
      </c>
      <c r="D8" s="78">
        <v>6.5126000000000003E-2</v>
      </c>
      <c r="E8" s="78">
        <v>6.5232999999999999E-2</v>
      </c>
      <c r="F8" s="78">
        <v>6.5433000000000005E-2</v>
      </c>
      <c r="G8" s="78">
        <v>6.5528000000000003E-2</v>
      </c>
      <c r="H8" s="78">
        <v>3.7115000000000002E-2</v>
      </c>
      <c r="I8" s="78">
        <v>9.2698000000000003E-2</v>
      </c>
      <c r="J8" s="78">
        <v>3.7115000000000002E-2</v>
      </c>
      <c r="K8" s="78">
        <v>9.2698000000000003E-2</v>
      </c>
      <c r="L8" s="77" t="s">
        <v>598</v>
      </c>
      <c r="M8" s="77" t="s">
        <v>708</v>
      </c>
    </row>
    <row r="9" spans="1:13">
      <c r="A9" s="79"/>
      <c r="B9" s="79" t="s">
        <v>641</v>
      </c>
      <c r="C9" s="78">
        <v>0.02</v>
      </c>
      <c r="D9" s="78">
        <v>0.02</v>
      </c>
      <c r="E9" s="78">
        <v>0.02</v>
      </c>
      <c r="F9" s="78">
        <v>0.02</v>
      </c>
      <c r="G9" s="78">
        <v>0.02</v>
      </c>
      <c r="H9" s="78">
        <v>0.01</v>
      </c>
      <c r="I9" s="78">
        <v>0.03</v>
      </c>
      <c r="J9" s="78">
        <v>0.01</v>
      </c>
      <c r="K9" s="78">
        <v>0.03</v>
      </c>
      <c r="L9" s="77"/>
      <c r="M9" s="77" t="s">
        <v>704</v>
      </c>
    </row>
    <row r="10" spans="1:13">
      <c r="A10" s="76"/>
      <c r="B10" s="75" t="s">
        <v>707</v>
      </c>
      <c r="C10" s="77">
        <v>2</v>
      </c>
      <c r="D10" s="77">
        <v>2</v>
      </c>
      <c r="E10" s="77">
        <v>2</v>
      </c>
      <c r="F10" s="77">
        <v>2</v>
      </c>
      <c r="G10" s="77">
        <v>2</v>
      </c>
      <c r="H10" s="77">
        <v>1</v>
      </c>
      <c r="I10" s="77">
        <v>4</v>
      </c>
      <c r="J10" s="77">
        <v>1</v>
      </c>
      <c r="K10" s="77">
        <v>4</v>
      </c>
      <c r="L10" s="77"/>
      <c r="M10" s="77" t="s">
        <v>704</v>
      </c>
    </row>
    <row r="11" spans="1:13">
      <c r="A11" s="76"/>
      <c r="B11" s="75" t="s">
        <v>639</v>
      </c>
      <c r="C11" s="77">
        <v>25</v>
      </c>
      <c r="D11" s="77">
        <v>25</v>
      </c>
      <c r="E11" s="77">
        <v>30</v>
      </c>
      <c r="F11" s="77">
        <v>30</v>
      </c>
      <c r="G11" s="77">
        <v>30</v>
      </c>
      <c r="H11" s="77">
        <v>25</v>
      </c>
      <c r="I11" s="77">
        <v>30</v>
      </c>
      <c r="J11" s="77">
        <v>25</v>
      </c>
      <c r="K11" s="77">
        <v>35</v>
      </c>
      <c r="L11" s="77"/>
      <c r="M11" s="77" t="s">
        <v>704</v>
      </c>
    </row>
    <row r="12" spans="1:13">
      <c r="A12" s="76"/>
      <c r="B12" s="75" t="s">
        <v>636</v>
      </c>
      <c r="C12" s="77">
        <v>4.5</v>
      </c>
      <c r="D12" s="77">
        <v>4.5</v>
      </c>
      <c r="E12" s="77">
        <v>4</v>
      </c>
      <c r="F12" s="77">
        <v>4</v>
      </c>
      <c r="G12" s="77">
        <v>4</v>
      </c>
      <c r="H12" s="77">
        <v>4</v>
      </c>
      <c r="I12" s="77">
        <v>5</v>
      </c>
      <c r="J12" s="77">
        <v>3</v>
      </c>
      <c r="K12" s="77">
        <v>5</v>
      </c>
      <c r="L12" s="77"/>
      <c r="M12" s="77" t="s">
        <v>704</v>
      </c>
    </row>
    <row r="13" spans="1:13">
      <c r="A13" s="76"/>
      <c r="B13" s="75" t="s">
        <v>706</v>
      </c>
      <c r="C13" s="77">
        <v>5</v>
      </c>
      <c r="D13" s="77">
        <v>5</v>
      </c>
      <c r="E13" s="77">
        <v>5</v>
      </c>
      <c r="F13" s="77">
        <v>5</v>
      </c>
      <c r="G13" s="77">
        <v>5</v>
      </c>
      <c r="H13" s="77">
        <v>3</v>
      </c>
      <c r="I13" s="77">
        <v>7</v>
      </c>
      <c r="J13" s="77">
        <v>3</v>
      </c>
      <c r="K13" s="77">
        <v>7</v>
      </c>
      <c r="L13" s="77" t="s">
        <v>705</v>
      </c>
      <c r="M13" s="77" t="s">
        <v>704</v>
      </c>
    </row>
    <row r="14" spans="1:13">
      <c r="A14" s="76" t="s">
        <v>633</v>
      </c>
      <c r="C14" s="77"/>
      <c r="D14" s="77"/>
      <c r="E14" s="77"/>
      <c r="F14" s="77"/>
      <c r="G14" s="77"/>
      <c r="H14" s="77"/>
      <c r="I14" s="77"/>
      <c r="J14" s="77"/>
      <c r="K14" s="77"/>
      <c r="L14" s="77"/>
      <c r="M14" s="77"/>
    </row>
    <row r="15" spans="1:13">
      <c r="A15" s="79"/>
      <c r="B15" s="79" t="s">
        <v>632</v>
      </c>
      <c r="C15" s="78"/>
      <c r="D15" s="78"/>
      <c r="E15" s="78"/>
      <c r="F15" s="78"/>
      <c r="G15" s="78"/>
      <c r="H15" s="78"/>
      <c r="I15" s="78"/>
      <c r="J15" s="78"/>
      <c r="K15" s="78"/>
      <c r="L15" s="77" t="s">
        <v>703</v>
      </c>
      <c r="M15" s="77"/>
    </row>
    <row r="16" spans="1:13">
      <c r="A16" s="79"/>
      <c r="B16" s="79" t="s">
        <v>631</v>
      </c>
      <c r="C16" s="78"/>
      <c r="D16" s="78"/>
      <c r="E16" s="78"/>
      <c r="F16" s="78"/>
      <c r="G16" s="78"/>
      <c r="H16" s="78"/>
      <c r="I16" s="78"/>
      <c r="J16" s="78"/>
      <c r="K16" s="78"/>
      <c r="L16" s="77" t="s">
        <v>703</v>
      </c>
      <c r="M16" s="77"/>
    </row>
    <row r="17" spans="1:13">
      <c r="A17" s="79"/>
      <c r="B17" s="79" t="s">
        <v>630</v>
      </c>
      <c r="C17" s="78">
        <v>0.2</v>
      </c>
      <c r="D17" s="78">
        <v>0.2</v>
      </c>
      <c r="E17" s="78">
        <v>0.2</v>
      </c>
      <c r="F17" s="78">
        <v>0.2</v>
      </c>
      <c r="G17" s="78">
        <v>0.2</v>
      </c>
      <c r="H17" s="78">
        <v>0.2</v>
      </c>
      <c r="I17" s="78">
        <v>0.2</v>
      </c>
      <c r="J17" s="78">
        <v>0.2</v>
      </c>
      <c r="K17" s="78">
        <v>0.2</v>
      </c>
      <c r="L17" s="77" t="s">
        <v>703</v>
      </c>
      <c r="M17" s="77" t="s">
        <v>702</v>
      </c>
    </row>
    <row r="18" spans="1:13">
      <c r="A18" s="76"/>
      <c r="B18" s="75" t="s">
        <v>628</v>
      </c>
      <c r="C18" s="77"/>
      <c r="D18" s="77"/>
      <c r="E18" s="77"/>
      <c r="F18" s="77"/>
      <c r="G18" s="77"/>
      <c r="H18" s="77"/>
      <c r="I18" s="77"/>
      <c r="J18" s="77"/>
      <c r="K18" s="77"/>
      <c r="L18" s="77"/>
      <c r="M18" s="77"/>
    </row>
    <row r="19" spans="1:13">
      <c r="A19" s="76"/>
      <c r="B19" s="75" t="s">
        <v>627</v>
      </c>
      <c r="C19" s="77">
        <v>2</v>
      </c>
      <c r="D19" s="77">
        <v>2</v>
      </c>
      <c r="E19" s="77">
        <v>2</v>
      </c>
      <c r="F19" s="77">
        <v>2</v>
      </c>
      <c r="G19" s="77">
        <v>2</v>
      </c>
      <c r="H19" s="77">
        <v>2</v>
      </c>
      <c r="I19" s="77">
        <v>2</v>
      </c>
      <c r="J19" s="77">
        <v>2</v>
      </c>
      <c r="K19" s="77">
        <v>2</v>
      </c>
      <c r="L19" s="77"/>
      <c r="M19" s="77" t="s">
        <v>701</v>
      </c>
    </row>
    <row r="20" spans="1:13">
      <c r="A20" s="76" t="s">
        <v>626</v>
      </c>
      <c r="C20" s="77"/>
      <c r="D20" s="77"/>
      <c r="E20" s="77"/>
      <c r="F20" s="77"/>
      <c r="G20" s="77"/>
      <c r="H20" s="77"/>
      <c r="I20" s="77"/>
      <c r="J20" s="77"/>
      <c r="K20" s="77"/>
      <c r="L20" s="77"/>
      <c r="M20" s="77"/>
    </row>
    <row r="21" spans="1:13">
      <c r="A21" s="79"/>
      <c r="B21" s="79" t="s">
        <v>700</v>
      </c>
      <c r="C21" s="78"/>
      <c r="D21" s="78"/>
      <c r="E21" s="78"/>
      <c r="F21" s="78"/>
      <c r="G21" s="78"/>
      <c r="H21" s="78"/>
      <c r="I21" s="78"/>
      <c r="J21" s="78"/>
      <c r="K21" s="78"/>
      <c r="L21" s="77"/>
      <c r="M21" s="77"/>
    </row>
    <row r="22" spans="1:13">
      <c r="A22" s="76"/>
      <c r="B22" s="75" t="s">
        <v>624</v>
      </c>
      <c r="C22" s="77"/>
      <c r="D22" s="77"/>
      <c r="E22" s="77"/>
      <c r="F22" s="77"/>
      <c r="G22" s="77"/>
      <c r="H22" s="77"/>
      <c r="I22" s="77"/>
      <c r="J22" s="77"/>
      <c r="K22" s="77"/>
      <c r="L22" s="77"/>
      <c r="M22" s="77"/>
    </row>
    <row r="23" spans="1:13">
      <c r="A23" s="76"/>
      <c r="B23" s="75" t="s">
        <v>623</v>
      </c>
      <c r="C23" s="77"/>
      <c r="D23" s="77"/>
      <c r="E23" s="77"/>
      <c r="F23" s="77"/>
      <c r="G23" s="77"/>
      <c r="H23" s="77"/>
      <c r="I23" s="77"/>
      <c r="J23" s="77"/>
      <c r="K23" s="77"/>
      <c r="L23" s="77"/>
      <c r="M23" s="77"/>
    </row>
    <row r="24" spans="1:13">
      <c r="A24" s="76"/>
      <c r="B24" s="75" t="s">
        <v>622</v>
      </c>
      <c r="C24" s="77"/>
      <c r="D24" s="77"/>
      <c r="E24" s="77"/>
      <c r="F24" s="77"/>
      <c r="G24" s="77"/>
      <c r="H24" s="77"/>
      <c r="I24" s="77"/>
      <c r="J24" s="77"/>
      <c r="K24" s="77"/>
      <c r="L24" s="77"/>
      <c r="M24" s="77"/>
    </row>
    <row r="25" spans="1:13">
      <c r="A25" s="76"/>
      <c r="B25" s="75" t="s">
        <v>699</v>
      </c>
      <c r="C25" s="77"/>
      <c r="D25" s="77"/>
      <c r="E25" s="77"/>
      <c r="F25" s="77"/>
      <c r="G25" s="77"/>
      <c r="H25" s="77"/>
      <c r="I25" s="77"/>
      <c r="J25" s="77"/>
      <c r="K25" s="77"/>
      <c r="L25" s="77"/>
      <c r="M25" s="77"/>
    </row>
    <row r="26" spans="1:13">
      <c r="A26" s="76" t="s">
        <v>621</v>
      </c>
      <c r="C26" s="77"/>
      <c r="D26" s="77"/>
      <c r="E26" s="77"/>
      <c r="F26" s="77"/>
      <c r="G26" s="77"/>
      <c r="H26" s="77"/>
      <c r="I26" s="77"/>
      <c r="J26" s="77"/>
      <c r="K26" s="77"/>
      <c r="L26" s="77"/>
      <c r="M26" s="77"/>
    </row>
    <row r="27" spans="1:13">
      <c r="A27" s="76"/>
      <c r="B27" s="75" t="s">
        <v>620</v>
      </c>
      <c r="C27" s="77">
        <v>2.88</v>
      </c>
      <c r="D27" s="77">
        <v>2.8</v>
      </c>
      <c r="E27" s="77">
        <v>2.69</v>
      </c>
      <c r="F27" s="77">
        <v>2.61</v>
      </c>
      <c r="G27" s="77">
        <v>2.5299999999999998</v>
      </c>
      <c r="H27" s="77">
        <v>1.7</v>
      </c>
      <c r="I27" s="77">
        <v>4.1399999999999997</v>
      </c>
      <c r="J27" s="77">
        <v>1.56</v>
      </c>
      <c r="K27" s="77">
        <v>3.79</v>
      </c>
      <c r="L27" s="77" t="s">
        <v>698</v>
      </c>
      <c r="M27" s="77" t="s">
        <v>697</v>
      </c>
    </row>
    <row r="28" spans="1:13">
      <c r="A28" s="76"/>
      <c r="B28" s="75" t="s">
        <v>617</v>
      </c>
      <c r="C28" s="77">
        <v>1.98</v>
      </c>
      <c r="D28" s="77">
        <v>1.92</v>
      </c>
      <c r="E28" s="77">
        <v>1.86</v>
      </c>
      <c r="F28" s="77">
        <v>1.81</v>
      </c>
      <c r="G28" s="77">
        <v>1.75</v>
      </c>
      <c r="H28" s="77">
        <v>1.1399999999999999</v>
      </c>
      <c r="I28" s="77">
        <v>2.83</v>
      </c>
      <c r="J28" s="77">
        <v>1.03</v>
      </c>
      <c r="K28" s="77">
        <v>2.57</v>
      </c>
      <c r="L28" s="77"/>
      <c r="M28" s="77" t="s">
        <v>694</v>
      </c>
    </row>
    <row r="29" spans="1:13">
      <c r="A29" s="76"/>
      <c r="B29" s="75" t="s">
        <v>696</v>
      </c>
      <c r="C29" s="77">
        <v>0.24</v>
      </c>
      <c r="D29" s="77">
        <v>0.24</v>
      </c>
      <c r="E29" s="77">
        <v>0.21</v>
      </c>
      <c r="F29" s="77">
        <v>0.21</v>
      </c>
      <c r="G29" s="77">
        <v>0.2</v>
      </c>
      <c r="H29" s="77">
        <v>0.17</v>
      </c>
      <c r="I29" s="77">
        <v>0.34</v>
      </c>
      <c r="J29" s="77">
        <v>0.17</v>
      </c>
      <c r="K29" s="77">
        <v>0.34</v>
      </c>
      <c r="L29" s="77" t="s">
        <v>695</v>
      </c>
      <c r="M29" s="77"/>
    </row>
    <row r="30" spans="1:13">
      <c r="A30" s="76"/>
      <c r="B30" s="75" t="s">
        <v>616</v>
      </c>
      <c r="C30" s="77">
        <v>0.66</v>
      </c>
      <c r="D30" s="77">
        <v>0.64</v>
      </c>
      <c r="E30" s="77">
        <v>0.62</v>
      </c>
      <c r="F30" s="77">
        <v>0.6</v>
      </c>
      <c r="G30" s="77">
        <v>0.57999999999999996</v>
      </c>
      <c r="H30" s="77">
        <v>0.39</v>
      </c>
      <c r="I30" s="77">
        <v>0.97</v>
      </c>
      <c r="J30" s="77">
        <v>0.36</v>
      </c>
      <c r="K30" s="77">
        <v>0.88</v>
      </c>
      <c r="L30" s="77"/>
      <c r="M30" s="77" t="s">
        <v>694</v>
      </c>
    </row>
    <row r="31" spans="1:13">
      <c r="A31" s="76"/>
      <c r="B31" s="75" t="s">
        <v>613</v>
      </c>
      <c r="C31" s="77">
        <v>4.59</v>
      </c>
      <c r="D31" s="77">
        <v>4.5199999999999996</v>
      </c>
      <c r="E31" s="77">
        <v>4.59</v>
      </c>
      <c r="F31" s="77">
        <v>4.5599999999999996</v>
      </c>
      <c r="G31" s="77">
        <v>4.34</v>
      </c>
      <c r="H31" s="77">
        <v>4.29</v>
      </c>
      <c r="I31" s="77">
        <v>4.6500000000000004</v>
      </c>
      <c r="J31" s="77">
        <v>4.3099999999999996</v>
      </c>
      <c r="K31" s="77">
        <v>4.62</v>
      </c>
      <c r="L31" s="77" t="s">
        <v>693</v>
      </c>
      <c r="M31" s="77" t="s">
        <v>692</v>
      </c>
    </row>
    <row r="32" spans="1:13">
      <c r="A32" s="76"/>
      <c r="B32" s="75" t="s">
        <v>612</v>
      </c>
      <c r="C32" s="77">
        <v>0</v>
      </c>
      <c r="D32" s="77">
        <v>0</v>
      </c>
      <c r="E32" s="77">
        <v>0</v>
      </c>
      <c r="F32" s="77">
        <v>0</v>
      </c>
      <c r="G32" s="77">
        <v>0</v>
      </c>
      <c r="H32" s="77">
        <v>0</v>
      </c>
      <c r="I32" s="77">
        <v>0</v>
      </c>
      <c r="J32" s="77">
        <v>0</v>
      </c>
      <c r="K32" s="77">
        <v>0</v>
      </c>
      <c r="L32" s="77" t="s">
        <v>691</v>
      </c>
      <c r="M32" s="77"/>
    </row>
    <row r="33" spans="1:13">
      <c r="A33" s="76"/>
      <c r="B33" s="75" t="s">
        <v>610</v>
      </c>
      <c r="C33" s="77">
        <v>4.59</v>
      </c>
      <c r="D33" s="77">
        <v>4.5199999999999996</v>
      </c>
      <c r="E33" s="77">
        <v>4.59</v>
      </c>
      <c r="F33" s="77">
        <v>4.5599999999999996</v>
      </c>
      <c r="G33" s="77">
        <v>4.34</v>
      </c>
      <c r="H33" s="77">
        <v>4.29</v>
      </c>
      <c r="I33" s="77">
        <v>4.6500000000000004</v>
      </c>
      <c r="J33" s="77">
        <v>4.3099999999999996</v>
      </c>
      <c r="K33" s="77">
        <v>4.62</v>
      </c>
      <c r="L33" s="77" t="s">
        <v>629</v>
      </c>
      <c r="M33" s="77"/>
    </row>
    <row r="34" spans="1:13">
      <c r="A34" s="76"/>
      <c r="B34" s="75" t="s">
        <v>609</v>
      </c>
      <c r="C34" s="77">
        <v>23900</v>
      </c>
      <c r="D34" s="77">
        <v>23200</v>
      </c>
      <c r="E34" s="77">
        <v>22500</v>
      </c>
      <c r="F34" s="77">
        <v>21800</v>
      </c>
      <c r="G34" s="77">
        <v>21100</v>
      </c>
      <c r="H34" s="77">
        <v>23200</v>
      </c>
      <c r="I34" s="77">
        <v>23200</v>
      </c>
      <c r="J34" s="77">
        <v>21100</v>
      </c>
      <c r="K34" s="77">
        <v>21100</v>
      </c>
      <c r="L34" s="77" t="s">
        <v>690</v>
      </c>
      <c r="M34" s="77" t="s">
        <v>689</v>
      </c>
    </row>
    <row r="35" spans="1:13">
      <c r="A35" s="76" t="s">
        <v>608</v>
      </c>
      <c r="C35" s="77"/>
      <c r="D35" s="77"/>
      <c r="E35" s="77"/>
      <c r="F35" s="77"/>
      <c r="G35" s="77"/>
      <c r="H35" s="77"/>
      <c r="I35" s="77"/>
      <c r="J35" s="77"/>
      <c r="K35" s="77"/>
      <c r="L35" s="77"/>
      <c r="M35" s="77"/>
    </row>
    <row r="36" spans="1:13">
      <c r="A36" s="76"/>
      <c r="B36" s="75" t="s">
        <v>688</v>
      </c>
      <c r="C36" s="77">
        <v>4</v>
      </c>
      <c r="D36" s="77">
        <v>4</v>
      </c>
      <c r="E36" s="77">
        <v>4</v>
      </c>
      <c r="F36" s="77">
        <v>4</v>
      </c>
      <c r="G36" s="77">
        <v>4</v>
      </c>
      <c r="H36" s="77">
        <v>3</v>
      </c>
      <c r="I36" s="77">
        <v>2</v>
      </c>
      <c r="J36" s="77">
        <v>3</v>
      </c>
      <c r="K36" s="77">
        <v>2</v>
      </c>
      <c r="L36" s="77" t="s">
        <v>596</v>
      </c>
      <c r="M36" s="77" t="s">
        <v>679</v>
      </c>
    </row>
    <row r="37" spans="1:13">
      <c r="A37" s="76"/>
      <c r="B37" s="75" t="s">
        <v>687</v>
      </c>
      <c r="C37" s="77">
        <v>2</v>
      </c>
      <c r="D37" s="77">
        <v>2</v>
      </c>
      <c r="E37" s="77">
        <v>2</v>
      </c>
      <c r="F37" s="77">
        <v>2</v>
      </c>
      <c r="G37" s="77">
        <v>2</v>
      </c>
      <c r="H37" s="77">
        <v>3</v>
      </c>
      <c r="I37" s="77">
        <v>1</v>
      </c>
      <c r="J37" s="77">
        <v>3</v>
      </c>
      <c r="K37" s="77">
        <v>1</v>
      </c>
      <c r="L37" s="77" t="s">
        <v>686</v>
      </c>
      <c r="M37" s="77" t="s">
        <v>679</v>
      </c>
    </row>
    <row r="38" spans="1:13">
      <c r="A38" s="79"/>
      <c r="B38" s="79" t="s">
        <v>685</v>
      </c>
      <c r="C38" s="78">
        <v>5.05</v>
      </c>
      <c r="D38" s="78">
        <v>5.1490200000000002</v>
      </c>
      <c r="E38" s="78">
        <v>5.2480390000000003</v>
      </c>
      <c r="F38" s="78">
        <v>5.446078</v>
      </c>
      <c r="G38" s="78">
        <v>5.5450980000000003</v>
      </c>
      <c r="H38" s="78">
        <v>5.1490200000000002</v>
      </c>
      <c r="I38" s="78">
        <v>5.1490200000000002</v>
      </c>
      <c r="J38" s="78">
        <v>5.5450980000000003</v>
      </c>
      <c r="K38" s="78">
        <v>5.5450980000000003</v>
      </c>
      <c r="L38" s="77" t="s">
        <v>684</v>
      </c>
      <c r="M38" s="77"/>
    </row>
    <row r="39" spans="1:13">
      <c r="A39" s="76"/>
      <c r="B39" s="75" t="s">
        <v>683</v>
      </c>
      <c r="C39" s="77">
        <v>0.95</v>
      </c>
      <c r="D39" s="77">
        <v>0.92</v>
      </c>
      <c r="E39" s="77">
        <v>0.9</v>
      </c>
      <c r="F39" s="77">
        <v>0.86</v>
      </c>
      <c r="G39" s="77">
        <v>0.84</v>
      </c>
      <c r="H39" s="77">
        <v>1.56</v>
      </c>
      <c r="I39" s="77">
        <v>0.35</v>
      </c>
      <c r="J39" s="77">
        <v>1.43</v>
      </c>
      <c r="K39" s="77">
        <v>0.32</v>
      </c>
      <c r="L39" s="77" t="s">
        <v>592</v>
      </c>
      <c r="M39" s="77" t="s">
        <v>679</v>
      </c>
    </row>
    <row r="40" spans="1:13">
      <c r="A40" s="76"/>
      <c r="B40" s="75" t="s">
        <v>682</v>
      </c>
      <c r="C40" s="77">
        <v>12.2</v>
      </c>
      <c r="D40" s="77">
        <v>12.2</v>
      </c>
      <c r="E40" s="77">
        <v>12.2</v>
      </c>
      <c r="F40" s="77">
        <v>12.2</v>
      </c>
      <c r="G40" s="77">
        <v>12.2</v>
      </c>
      <c r="H40" s="77">
        <v>20.58</v>
      </c>
      <c r="I40" s="77">
        <v>4.57</v>
      </c>
      <c r="J40" s="77">
        <v>20.58</v>
      </c>
      <c r="K40" s="77">
        <v>4.57</v>
      </c>
      <c r="L40" s="77" t="s">
        <v>681</v>
      </c>
      <c r="M40" s="77" t="s">
        <v>679</v>
      </c>
    </row>
    <row r="41" spans="1:13">
      <c r="A41" s="76"/>
      <c r="B41" s="75" t="s">
        <v>680</v>
      </c>
      <c r="C41" s="77">
        <v>2000</v>
      </c>
      <c r="D41" s="77">
        <v>2000</v>
      </c>
      <c r="E41" s="77">
        <v>2000</v>
      </c>
      <c r="F41" s="77">
        <v>2000</v>
      </c>
      <c r="G41" s="77">
        <v>2000</v>
      </c>
      <c r="H41" s="77">
        <v>2000</v>
      </c>
      <c r="I41" s="77">
        <v>2000</v>
      </c>
      <c r="J41" s="77">
        <v>2000</v>
      </c>
      <c r="K41" s="77">
        <v>2000</v>
      </c>
      <c r="L41" s="77"/>
      <c r="M41" s="77" t="s">
        <v>679</v>
      </c>
    </row>
    <row r="42" spans="1:13">
      <c r="A42" s="76"/>
    </row>
    <row r="43" spans="1:13">
      <c r="A43" s="76"/>
    </row>
    <row r="44" spans="1:13">
      <c r="A44" s="76" t="s">
        <v>590</v>
      </c>
    </row>
    <row r="45" spans="1:13">
      <c r="A45" s="76"/>
      <c r="B45" s="75" t="s">
        <v>952</v>
      </c>
    </row>
    <row r="46" spans="1:13">
      <c r="A46" s="76"/>
      <c r="B46" s="75" t="s">
        <v>677</v>
      </c>
    </row>
    <row r="47" spans="1:13">
      <c r="A47" s="76"/>
      <c r="B47" s="75" t="s">
        <v>951</v>
      </c>
    </row>
    <row r="48" spans="1:13">
      <c r="A48" s="76"/>
      <c r="B48" s="75" t="s">
        <v>675</v>
      </c>
    </row>
    <row r="49" spans="1:2">
      <c r="A49" s="76"/>
      <c r="B49" s="75" t="s">
        <v>674</v>
      </c>
    </row>
    <row r="50" spans="1:2">
      <c r="A50" s="76"/>
      <c r="B50" s="75" t="s">
        <v>673</v>
      </c>
    </row>
    <row r="51" spans="1:2">
      <c r="A51" s="76"/>
      <c r="B51" s="75" t="s">
        <v>672</v>
      </c>
    </row>
    <row r="52" spans="1:2">
      <c r="A52" s="76"/>
      <c r="B52" s="75" t="s">
        <v>671</v>
      </c>
    </row>
    <row r="53" spans="1:2">
      <c r="A53" s="76"/>
      <c r="B53" s="75" t="s">
        <v>670</v>
      </c>
    </row>
    <row r="54" spans="1:2">
      <c r="A54" s="76"/>
      <c r="B54" s="75" t="s">
        <v>669</v>
      </c>
    </row>
    <row r="55" spans="1:2">
      <c r="A55" s="76"/>
      <c r="B55" s="75" t="s">
        <v>668</v>
      </c>
    </row>
    <row r="56" spans="1:2">
      <c r="A56" s="76"/>
      <c r="B56" s="75" t="s">
        <v>667</v>
      </c>
    </row>
    <row r="57" spans="1:2">
      <c r="A57" s="76"/>
      <c r="B57" s="75" t="s">
        <v>666</v>
      </c>
    </row>
    <row r="58" spans="1:2">
      <c r="A58" s="76"/>
      <c r="B58" s="75" t="s">
        <v>714</v>
      </c>
    </row>
    <row r="59" spans="1:2">
      <c r="A59" s="76"/>
      <c r="B59" s="75" t="s">
        <v>570</v>
      </c>
    </row>
    <row r="60" spans="1:2">
      <c r="A60" s="76"/>
      <c r="B60" s="75" t="s">
        <v>569</v>
      </c>
    </row>
    <row r="61" spans="1:2">
      <c r="A61" s="76"/>
    </row>
    <row r="62" spans="1:2">
      <c r="A62" s="76" t="s">
        <v>568</v>
      </c>
    </row>
    <row r="63" spans="1:2">
      <c r="A63" s="76"/>
      <c r="B63" s="75" t="s">
        <v>664</v>
      </c>
    </row>
    <row r="64" spans="1:2">
      <c r="A64" s="76"/>
      <c r="B64" s="75" t="s">
        <v>663</v>
      </c>
    </row>
    <row r="65" spans="1:2">
      <c r="A65" s="76"/>
      <c r="B65" s="75" t="s">
        <v>662</v>
      </c>
    </row>
    <row r="66" spans="1:2">
      <c r="A66" s="76"/>
      <c r="B66" s="75" t="s">
        <v>661</v>
      </c>
    </row>
    <row r="67" spans="1:2">
      <c r="A67" s="76"/>
      <c r="B67" s="75" t="s">
        <v>660</v>
      </c>
    </row>
    <row r="68" spans="1:2">
      <c r="A68" s="76"/>
      <c r="B68" s="75" t="s">
        <v>659</v>
      </c>
    </row>
    <row r="69" spans="1:2">
      <c r="A69" s="76"/>
      <c r="B69" s="75" t="s">
        <v>658</v>
      </c>
    </row>
    <row r="70" spans="1:2">
      <c r="A70" s="76"/>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3">
      <c r="A1" s="82" t="s">
        <v>657</v>
      </c>
      <c r="B1" s="82"/>
      <c r="C1" s="175" t="s">
        <v>941</v>
      </c>
      <c r="D1" s="175"/>
      <c r="E1" s="175"/>
      <c r="F1" s="175"/>
      <c r="G1" s="175"/>
      <c r="H1" s="175"/>
      <c r="I1" s="175"/>
      <c r="J1" s="175"/>
      <c r="K1" s="175"/>
      <c r="L1" s="175"/>
      <c r="M1" s="175"/>
    </row>
    <row r="2" spans="1:13">
      <c r="A2" s="81" t="s">
        <v>655</v>
      </c>
      <c r="B2" s="81"/>
      <c r="C2" s="80">
        <v>2020</v>
      </c>
      <c r="D2" s="80">
        <v>2025</v>
      </c>
      <c r="E2" s="80">
        <v>2030</v>
      </c>
      <c r="F2" s="80">
        <v>2040</v>
      </c>
      <c r="G2" s="80">
        <v>2050</v>
      </c>
      <c r="H2" s="80">
        <v>2025</v>
      </c>
      <c r="I2" s="80">
        <v>2025</v>
      </c>
      <c r="J2" s="80">
        <v>2050</v>
      </c>
      <c r="K2" s="80">
        <v>2050</v>
      </c>
      <c r="L2" s="80" t="s">
        <v>654</v>
      </c>
      <c r="M2" s="80" t="s">
        <v>654</v>
      </c>
    </row>
    <row r="3" spans="1:13">
      <c r="A3" s="81" t="s">
        <v>653</v>
      </c>
      <c r="B3" s="81"/>
      <c r="C3" s="80" t="s">
        <v>652</v>
      </c>
      <c r="D3" s="80" t="s">
        <v>652</v>
      </c>
      <c r="E3" s="80" t="s">
        <v>652</v>
      </c>
      <c r="F3" s="80" t="s">
        <v>652</v>
      </c>
      <c r="G3" s="80" t="s">
        <v>652</v>
      </c>
      <c r="H3" s="80" t="s">
        <v>651</v>
      </c>
      <c r="I3" s="80" t="s">
        <v>650</v>
      </c>
      <c r="J3" s="80" t="s">
        <v>651</v>
      </c>
      <c r="K3" s="80" t="s">
        <v>650</v>
      </c>
      <c r="L3" s="80" t="s">
        <v>649</v>
      </c>
      <c r="M3" s="80" t="s">
        <v>648</v>
      </c>
    </row>
    <row r="4" spans="1:13">
      <c r="A4" s="81" t="s">
        <v>647</v>
      </c>
      <c r="B4" s="81" t="s">
        <v>646</v>
      </c>
      <c r="C4" s="80"/>
      <c r="D4" s="80"/>
      <c r="E4" s="80"/>
      <c r="F4" s="80"/>
      <c r="G4" s="80"/>
      <c r="H4" s="80"/>
      <c r="I4" s="80"/>
      <c r="J4" s="80"/>
      <c r="K4" s="80"/>
      <c r="L4" s="80"/>
      <c r="M4" s="80"/>
    </row>
    <row r="5" spans="1:13">
      <c r="A5" s="76" t="s">
        <v>645</v>
      </c>
      <c r="C5" s="77"/>
      <c r="D5" s="77"/>
      <c r="E5" s="77"/>
      <c r="F5" s="77"/>
      <c r="G5" s="77"/>
      <c r="H5" s="77"/>
      <c r="I5" s="77"/>
      <c r="J5" s="77"/>
      <c r="K5" s="77"/>
      <c r="L5" s="77"/>
      <c r="M5" s="77"/>
    </row>
    <row r="6" spans="1:13">
      <c r="A6" s="76"/>
      <c r="B6" s="75" t="s">
        <v>712</v>
      </c>
      <c r="C6" s="77">
        <v>11.42</v>
      </c>
      <c r="D6" s="77">
        <v>11.37</v>
      </c>
      <c r="E6" s="77">
        <v>11.33</v>
      </c>
      <c r="F6" s="77">
        <v>11.24</v>
      </c>
      <c r="G6" s="77">
        <v>11.2</v>
      </c>
      <c r="H6" s="77">
        <v>19.28</v>
      </c>
      <c r="I6" s="77">
        <v>4.28</v>
      </c>
      <c r="J6" s="77">
        <v>19.28</v>
      </c>
      <c r="K6" s="77">
        <v>4.28</v>
      </c>
      <c r="L6" s="77" t="s">
        <v>711</v>
      </c>
      <c r="M6" s="77" t="s">
        <v>710</v>
      </c>
    </row>
    <row r="7" spans="1:13">
      <c r="A7" s="79"/>
      <c r="B7" s="79" t="s">
        <v>644</v>
      </c>
      <c r="C7" s="78">
        <v>4.6027319999999996</v>
      </c>
      <c r="D7" s="78">
        <v>4.6718950000000001</v>
      </c>
      <c r="E7" s="78">
        <v>4.7404400000000004</v>
      </c>
      <c r="F7" s="78">
        <v>4.8757060000000001</v>
      </c>
      <c r="G7" s="78">
        <v>4.9424429999999999</v>
      </c>
      <c r="H7" s="78">
        <v>5.3085300000000002</v>
      </c>
      <c r="I7" s="78">
        <v>4.0590229999999998</v>
      </c>
      <c r="J7" s="78">
        <v>5.7553099999999997</v>
      </c>
      <c r="K7" s="78">
        <v>4.3155270000000003</v>
      </c>
      <c r="L7" s="77" t="s">
        <v>709</v>
      </c>
      <c r="M7" s="77"/>
    </row>
    <row r="8" spans="1:13">
      <c r="A8" s="79"/>
      <c r="B8" s="79" t="s">
        <v>642</v>
      </c>
      <c r="C8" s="78">
        <v>4.1206E-2</v>
      </c>
      <c r="D8" s="78">
        <v>4.1375000000000002E-2</v>
      </c>
      <c r="E8" s="78">
        <v>4.1537999999999999E-2</v>
      </c>
      <c r="F8" s="78">
        <v>4.1846000000000001E-2</v>
      </c>
      <c r="G8" s="78">
        <v>4.1992000000000002E-2</v>
      </c>
      <c r="H8" s="78">
        <v>1.6473000000000002E-2</v>
      </c>
      <c r="I8" s="78">
        <v>7.4229000000000003E-2</v>
      </c>
      <c r="J8" s="78">
        <v>1.6473000000000002E-2</v>
      </c>
      <c r="K8" s="78">
        <v>7.4229000000000003E-2</v>
      </c>
      <c r="L8" s="77" t="s">
        <v>598</v>
      </c>
      <c r="M8" s="77" t="s">
        <v>708</v>
      </c>
    </row>
    <row r="9" spans="1:13">
      <c r="A9" s="79"/>
      <c r="B9" s="79" t="s">
        <v>641</v>
      </c>
      <c r="C9" s="78">
        <v>0.02</v>
      </c>
      <c r="D9" s="78">
        <v>0.02</v>
      </c>
      <c r="E9" s="78">
        <v>0.02</v>
      </c>
      <c r="F9" s="78">
        <v>0.02</v>
      </c>
      <c r="G9" s="78">
        <v>0.02</v>
      </c>
      <c r="H9" s="78">
        <v>0.01</v>
      </c>
      <c r="I9" s="78">
        <v>0.03</v>
      </c>
      <c r="J9" s="78">
        <v>0.01</v>
      </c>
      <c r="K9" s="78">
        <v>0.03</v>
      </c>
      <c r="L9" s="77"/>
      <c r="M9" s="77" t="s">
        <v>704</v>
      </c>
    </row>
    <row r="10" spans="1:13">
      <c r="A10" s="76"/>
      <c r="B10" s="75" t="s">
        <v>707</v>
      </c>
      <c r="C10" s="77">
        <v>2</v>
      </c>
      <c r="D10" s="77">
        <v>2</v>
      </c>
      <c r="E10" s="77">
        <v>2</v>
      </c>
      <c r="F10" s="77">
        <v>2</v>
      </c>
      <c r="G10" s="77">
        <v>2</v>
      </c>
      <c r="H10" s="77">
        <v>1</v>
      </c>
      <c r="I10" s="77">
        <v>4</v>
      </c>
      <c r="J10" s="77">
        <v>1</v>
      </c>
      <c r="K10" s="77">
        <v>4</v>
      </c>
      <c r="L10" s="77"/>
      <c r="M10" s="77" t="s">
        <v>704</v>
      </c>
    </row>
    <row r="11" spans="1:13">
      <c r="A11" s="76"/>
      <c r="B11" s="75" t="s">
        <v>639</v>
      </c>
      <c r="C11" s="77">
        <v>25</v>
      </c>
      <c r="D11" s="77">
        <v>25</v>
      </c>
      <c r="E11" s="77">
        <v>30</v>
      </c>
      <c r="F11" s="77">
        <v>30</v>
      </c>
      <c r="G11" s="77">
        <v>30</v>
      </c>
      <c r="H11" s="77">
        <v>25</v>
      </c>
      <c r="I11" s="77">
        <v>30</v>
      </c>
      <c r="J11" s="77">
        <v>25</v>
      </c>
      <c r="K11" s="77">
        <v>35</v>
      </c>
      <c r="L11" s="77"/>
      <c r="M11" s="77" t="s">
        <v>704</v>
      </c>
    </row>
    <row r="12" spans="1:13">
      <c r="A12" s="76"/>
      <c r="B12" s="75" t="s">
        <v>636</v>
      </c>
      <c r="C12" s="77">
        <v>4.5</v>
      </c>
      <c r="D12" s="77">
        <v>4.5</v>
      </c>
      <c r="E12" s="77">
        <v>4</v>
      </c>
      <c r="F12" s="77">
        <v>4</v>
      </c>
      <c r="G12" s="77">
        <v>4</v>
      </c>
      <c r="H12" s="77">
        <v>4</v>
      </c>
      <c r="I12" s="77">
        <v>5</v>
      </c>
      <c r="J12" s="77">
        <v>3</v>
      </c>
      <c r="K12" s="77">
        <v>5</v>
      </c>
      <c r="L12" s="77"/>
      <c r="M12" s="77" t="s">
        <v>704</v>
      </c>
    </row>
    <row r="13" spans="1:13">
      <c r="A13" s="76"/>
      <c r="B13" s="75" t="s">
        <v>706</v>
      </c>
      <c r="C13" s="77">
        <v>5</v>
      </c>
      <c r="D13" s="77">
        <v>5</v>
      </c>
      <c r="E13" s="77">
        <v>5</v>
      </c>
      <c r="F13" s="77">
        <v>5</v>
      </c>
      <c r="G13" s="77">
        <v>5</v>
      </c>
      <c r="H13" s="77">
        <v>3</v>
      </c>
      <c r="I13" s="77">
        <v>7</v>
      </c>
      <c r="J13" s="77">
        <v>3</v>
      </c>
      <c r="K13" s="77">
        <v>7</v>
      </c>
      <c r="L13" s="77" t="s">
        <v>705</v>
      </c>
      <c r="M13" s="77" t="s">
        <v>704</v>
      </c>
    </row>
    <row r="14" spans="1:13">
      <c r="A14" s="76" t="s">
        <v>633</v>
      </c>
      <c r="C14" s="77"/>
      <c r="D14" s="77"/>
      <c r="E14" s="77"/>
      <c r="F14" s="77"/>
      <c r="G14" s="77"/>
      <c r="H14" s="77"/>
      <c r="I14" s="77"/>
      <c r="J14" s="77"/>
      <c r="K14" s="77"/>
      <c r="L14" s="77"/>
      <c r="M14" s="77"/>
    </row>
    <row r="15" spans="1:13">
      <c r="A15" s="79"/>
      <c r="B15" s="79" t="s">
        <v>632</v>
      </c>
      <c r="C15" s="78"/>
      <c r="D15" s="78"/>
      <c r="E15" s="78"/>
      <c r="F15" s="78"/>
      <c r="G15" s="78"/>
      <c r="H15" s="78"/>
      <c r="I15" s="78"/>
      <c r="J15" s="78"/>
      <c r="K15" s="78"/>
      <c r="L15" s="77" t="s">
        <v>703</v>
      </c>
      <c r="M15" s="77"/>
    </row>
    <row r="16" spans="1:13">
      <c r="A16" s="79"/>
      <c r="B16" s="79" t="s">
        <v>631</v>
      </c>
      <c r="C16" s="78"/>
      <c r="D16" s="78"/>
      <c r="E16" s="78"/>
      <c r="F16" s="78"/>
      <c r="G16" s="78"/>
      <c r="H16" s="78"/>
      <c r="I16" s="78"/>
      <c r="J16" s="78"/>
      <c r="K16" s="78"/>
      <c r="L16" s="77" t="s">
        <v>703</v>
      </c>
      <c r="M16" s="77"/>
    </row>
    <row r="17" spans="1:13">
      <c r="A17" s="79"/>
      <c r="B17" s="79" t="s">
        <v>630</v>
      </c>
      <c r="C17" s="78">
        <v>0.2</v>
      </c>
      <c r="D17" s="78">
        <v>0.2</v>
      </c>
      <c r="E17" s="78">
        <v>0.2</v>
      </c>
      <c r="F17" s="78">
        <v>0.2</v>
      </c>
      <c r="G17" s="78">
        <v>0.2</v>
      </c>
      <c r="H17" s="78">
        <v>0.2</v>
      </c>
      <c r="I17" s="78">
        <v>0.2</v>
      </c>
      <c r="J17" s="78">
        <v>0.2</v>
      </c>
      <c r="K17" s="78">
        <v>0.2</v>
      </c>
      <c r="L17" s="77" t="s">
        <v>703</v>
      </c>
      <c r="M17" s="77" t="s">
        <v>702</v>
      </c>
    </row>
    <row r="18" spans="1:13">
      <c r="A18" s="76"/>
      <c r="B18" s="75" t="s">
        <v>628</v>
      </c>
      <c r="C18" s="77"/>
      <c r="D18" s="77"/>
      <c r="E18" s="77"/>
      <c r="F18" s="77"/>
      <c r="G18" s="77"/>
      <c r="H18" s="77"/>
      <c r="I18" s="77"/>
      <c r="J18" s="77"/>
      <c r="K18" s="77"/>
      <c r="L18" s="77"/>
      <c r="M18" s="77"/>
    </row>
    <row r="19" spans="1:13">
      <c r="A19" s="76"/>
      <c r="B19" s="75" t="s">
        <v>627</v>
      </c>
      <c r="C19" s="77">
        <v>2</v>
      </c>
      <c r="D19" s="77">
        <v>2</v>
      </c>
      <c r="E19" s="77">
        <v>2</v>
      </c>
      <c r="F19" s="77">
        <v>2</v>
      </c>
      <c r="G19" s="77">
        <v>2</v>
      </c>
      <c r="H19" s="77">
        <v>2</v>
      </c>
      <c r="I19" s="77">
        <v>2</v>
      </c>
      <c r="J19" s="77">
        <v>2</v>
      </c>
      <c r="K19" s="77">
        <v>2</v>
      </c>
      <c r="L19" s="77"/>
      <c r="M19" s="77" t="s">
        <v>701</v>
      </c>
    </row>
    <row r="20" spans="1:13">
      <c r="A20" s="76" t="s">
        <v>626</v>
      </c>
      <c r="C20" s="77"/>
      <c r="D20" s="77"/>
      <c r="E20" s="77"/>
      <c r="F20" s="77"/>
      <c r="G20" s="77"/>
      <c r="H20" s="77"/>
      <c r="I20" s="77"/>
      <c r="J20" s="77"/>
      <c r="K20" s="77"/>
      <c r="L20" s="77"/>
      <c r="M20" s="77"/>
    </row>
    <row r="21" spans="1:13">
      <c r="A21" s="79"/>
      <c r="B21" s="79" t="s">
        <v>700</v>
      </c>
      <c r="C21" s="78"/>
      <c r="D21" s="78"/>
      <c r="E21" s="78"/>
      <c r="F21" s="78"/>
      <c r="G21" s="78"/>
      <c r="H21" s="78"/>
      <c r="I21" s="78"/>
      <c r="J21" s="78"/>
      <c r="K21" s="78"/>
      <c r="L21" s="77"/>
      <c r="M21" s="77"/>
    </row>
    <row r="22" spans="1:13">
      <c r="A22" s="76"/>
      <c r="B22" s="75" t="s">
        <v>624</v>
      </c>
      <c r="C22" s="77"/>
      <c r="D22" s="77"/>
      <c r="E22" s="77"/>
      <c r="F22" s="77"/>
      <c r="G22" s="77"/>
      <c r="H22" s="77"/>
      <c r="I22" s="77"/>
      <c r="J22" s="77"/>
      <c r="K22" s="77"/>
      <c r="L22" s="77"/>
      <c r="M22" s="77"/>
    </row>
    <row r="23" spans="1:13">
      <c r="A23" s="76"/>
      <c r="B23" s="75" t="s">
        <v>623</v>
      </c>
      <c r="C23" s="77"/>
      <c r="D23" s="77"/>
      <c r="E23" s="77"/>
      <c r="F23" s="77"/>
      <c r="G23" s="77"/>
      <c r="H23" s="77"/>
      <c r="I23" s="77"/>
      <c r="J23" s="77"/>
      <c r="K23" s="77"/>
      <c r="L23" s="77"/>
      <c r="M23" s="77"/>
    </row>
    <row r="24" spans="1:13">
      <c r="A24" s="76"/>
      <c r="B24" s="75" t="s">
        <v>622</v>
      </c>
      <c r="C24" s="77"/>
      <c r="D24" s="77"/>
      <c r="E24" s="77"/>
      <c r="F24" s="77"/>
      <c r="G24" s="77"/>
      <c r="H24" s="77"/>
      <c r="I24" s="77"/>
      <c r="J24" s="77"/>
      <c r="K24" s="77"/>
      <c r="L24" s="77"/>
      <c r="M24" s="77"/>
    </row>
    <row r="25" spans="1:13">
      <c r="A25" s="76"/>
      <c r="B25" s="75" t="s">
        <v>699</v>
      </c>
      <c r="C25" s="77"/>
      <c r="D25" s="77"/>
      <c r="E25" s="77"/>
      <c r="F25" s="77"/>
      <c r="G25" s="77"/>
      <c r="H25" s="77"/>
      <c r="I25" s="77"/>
      <c r="J25" s="77"/>
      <c r="K25" s="77"/>
      <c r="L25" s="77"/>
      <c r="M25" s="77"/>
    </row>
    <row r="26" spans="1:13">
      <c r="A26" s="76" t="s">
        <v>621</v>
      </c>
      <c r="C26" s="77"/>
      <c r="D26" s="77"/>
      <c r="E26" s="77"/>
      <c r="F26" s="77"/>
      <c r="G26" s="77"/>
      <c r="H26" s="77"/>
      <c r="I26" s="77"/>
      <c r="J26" s="77"/>
      <c r="K26" s="77"/>
      <c r="L26" s="77"/>
      <c r="M26" s="77"/>
    </row>
    <row r="27" spans="1:13">
      <c r="A27" s="76"/>
      <c r="B27" s="75" t="s">
        <v>620</v>
      </c>
      <c r="C27" s="77">
        <v>2.71</v>
      </c>
      <c r="D27" s="77">
        <v>2.65</v>
      </c>
      <c r="E27" s="77">
        <v>2.5</v>
      </c>
      <c r="F27" s="77">
        <v>2.44</v>
      </c>
      <c r="G27" s="77">
        <v>2.38</v>
      </c>
      <c r="H27" s="77">
        <v>1.63</v>
      </c>
      <c r="I27" s="77">
        <v>4.0599999999999996</v>
      </c>
      <c r="J27" s="77">
        <v>1.52</v>
      </c>
      <c r="K27" s="77">
        <v>3.76</v>
      </c>
      <c r="L27" s="77" t="s">
        <v>698</v>
      </c>
      <c r="M27" s="77" t="s">
        <v>697</v>
      </c>
    </row>
    <row r="28" spans="1:13">
      <c r="A28" s="76"/>
      <c r="B28" s="75" t="s">
        <v>617</v>
      </c>
      <c r="C28" s="77">
        <v>1.54</v>
      </c>
      <c r="D28" s="77">
        <v>1.49</v>
      </c>
      <c r="E28" s="77">
        <v>1.45</v>
      </c>
      <c r="F28" s="77">
        <v>1.4</v>
      </c>
      <c r="G28" s="77">
        <v>1.36</v>
      </c>
      <c r="H28" s="77">
        <v>0.86</v>
      </c>
      <c r="I28" s="77">
        <v>2.31</v>
      </c>
      <c r="J28" s="77">
        <v>0.78</v>
      </c>
      <c r="K28" s="77">
        <v>2.1</v>
      </c>
      <c r="L28" s="77"/>
      <c r="M28" s="77" t="s">
        <v>694</v>
      </c>
    </row>
    <row r="29" spans="1:13">
      <c r="A29" s="76"/>
      <c r="B29" s="75" t="s">
        <v>696</v>
      </c>
      <c r="C29" s="77">
        <v>0.67</v>
      </c>
      <c r="D29" s="77">
        <v>0.67</v>
      </c>
      <c r="E29" s="77">
        <v>0.56999999999999995</v>
      </c>
      <c r="F29" s="77">
        <v>0.56999999999999995</v>
      </c>
      <c r="G29" s="77">
        <v>0.56999999999999995</v>
      </c>
      <c r="H29" s="77">
        <v>0.47</v>
      </c>
      <c r="I29" s="77">
        <v>0.95</v>
      </c>
      <c r="J29" s="77">
        <v>0.47</v>
      </c>
      <c r="K29" s="77">
        <v>0.93</v>
      </c>
      <c r="L29" s="77" t="s">
        <v>695</v>
      </c>
      <c r="M29" s="77"/>
    </row>
    <row r="30" spans="1:13">
      <c r="A30" s="76"/>
      <c r="B30" s="75" t="s">
        <v>616</v>
      </c>
      <c r="C30" s="77">
        <v>0.51</v>
      </c>
      <c r="D30" s="77">
        <v>0.5</v>
      </c>
      <c r="E30" s="77">
        <v>0.48</v>
      </c>
      <c r="F30" s="77">
        <v>0.47</v>
      </c>
      <c r="G30" s="77">
        <v>0.45</v>
      </c>
      <c r="H30" s="77">
        <v>0.3</v>
      </c>
      <c r="I30" s="77">
        <v>0.79</v>
      </c>
      <c r="J30" s="77">
        <v>0.27</v>
      </c>
      <c r="K30" s="77">
        <v>0.72</v>
      </c>
      <c r="L30" s="77"/>
      <c r="M30" s="77" t="s">
        <v>694</v>
      </c>
    </row>
    <row r="31" spans="1:13">
      <c r="A31" s="76"/>
      <c r="B31" s="75" t="s">
        <v>613</v>
      </c>
      <c r="C31" s="77">
        <v>5.7</v>
      </c>
      <c r="D31" s="77">
        <v>5.71</v>
      </c>
      <c r="E31" s="77">
        <v>6.13</v>
      </c>
      <c r="F31" s="77">
        <v>6.25</v>
      </c>
      <c r="G31" s="77">
        <v>5.86</v>
      </c>
      <c r="H31" s="77">
        <v>5.09</v>
      </c>
      <c r="I31" s="77">
        <v>6.09</v>
      </c>
      <c r="J31" s="77">
        <v>5.75</v>
      </c>
      <c r="K31" s="77">
        <v>6.64</v>
      </c>
      <c r="L31" s="77" t="s">
        <v>693</v>
      </c>
      <c r="M31" s="77" t="s">
        <v>692</v>
      </c>
    </row>
    <row r="32" spans="1:13">
      <c r="A32" s="76"/>
      <c r="B32" s="75" t="s">
        <v>612</v>
      </c>
      <c r="C32" s="77">
        <v>0</v>
      </c>
      <c r="D32" s="77">
        <v>0</v>
      </c>
      <c r="E32" s="77">
        <v>0</v>
      </c>
      <c r="F32" s="77">
        <v>0</v>
      </c>
      <c r="G32" s="77">
        <v>0</v>
      </c>
      <c r="H32" s="77">
        <v>0</v>
      </c>
      <c r="I32" s="77">
        <v>0</v>
      </c>
      <c r="J32" s="77">
        <v>0</v>
      </c>
      <c r="K32" s="77">
        <v>0</v>
      </c>
      <c r="L32" s="77" t="s">
        <v>691</v>
      </c>
      <c r="M32" s="77"/>
    </row>
    <row r="33" spans="1:13">
      <c r="A33" s="76"/>
      <c r="B33" s="75" t="s">
        <v>610</v>
      </c>
      <c r="C33" s="77">
        <v>5.7</v>
      </c>
      <c r="D33" s="77">
        <v>5.71</v>
      </c>
      <c r="E33" s="77">
        <v>6.13</v>
      </c>
      <c r="F33" s="77">
        <v>6.25</v>
      </c>
      <c r="G33" s="77">
        <v>5.86</v>
      </c>
      <c r="H33" s="77">
        <v>5.09</v>
      </c>
      <c r="I33" s="77">
        <v>6.09</v>
      </c>
      <c r="J33" s="77">
        <v>5.75</v>
      </c>
      <c r="K33" s="77">
        <v>6.64</v>
      </c>
      <c r="L33" s="77" t="s">
        <v>629</v>
      </c>
      <c r="M33" s="77"/>
    </row>
    <row r="34" spans="1:13">
      <c r="A34" s="76"/>
      <c r="B34" s="75" t="s">
        <v>609</v>
      </c>
      <c r="C34" s="77">
        <v>22600</v>
      </c>
      <c r="D34" s="77">
        <v>21900</v>
      </c>
      <c r="E34" s="77">
        <v>21300</v>
      </c>
      <c r="F34" s="77">
        <v>20600</v>
      </c>
      <c r="G34" s="77">
        <v>19900</v>
      </c>
      <c r="H34" s="77">
        <v>21900</v>
      </c>
      <c r="I34" s="77">
        <v>21900</v>
      </c>
      <c r="J34" s="77">
        <v>19900</v>
      </c>
      <c r="K34" s="77">
        <v>19900</v>
      </c>
      <c r="L34" s="77" t="s">
        <v>690</v>
      </c>
      <c r="M34" s="77" t="s">
        <v>689</v>
      </c>
    </row>
    <row r="35" spans="1:13">
      <c r="A35" s="76" t="s">
        <v>608</v>
      </c>
      <c r="C35" s="77"/>
      <c r="D35" s="77"/>
      <c r="E35" s="77"/>
      <c r="F35" s="77"/>
      <c r="G35" s="77"/>
      <c r="H35" s="77"/>
      <c r="I35" s="77"/>
      <c r="J35" s="77"/>
      <c r="K35" s="77"/>
      <c r="L35" s="77"/>
      <c r="M35" s="77"/>
    </row>
    <row r="36" spans="1:13">
      <c r="A36" s="76"/>
      <c r="B36" s="75" t="s">
        <v>688</v>
      </c>
      <c r="C36" s="77">
        <v>4</v>
      </c>
      <c r="D36" s="77">
        <v>4</v>
      </c>
      <c r="E36" s="77">
        <v>4</v>
      </c>
      <c r="F36" s="77">
        <v>4</v>
      </c>
      <c r="G36" s="77">
        <v>4</v>
      </c>
      <c r="H36" s="77">
        <v>3</v>
      </c>
      <c r="I36" s="77">
        <v>2</v>
      </c>
      <c r="J36" s="77">
        <v>3</v>
      </c>
      <c r="K36" s="77">
        <v>2</v>
      </c>
      <c r="L36" s="77" t="s">
        <v>596</v>
      </c>
      <c r="M36" s="77" t="s">
        <v>679</v>
      </c>
    </row>
    <row r="37" spans="1:13">
      <c r="A37" s="76"/>
      <c r="B37" s="75" t="s">
        <v>687</v>
      </c>
      <c r="C37" s="77">
        <v>2</v>
      </c>
      <c r="D37" s="77">
        <v>2</v>
      </c>
      <c r="E37" s="77">
        <v>2</v>
      </c>
      <c r="F37" s="77">
        <v>2</v>
      </c>
      <c r="G37" s="77">
        <v>2</v>
      </c>
      <c r="H37" s="77">
        <v>3</v>
      </c>
      <c r="I37" s="77">
        <v>1</v>
      </c>
      <c r="J37" s="77">
        <v>3</v>
      </c>
      <c r="K37" s="77">
        <v>1</v>
      </c>
      <c r="L37" s="77" t="s">
        <v>686</v>
      </c>
      <c r="M37" s="77" t="s">
        <v>679</v>
      </c>
    </row>
    <row r="38" spans="1:13">
      <c r="A38" s="79"/>
      <c r="B38" s="79" t="s">
        <v>685</v>
      </c>
      <c r="C38" s="78">
        <v>5.68</v>
      </c>
      <c r="D38" s="78">
        <v>5.7913730000000001</v>
      </c>
      <c r="E38" s="78">
        <v>5.9027450000000004</v>
      </c>
      <c r="F38" s="78">
        <v>6.1254900000000001</v>
      </c>
      <c r="G38" s="78">
        <v>6.2368629999999996</v>
      </c>
      <c r="H38" s="78">
        <v>5.7913730000000001</v>
      </c>
      <c r="I38" s="78">
        <v>5.7913730000000001</v>
      </c>
      <c r="J38" s="78">
        <v>6.2368629999999996</v>
      </c>
      <c r="K38" s="78">
        <v>6.2368629999999996</v>
      </c>
      <c r="L38" s="77" t="s">
        <v>684</v>
      </c>
      <c r="M38" s="77"/>
    </row>
    <row r="39" spans="1:13">
      <c r="A39" s="76"/>
      <c r="B39" s="75" t="s">
        <v>683</v>
      </c>
      <c r="C39" s="77">
        <v>2.0099999999999998</v>
      </c>
      <c r="D39" s="77">
        <v>1.96</v>
      </c>
      <c r="E39" s="77">
        <v>1.92</v>
      </c>
      <c r="F39" s="77">
        <v>1.84</v>
      </c>
      <c r="G39" s="77">
        <v>1.8</v>
      </c>
      <c r="H39" s="77">
        <v>3.31</v>
      </c>
      <c r="I39" s="77">
        <v>0.74</v>
      </c>
      <c r="J39" s="77">
        <v>3.03</v>
      </c>
      <c r="K39" s="77">
        <v>0.67</v>
      </c>
      <c r="L39" s="77" t="s">
        <v>592</v>
      </c>
      <c r="M39" s="77" t="s">
        <v>679</v>
      </c>
    </row>
    <row r="40" spans="1:13">
      <c r="A40" s="76"/>
      <c r="B40" s="75" t="s">
        <v>682</v>
      </c>
      <c r="C40" s="77">
        <v>9.41</v>
      </c>
      <c r="D40" s="77">
        <v>9.41</v>
      </c>
      <c r="E40" s="77">
        <v>9.41</v>
      </c>
      <c r="F40" s="77">
        <v>9.41</v>
      </c>
      <c r="G40" s="77">
        <v>9.41</v>
      </c>
      <c r="H40" s="77">
        <v>15.88</v>
      </c>
      <c r="I40" s="77">
        <v>3.53</v>
      </c>
      <c r="J40" s="77">
        <v>15.88</v>
      </c>
      <c r="K40" s="77">
        <v>3.53</v>
      </c>
      <c r="L40" s="77" t="s">
        <v>681</v>
      </c>
      <c r="M40" s="77" t="s">
        <v>679</v>
      </c>
    </row>
    <row r="41" spans="1:13">
      <c r="A41" s="76"/>
      <c r="B41" s="75" t="s">
        <v>680</v>
      </c>
      <c r="C41" s="77">
        <v>1200</v>
      </c>
      <c r="D41" s="77">
        <v>1200</v>
      </c>
      <c r="E41" s="77">
        <v>1200</v>
      </c>
      <c r="F41" s="77">
        <v>1200</v>
      </c>
      <c r="G41" s="77">
        <v>1200</v>
      </c>
      <c r="H41" s="77">
        <v>1200</v>
      </c>
      <c r="I41" s="77">
        <v>1200</v>
      </c>
      <c r="J41" s="77">
        <v>1200</v>
      </c>
      <c r="K41" s="77">
        <v>1200</v>
      </c>
      <c r="L41" s="77"/>
      <c r="M41" s="77" t="s">
        <v>679</v>
      </c>
    </row>
    <row r="42" spans="1:13">
      <c r="A42" s="76"/>
    </row>
    <row r="43" spans="1:13">
      <c r="A43" s="76"/>
    </row>
    <row r="44" spans="1:13">
      <c r="A44" s="76" t="s">
        <v>590</v>
      </c>
    </row>
    <row r="45" spans="1:13">
      <c r="A45" s="76"/>
      <c r="B45" s="75" t="s">
        <v>940</v>
      </c>
    </row>
    <row r="46" spans="1:13">
      <c r="A46" s="76"/>
      <c r="B46" s="75" t="s">
        <v>677</v>
      </c>
    </row>
    <row r="47" spans="1:13">
      <c r="A47" s="76"/>
      <c r="B47" s="75" t="s">
        <v>676</v>
      </c>
    </row>
    <row r="48" spans="1:13">
      <c r="A48" s="76"/>
      <c r="B48" s="75" t="s">
        <v>675</v>
      </c>
    </row>
    <row r="49" spans="1:2">
      <c r="A49" s="76"/>
      <c r="B49" s="75" t="s">
        <v>674</v>
      </c>
    </row>
    <row r="50" spans="1:2">
      <c r="A50" s="76"/>
      <c r="B50" s="75" t="s">
        <v>673</v>
      </c>
    </row>
    <row r="51" spans="1:2">
      <c r="A51" s="76"/>
      <c r="B51" s="75" t="s">
        <v>672</v>
      </c>
    </row>
    <row r="52" spans="1:2">
      <c r="A52" s="76"/>
      <c r="B52" s="75" t="s">
        <v>671</v>
      </c>
    </row>
    <row r="53" spans="1:2">
      <c r="A53" s="76"/>
      <c r="B53" s="75" t="s">
        <v>670</v>
      </c>
    </row>
    <row r="54" spans="1:2">
      <c r="A54" s="76"/>
      <c r="B54" s="75" t="s">
        <v>669</v>
      </c>
    </row>
    <row r="55" spans="1:2">
      <c r="A55" s="76"/>
      <c r="B55" s="75" t="s">
        <v>668</v>
      </c>
    </row>
    <row r="56" spans="1:2">
      <c r="A56" s="76"/>
      <c r="B56" s="75" t="s">
        <v>667</v>
      </c>
    </row>
    <row r="57" spans="1:2">
      <c r="A57" s="76"/>
      <c r="B57" s="75" t="s">
        <v>666</v>
      </c>
    </row>
    <row r="58" spans="1:2">
      <c r="A58" s="76"/>
      <c r="B58" s="75" t="s">
        <v>665</v>
      </c>
    </row>
    <row r="59" spans="1:2">
      <c r="A59" s="76"/>
      <c r="B59" s="75" t="s">
        <v>570</v>
      </c>
    </row>
    <row r="60" spans="1:2">
      <c r="A60" s="76"/>
      <c r="B60" s="75" t="s">
        <v>569</v>
      </c>
    </row>
    <row r="61" spans="1:2">
      <c r="A61" s="76"/>
    </row>
    <row r="62" spans="1:2">
      <c r="A62" s="76" t="s">
        <v>568</v>
      </c>
    </row>
    <row r="63" spans="1:2">
      <c r="A63" s="76"/>
      <c r="B63" s="75" t="s">
        <v>664</v>
      </c>
    </row>
    <row r="64" spans="1:2">
      <c r="A64" s="76"/>
      <c r="B64" s="75" t="s">
        <v>663</v>
      </c>
    </row>
    <row r="65" spans="1:2">
      <c r="A65" s="76"/>
      <c r="B65" s="75" t="s">
        <v>662</v>
      </c>
    </row>
    <row r="66" spans="1:2">
      <c r="A66" s="76"/>
      <c r="B66" s="75" t="s">
        <v>661</v>
      </c>
    </row>
    <row r="67" spans="1:2">
      <c r="A67" s="76"/>
      <c r="B67" s="75" t="s">
        <v>660</v>
      </c>
    </row>
    <row r="68" spans="1:2">
      <c r="A68" s="76"/>
      <c r="B68" s="75" t="s">
        <v>659</v>
      </c>
    </row>
    <row r="69" spans="1:2">
      <c r="A69" s="76"/>
      <c r="B69" s="75" t="s">
        <v>658</v>
      </c>
    </row>
    <row r="70" spans="1:2">
      <c r="A70" s="76"/>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2">
      <c r="A1" s="82" t="s">
        <v>657</v>
      </c>
      <c r="B1" s="82"/>
      <c r="C1" s="175" t="s">
        <v>930</v>
      </c>
      <c r="D1" s="175"/>
      <c r="E1" s="175"/>
      <c r="F1" s="175"/>
      <c r="G1" s="175"/>
      <c r="H1" s="175"/>
      <c r="I1" s="175"/>
      <c r="J1" s="175"/>
      <c r="K1" s="175"/>
      <c r="L1" s="175"/>
    </row>
    <row r="2" spans="1:12">
      <c r="A2" s="81" t="s">
        <v>655</v>
      </c>
      <c r="B2" s="81"/>
      <c r="C2" s="80">
        <v>2015</v>
      </c>
      <c r="D2" s="80">
        <v>2020</v>
      </c>
      <c r="E2" s="80">
        <v>2030</v>
      </c>
      <c r="F2" s="80">
        <v>2050</v>
      </c>
      <c r="G2" s="80">
        <v>2020</v>
      </c>
      <c r="H2" s="80">
        <v>2020</v>
      </c>
      <c r="I2" s="80">
        <v>2050</v>
      </c>
      <c r="J2" s="80">
        <v>2050</v>
      </c>
      <c r="K2" s="80" t="s">
        <v>654</v>
      </c>
      <c r="L2" s="80" t="s">
        <v>654</v>
      </c>
    </row>
    <row r="3" spans="1:12">
      <c r="A3" s="81" t="s">
        <v>653</v>
      </c>
      <c r="B3" s="81"/>
      <c r="C3" s="80" t="s">
        <v>652</v>
      </c>
      <c r="D3" s="80" t="s">
        <v>652</v>
      </c>
      <c r="E3" s="80" t="s">
        <v>652</v>
      </c>
      <c r="F3" s="80" t="s">
        <v>652</v>
      </c>
      <c r="G3" s="80" t="s">
        <v>651</v>
      </c>
      <c r="H3" s="80" t="s">
        <v>650</v>
      </c>
      <c r="I3" s="80" t="s">
        <v>651</v>
      </c>
      <c r="J3" s="80" t="s">
        <v>650</v>
      </c>
      <c r="K3" s="80" t="s">
        <v>649</v>
      </c>
      <c r="L3" s="80" t="s">
        <v>648</v>
      </c>
    </row>
    <row r="4" spans="1:12">
      <c r="A4" s="81" t="s">
        <v>647</v>
      </c>
      <c r="B4" s="81" t="s">
        <v>646</v>
      </c>
      <c r="C4" s="80"/>
      <c r="D4" s="80"/>
      <c r="E4" s="80"/>
      <c r="F4" s="80"/>
      <c r="G4" s="80"/>
      <c r="H4" s="80"/>
      <c r="I4" s="80"/>
      <c r="J4" s="80"/>
      <c r="K4" s="80"/>
      <c r="L4" s="80"/>
    </row>
    <row r="5" spans="1:12">
      <c r="A5" s="76" t="s">
        <v>645</v>
      </c>
      <c r="C5" s="77"/>
      <c r="D5" s="77"/>
      <c r="E5" s="77"/>
      <c r="F5" s="77"/>
      <c r="G5" s="77"/>
      <c r="H5" s="77"/>
      <c r="I5" s="77"/>
      <c r="J5" s="77"/>
      <c r="K5" s="77"/>
      <c r="L5" s="77"/>
    </row>
    <row r="6" spans="1:12">
      <c r="A6" s="76"/>
      <c r="B6" s="75" t="s">
        <v>712</v>
      </c>
      <c r="C6" s="77">
        <v>12</v>
      </c>
      <c r="D6" s="77">
        <v>12</v>
      </c>
      <c r="E6" s="77">
        <v>12</v>
      </c>
      <c r="F6" s="77">
        <v>12</v>
      </c>
      <c r="G6" s="77">
        <v>12</v>
      </c>
      <c r="H6" s="77">
        <v>20</v>
      </c>
      <c r="I6" s="77">
        <v>12</v>
      </c>
      <c r="J6" s="77">
        <v>30</v>
      </c>
      <c r="K6" s="77" t="s">
        <v>928</v>
      </c>
      <c r="L6" s="77" t="s">
        <v>929</v>
      </c>
    </row>
    <row r="7" spans="1:12">
      <c r="A7" s="79"/>
      <c r="B7" s="79" t="s">
        <v>644</v>
      </c>
      <c r="C7" s="78">
        <v>1.7</v>
      </c>
      <c r="D7" s="78">
        <v>1.71</v>
      </c>
      <c r="E7" s="78">
        <v>1.73</v>
      </c>
      <c r="F7" s="78">
        <v>1.75</v>
      </c>
      <c r="G7" s="78">
        <v>1.7</v>
      </c>
      <c r="H7" s="78">
        <v>1.8</v>
      </c>
      <c r="I7" s="78">
        <v>1.7</v>
      </c>
      <c r="J7" s="78">
        <v>1.8</v>
      </c>
      <c r="K7" s="77" t="s">
        <v>598</v>
      </c>
      <c r="L7" s="77" t="s">
        <v>591</v>
      </c>
    </row>
    <row r="8" spans="1:12">
      <c r="A8" s="79"/>
      <c r="B8" s="79" t="s">
        <v>743</v>
      </c>
      <c r="C8" s="78"/>
      <c r="D8" s="78"/>
      <c r="E8" s="78"/>
      <c r="F8" s="78"/>
      <c r="G8" s="78"/>
      <c r="H8" s="78"/>
      <c r="I8" s="78"/>
      <c r="J8" s="78"/>
      <c r="K8" s="77"/>
      <c r="L8" s="77"/>
    </row>
    <row r="9" spans="1:12">
      <c r="A9" s="79"/>
      <c r="B9" s="79" t="s">
        <v>642</v>
      </c>
      <c r="C9" s="78">
        <v>0.01</v>
      </c>
      <c r="D9" s="78">
        <v>0.01</v>
      </c>
      <c r="E9" s="78">
        <v>0.01</v>
      </c>
      <c r="F9" s="78">
        <v>0.01</v>
      </c>
      <c r="G9" s="78">
        <v>0.01</v>
      </c>
      <c r="H9" s="78">
        <v>0.03</v>
      </c>
      <c r="I9" s="78">
        <v>0.01</v>
      </c>
      <c r="J9" s="78">
        <v>0.03</v>
      </c>
      <c r="K9" s="77" t="s">
        <v>741</v>
      </c>
      <c r="L9" s="77" t="s">
        <v>701</v>
      </c>
    </row>
    <row r="10" spans="1:12">
      <c r="A10" s="79"/>
      <c r="B10" s="79" t="s">
        <v>641</v>
      </c>
      <c r="C10" s="78">
        <v>0</v>
      </c>
      <c r="D10" s="78">
        <v>0</v>
      </c>
      <c r="E10" s="78">
        <v>0</v>
      </c>
      <c r="F10" s="78">
        <v>0</v>
      </c>
      <c r="G10" s="78">
        <v>0</v>
      </c>
      <c r="H10" s="78">
        <v>0.01</v>
      </c>
      <c r="I10" s="78">
        <v>0</v>
      </c>
      <c r="J10" s="78">
        <v>0.01</v>
      </c>
      <c r="K10" s="77" t="s">
        <v>740</v>
      </c>
      <c r="L10" s="77"/>
    </row>
    <row r="11" spans="1:12">
      <c r="A11" s="76"/>
      <c r="B11" s="75" t="s">
        <v>707</v>
      </c>
      <c r="C11" s="77">
        <v>0</v>
      </c>
      <c r="D11" s="77">
        <v>0</v>
      </c>
      <c r="E11" s="77">
        <v>0</v>
      </c>
      <c r="F11" s="77">
        <v>0</v>
      </c>
      <c r="G11" s="77">
        <v>0</v>
      </c>
      <c r="H11" s="77">
        <v>1</v>
      </c>
      <c r="I11" s="77">
        <v>0</v>
      </c>
      <c r="J11" s="77">
        <v>1</v>
      </c>
      <c r="K11" s="77" t="s">
        <v>705</v>
      </c>
      <c r="L11" s="77"/>
    </row>
    <row r="12" spans="1:12">
      <c r="A12" s="76"/>
      <c r="B12" s="75" t="s">
        <v>639</v>
      </c>
      <c r="C12" s="77">
        <v>25</v>
      </c>
      <c r="D12" s="77">
        <v>25</v>
      </c>
      <c r="E12" s="77">
        <v>25</v>
      </c>
      <c r="F12" s="77">
        <v>25</v>
      </c>
      <c r="G12" s="77">
        <v>15</v>
      </c>
      <c r="H12" s="77">
        <v>30</v>
      </c>
      <c r="I12" s="77">
        <v>15</v>
      </c>
      <c r="J12" s="77">
        <v>30</v>
      </c>
      <c r="K12" s="77"/>
      <c r="L12" s="77" t="s">
        <v>701</v>
      </c>
    </row>
    <row r="13" spans="1:12">
      <c r="A13" s="76"/>
      <c r="B13" s="75" t="s">
        <v>636</v>
      </c>
      <c r="C13" s="77">
        <v>0.5</v>
      </c>
      <c r="D13" s="77">
        <v>0.5</v>
      </c>
      <c r="E13" s="77">
        <v>0.5</v>
      </c>
      <c r="F13" s="77">
        <v>0.5</v>
      </c>
      <c r="G13" s="77">
        <v>0.3</v>
      </c>
      <c r="H13" s="77">
        <v>0.7</v>
      </c>
      <c r="I13" s="77">
        <v>0.3</v>
      </c>
      <c r="J13" s="77">
        <v>0.7</v>
      </c>
      <c r="K13" s="77"/>
      <c r="L13" s="77"/>
    </row>
    <row r="14" spans="1:12">
      <c r="A14" s="76"/>
      <c r="B14" s="75" t="s">
        <v>706</v>
      </c>
      <c r="C14" s="77">
        <v>0.01</v>
      </c>
      <c r="D14" s="77">
        <v>0.01</v>
      </c>
      <c r="E14" s="77">
        <v>0</v>
      </c>
      <c r="F14" s="77">
        <v>0</v>
      </c>
      <c r="G14" s="77">
        <v>0</v>
      </c>
      <c r="H14" s="77">
        <v>0.01</v>
      </c>
      <c r="I14" s="77">
        <v>0</v>
      </c>
      <c r="J14" s="77">
        <v>0.01</v>
      </c>
      <c r="K14" s="77"/>
      <c r="L14" s="77"/>
    </row>
    <row r="15" spans="1:12">
      <c r="A15" s="76" t="s">
        <v>633</v>
      </c>
      <c r="C15" s="77"/>
      <c r="D15" s="77"/>
      <c r="E15" s="77"/>
      <c r="F15" s="77"/>
      <c r="G15" s="77"/>
      <c r="H15" s="77"/>
      <c r="I15" s="77"/>
      <c r="J15" s="77"/>
      <c r="K15" s="77"/>
      <c r="L15" s="77"/>
    </row>
    <row r="16" spans="1:12">
      <c r="A16" s="79"/>
      <c r="B16" s="79" t="s">
        <v>632</v>
      </c>
      <c r="C16" s="78"/>
      <c r="D16" s="78"/>
      <c r="E16" s="78"/>
      <c r="F16" s="78"/>
      <c r="G16" s="78"/>
      <c r="H16" s="78"/>
      <c r="I16" s="78"/>
      <c r="J16" s="78"/>
      <c r="K16" s="77"/>
      <c r="L16" s="77"/>
    </row>
    <row r="17" spans="1:12">
      <c r="A17" s="79"/>
      <c r="B17" s="79" t="s">
        <v>631</v>
      </c>
      <c r="C17" s="78"/>
      <c r="D17" s="78"/>
      <c r="E17" s="78"/>
      <c r="F17" s="78"/>
      <c r="G17" s="78"/>
      <c r="H17" s="78"/>
      <c r="I17" s="78"/>
      <c r="J17" s="78"/>
      <c r="K17" s="77"/>
      <c r="L17" s="77"/>
    </row>
    <row r="18" spans="1:12">
      <c r="A18" s="79"/>
      <c r="B18" s="79" t="s">
        <v>630</v>
      </c>
      <c r="C18" s="78">
        <v>0.1</v>
      </c>
      <c r="D18" s="78">
        <v>0.1</v>
      </c>
      <c r="E18" s="78">
        <v>0.1</v>
      </c>
      <c r="F18" s="78">
        <v>0.1</v>
      </c>
      <c r="G18" s="78">
        <v>0.1</v>
      </c>
      <c r="H18" s="78">
        <v>0.1</v>
      </c>
      <c r="I18" s="78">
        <v>0.1</v>
      </c>
      <c r="J18" s="78">
        <v>0.1</v>
      </c>
      <c r="K18" s="77"/>
      <c r="L18" s="77"/>
    </row>
    <row r="19" spans="1:12">
      <c r="A19" s="76"/>
      <c r="B19" s="75" t="s">
        <v>628</v>
      </c>
      <c r="C19" s="77">
        <v>0</v>
      </c>
      <c r="D19" s="77">
        <v>0</v>
      </c>
      <c r="E19" s="77">
        <v>0</v>
      </c>
      <c r="F19" s="77">
        <v>0</v>
      </c>
      <c r="G19" s="77">
        <v>0</v>
      </c>
      <c r="H19" s="77">
        <v>1</v>
      </c>
      <c r="I19" s="77">
        <v>0</v>
      </c>
      <c r="J19" s="77">
        <v>1</v>
      </c>
      <c r="K19" s="77"/>
      <c r="L19" s="77"/>
    </row>
    <row r="20" spans="1:12">
      <c r="A20" s="76"/>
      <c r="B20" s="75" t="s">
        <v>627</v>
      </c>
      <c r="C20" s="77">
        <v>0.5</v>
      </c>
      <c r="D20" s="77">
        <v>0.5</v>
      </c>
      <c r="E20" s="77">
        <v>0.5</v>
      </c>
      <c r="F20" s="77">
        <v>0.5</v>
      </c>
      <c r="G20" s="77">
        <v>0.25</v>
      </c>
      <c r="H20" s="77">
        <v>2</v>
      </c>
      <c r="I20" s="77">
        <v>0.25</v>
      </c>
      <c r="J20" s="77">
        <v>2</v>
      </c>
      <c r="K20" s="77"/>
      <c r="L20" s="77"/>
    </row>
    <row r="21" spans="1:12">
      <c r="A21" s="76" t="s">
        <v>626</v>
      </c>
      <c r="C21" s="77"/>
      <c r="D21" s="77"/>
      <c r="E21" s="77"/>
      <c r="F21" s="77"/>
      <c r="G21" s="77"/>
      <c r="H21" s="77"/>
      <c r="I21" s="77"/>
      <c r="J21" s="77"/>
      <c r="K21" s="77"/>
      <c r="L21" s="77"/>
    </row>
    <row r="22" spans="1:12">
      <c r="A22" s="76"/>
      <c r="B22" s="75" t="s">
        <v>625</v>
      </c>
      <c r="C22" s="77">
        <v>0</v>
      </c>
      <c r="D22" s="77">
        <v>0</v>
      </c>
      <c r="E22" s="77">
        <v>0</v>
      </c>
      <c r="F22" s="77">
        <v>0</v>
      </c>
      <c r="G22" s="77">
        <v>0</v>
      </c>
      <c r="H22" s="77">
        <v>0</v>
      </c>
      <c r="I22" s="77">
        <v>0</v>
      </c>
      <c r="J22" s="77">
        <v>0</v>
      </c>
      <c r="K22" s="77"/>
      <c r="L22" s="77"/>
    </row>
    <row r="23" spans="1:12">
      <c r="A23" s="76"/>
      <c r="B23" s="75" t="s">
        <v>624</v>
      </c>
      <c r="C23" s="77">
        <v>0</v>
      </c>
      <c r="D23" s="77">
        <v>0</v>
      </c>
      <c r="E23" s="77">
        <v>0</v>
      </c>
      <c r="F23" s="77">
        <v>0</v>
      </c>
      <c r="G23" s="77">
        <v>0</v>
      </c>
      <c r="H23" s="77">
        <v>0</v>
      </c>
      <c r="I23" s="77">
        <v>0</v>
      </c>
      <c r="J23" s="77">
        <v>0</v>
      </c>
      <c r="K23" s="77"/>
      <c r="L23" s="77"/>
    </row>
    <row r="24" spans="1:12">
      <c r="A24" s="76"/>
      <c r="B24" s="75" t="s">
        <v>623</v>
      </c>
      <c r="C24" s="77">
        <v>0</v>
      </c>
      <c r="D24" s="77">
        <v>0</v>
      </c>
      <c r="E24" s="77">
        <v>0</v>
      </c>
      <c r="F24" s="77">
        <v>0</v>
      </c>
      <c r="G24" s="77">
        <v>0</v>
      </c>
      <c r="H24" s="77">
        <v>0</v>
      </c>
      <c r="I24" s="77">
        <v>0</v>
      </c>
      <c r="J24" s="77">
        <v>0</v>
      </c>
      <c r="K24" s="77"/>
      <c r="L24" s="77"/>
    </row>
    <row r="25" spans="1:12">
      <c r="A25" s="76"/>
      <c r="B25" s="75" t="s">
        <v>622</v>
      </c>
      <c r="C25" s="77">
        <v>0</v>
      </c>
      <c r="D25" s="77">
        <v>0</v>
      </c>
      <c r="E25" s="77">
        <v>0</v>
      </c>
      <c r="F25" s="77">
        <v>0</v>
      </c>
      <c r="G25" s="77">
        <v>0</v>
      </c>
      <c r="H25" s="77">
        <v>0</v>
      </c>
      <c r="I25" s="77">
        <v>0</v>
      </c>
      <c r="J25" s="77">
        <v>0</v>
      </c>
      <c r="K25" s="77"/>
      <c r="L25" s="77"/>
    </row>
    <row r="26" spans="1:12">
      <c r="A26" s="76" t="s">
        <v>621</v>
      </c>
      <c r="C26" s="77"/>
      <c r="D26" s="77"/>
      <c r="E26" s="77"/>
      <c r="F26" s="77"/>
      <c r="G26" s="77"/>
      <c r="H26" s="77"/>
      <c r="I26" s="77"/>
      <c r="J26" s="77"/>
      <c r="K26" s="77"/>
      <c r="L26" s="77"/>
    </row>
    <row r="27" spans="1:12">
      <c r="A27" s="76"/>
      <c r="B27" s="75" t="s">
        <v>620</v>
      </c>
      <c r="C27" s="77">
        <v>0.6</v>
      </c>
      <c r="D27" s="77">
        <v>0.56000000000000005</v>
      </c>
      <c r="E27" s="77">
        <v>0.51</v>
      </c>
      <c r="F27" s="77">
        <v>0.46</v>
      </c>
      <c r="G27" s="77">
        <v>0.4</v>
      </c>
      <c r="H27" s="77">
        <v>0.8</v>
      </c>
      <c r="I27" s="77">
        <v>0.4</v>
      </c>
      <c r="J27" s="77">
        <v>0.8</v>
      </c>
      <c r="K27" s="77" t="s">
        <v>928</v>
      </c>
      <c r="L27" s="77" t="s">
        <v>701</v>
      </c>
    </row>
    <row r="28" spans="1:12">
      <c r="A28" s="76"/>
      <c r="B28" s="75" t="s">
        <v>617</v>
      </c>
      <c r="C28" s="77">
        <v>50</v>
      </c>
      <c r="D28" s="77">
        <v>50</v>
      </c>
      <c r="E28" s="77">
        <v>50</v>
      </c>
      <c r="F28" s="77">
        <v>50</v>
      </c>
      <c r="G28" s="77">
        <v>30</v>
      </c>
      <c r="H28" s="77">
        <v>70</v>
      </c>
      <c r="I28" s="77">
        <v>30</v>
      </c>
      <c r="J28" s="77">
        <v>70</v>
      </c>
      <c r="K28" s="77"/>
      <c r="L28" s="77" t="s">
        <v>701</v>
      </c>
    </row>
    <row r="29" spans="1:12">
      <c r="A29" s="76"/>
      <c r="B29" s="75" t="s">
        <v>616</v>
      </c>
      <c r="C29" s="77">
        <v>50</v>
      </c>
      <c r="D29" s="77">
        <v>50</v>
      </c>
      <c r="E29" s="77">
        <v>50</v>
      </c>
      <c r="F29" s="77">
        <v>50</v>
      </c>
      <c r="G29" s="77">
        <v>30</v>
      </c>
      <c r="H29" s="77">
        <v>70</v>
      </c>
      <c r="I29" s="77">
        <v>30</v>
      </c>
      <c r="J29" s="77">
        <v>70</v>
      </c>
      <c r="K29" s="77"/>
      <c r="L29" s="77" t="s">
        <v>701</v>
      </c>
    </row>
    <row r="30" spans="1:12">
      <c r="A30" s="76"/>
      <c r="B30" s="75" t="s">
        <v>613</v>
      </c>
      <c r="C30" s="77">
        <v>0.9</v>
      </c>
      <c r="D30" s="77">
        <v>0.98</v>
      </c>
      <c r="E30" s="77">
        <v>1.25</v>
      </c>
      <c r="F30" s="77">
        <v>1.43</v>
      </c>
      <c r="G30" s="77">
        <v>1</v>
      </c>
      <c r="H30" s="77">
        <v>2.5</v>
      </c>
      <c r="I30" s="77">
        <v>1.4</v>
      </c>
      <c r="J30" s="77">
        <v>0.3</v>
      </c>
      <c r="K30" s="77"/>
      <c r="L30" s="77"/>
    </row>
    <row r="31" spans="1:12">
      <c r="A31" s="76"/>
      <c r="B31" s="75" t="s">
        <v>612</v>
      </c>
      <c r="C31" s="77">
        <v>0.6</v>
      </c>
      <c r="D31" s="77">
        <v>0.7</v>
      </c>
      <c r="E31" s="77">
        <v>1</v>
      </c>
      <c r="F31" s="77">
        <v>1.2</v>
      </c>
      <c r="G31" s="77">
        <v>0.7</v>
      </c>
      <c r="H31" s="77">
        <v>2.1</v>
      </c>
      <c r="I31" s="77">
        <v>1.2</v>
      </c>
      <c r="J31" s="77">
        <v>0</v>
      </c>
      <c r="K31" s="77" t="s">
        <v>741</v>
      </c>
      <c r="L31" s="77"/>
    </row>
    <row r="32" spans="1:12">
      <c r="A32" s="76"/>
      <c r="B32" s="75" t="s">
        <v>610</v>
      </c>
      <c r="C32" s="77">
        <v>0.3</v>
      </c>
      <c r="D32" s="77">
        <v>0.28000000000000003</v>
      </c>
      <c r="E32" s="77">
        <v>0.25</v>
      </c>
      <c r="F32" s="77">
        <v>0.23</v>
      </c>
      <c r="G32" s="77">
        <v>0.3</v>
      </c>
      <c r="H32" s="77">
        <v>0.4</v>
      </c>
      <c r="I32" s="77">
        <v>0.2</v>
      </c>
      <c r="J32" s="77">
        <v>0.3</v>
      </c>
      <c r="K32" s="77"/>
      <c r="L32" s="77" t="s">
        <v>701</v>
      </c>
    </row>
    <row r="33" spans="1:12">
      <c r="A33" s="76"/>
      <c r="B33" s="75" t="s">
        <v>609</v>
      </c>
      <c r="C33" s="77">
        <v>2000</v>
      </c>
      <c r="D33" s="77">
        <v>2000</v>
      </c>
      <c r="E33" s="77">
        <v>2000</v>
      </c>
      <c r="F33" s="77">
        <v>2000</v>
      </c>
      <c r="G33" s="77">
        <v>1000</v>
      </c>
      <c r="H33" s="77">
        <v>3000</v>
      </c>
      <c r="I33" s="77">
        <v>1000</v>
      </c>
      <c r="J33" s="77">
        <v>3000</v>
      </c>
      <c r="K33" s="77"/>
      <c r="L33" s="77" t="s">
        <v>701</v>
      </c>
    </row>
    <row r="34" spans="1:12">
      <c r="A34" s="76"/>
    </row>
    <row r="35" spans="1:12">
      <c r="A35" s="76"/>
    </row>
    <row r="36" spans="1:12">
      <c r="A36" s="76" t="s">
        <v>590</v>
      </c>
    </row>
    <row r="37" spans="1:12">
      <c r="A37" s="76"/>
      <c r="B37" s="75" t="s">
        <v>927</v>
      </c>
    </row>
    <row r="38" spans="1:12">
      <c r="A38" s="76"/>
      <c r="B38" s="75" t="s">
        <v>926</v>
      </c>
    </row>
    <row r="39" spans="1:12">
      <c r="A39" s="76"/>
      <c r="B39" s="75" t="s">
        <v>925</v>
      </c>
    </row>
    <row r="40" spans="1:12">
      <c r="A40" s="76"/>
      <c r="B40" s="75" t="s">
        <v>924</v>
      </c>
    </row>
    <row r="41" spans="1:12">
      <c r="A41" s="76"/>
      <c r="B41" s="75" t="s">
        <v>923</v>
      </c>
    </row>
    <row r="42" spans="1:12">
      <c r="A42" s="76"/>
      <c r="B42" s="75" t="s">
        <v>922</v>
      </c>
    </row>
    <row r="43" spans="1:12">
      <c r="A43" s="76"/>
      <c r="B43" s="75" t="s">
        <v>570</v>
      </c>
    </row>
    <row r="44" spans="1:12">
      <c r="A44" s="76"/>
      <c r="B44" s="75" t="s">
        <v>569</v>
      </c>
    </row>
    <row r="45" spans="1:12">
      <c r="A45" s="76"/>
    </row>
    <row r="46" spans="1:12">
      <c r="A46" s="76" t="s">
        <v>568</v>
      </c>
    </row>
    <row r="47" spans="1:12">
      <c r="A47" s="76"/>
      <c r="B47" s="75" t="s">
        <v>921</v>
      </c>
    </row>
    <row r="48" spans="1:12">
      <c r="A48" s="76"/>
      <c r="B48" s="75" t="s">
        <v>920</v>
      </c>
    </row>
    <row r="49" spans="1:2">
      <c r="A49" s="76"/>
      <c r="B49" s="75" t="s">
        <v>919</v>
      </c>
    </row>
    <row r="50" spans="1:2">
      <c r="A50" s="76"/>
    </row>
    <row r="51" spans="1:2">
      <c r="A51" s="76"/>
    </row>
    <row r="52" spans="1:2">
      <c r="A52" s="76"/>
    </row>
    <row r="53" spans="1:2">
      <c r="A53" s="76"/>
    </row>
    <row r="54" spans="1:2">
      <c r="A54" s="76"/>
    </row>
    <row r="55" spans="1:2">
      <c r="A55" s="76"/>
    </row>
    <row r="56" spans="1:2">
      <c r="A56" s="76"/>
    </row>
    <row r="57" spans="1:2">
      <c r="A57" s="76"/>
    </row>
    <row r="58" spans="1:2">
      <c r="A58" s="76"/>
    </row>
    <row r="59" spans="1:2">
      <c r="A59" s="76"/>
    </row>
    <row r="60" spans="1:2">
      <c r="A60" s="76"/>
    </row>
    <row r="61" spans="1:2">
      <c r="A61" s="76"/>
    </row>
    <row r="62" spans="1:2">
      <c r="A62" s="76"/>
    </row>
    <row r="63" spans="1:2">
      <c r="A63" s="76"/>
    </row>
    <row r="64" spans="1:2">
      <c r="A64" s="76"/>
    </row>
    <row r="65" spans="1:1">
      <c r="A65" s="76"/>
    </row>
    <row r="66" spans="1:1">
      <c r="A66" s="76"/>
    </row>
    <row r="67" spans="1:1">
      <c r="A67" s="76"/>
    </row>
    <row r="68" spans="1:1">
      <c r="A68" s="76"/>
    </row>
    <row r="69" spans="1:1">
      <c r="A69" s="76"/>
    </row>
    <row r="70" spans="1:1">
      <c r="A70" s="76"/>
    </row>
    <row r="71" spans="1:1">
      <c r="A71" s="76"/>
    </row>
    <row r="72" spans="1:1">
      <c r="A72" s="76"/>
    </row>
    <row r="73" spans="1:1">
      <c r="A73" s="76"/>
    </row>
    <row r="74" spans="1:1">
      <c r="A74" s="76"/>
    </row>
    <row r="75" spans="1:1">
      <c r="A75" s="76"/>
    </row>
    <row r="76" spans="1:1">
      <c r="A76" s="76"/>
    </row>
    <row r="77" spans="1:1">
      <c r="A77" s="76"/>
    </row>
    <row r="78" spans="1:1">
      <c r="A78" s="76"/>
    </row>
    <row r="79" spans="1:1">
      <c r="A79" s="76"/>
    </row>
    <row r="80" spans="1:1">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L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3">
      <c r="A1" s="82" t="s">
        <v>657</v>
      </c>
      <c r="B1" s="82"/>
      <c r="C1" s="175" t="s">
        <v>918</v>
      </c>
      <c r="D1" s="175"/>
      <c r="E1" s="175"/>
      <c r="F1" s="175"/>
      <c r="G1" s="175"/>
      <c r="H1" s="175"/>
      <c r="I1" s="175"/>
      <c r="J1" s="175"/>
      <c r="K1" s="175"/>
      <c r="L1" s="175"/>
      <c r="M1" s="175"/>
    </row>
    <row r="2" spans="1:13">
      <c r="A2" s="81" t="s">
        <v>655</v>
      </c>
      <c r="B2" s="81"/>
      <c r="C2" s="80">
        <v>2020</v>
      </c>
      <c r="D2" s="80">
        <v>2025</v>
      </c>
      <c r="E2" s="80">
        <v>2030</v>
      </c>
      <c r="F2" s="80">
        <v>2040</v>
      </c>
      <c r="G2" s="80">
        <v>2050</v>
      </c>
      <c r="H2" s="80">
        <v>2025</v>
      </c>
      <c r="I2" s="80">
        <v>2025</v>
      </c>
      <c r="J2" s="80">
        <v>2050</v>
      </c>
      <c r="K2" s="80">
        <v>2050</v>
      </c>
      <c r="L2" s="80" t="s">
        <v>654</v>
      </c>
      <c r="M2" s="80" t="s">
        <v>654</v>
      </c>
    </row>
    <row r="3" spans="1:13">
      <c r="A3" s="81" t="s">
        <v>653</v>
      </c>
      <c r="B3" s="81"/>
      <c r="C3" s="80" t="s">
        <v>652</v>
      </c>
      <c r="D3" s="80" t="s">
        <v>652</v>
      </c>
      <c r="E3" s="80" t="s">
        <v>652</v>
      </c>
      <c r="F3" s="80" t="s">
        <v>652</v>
      </c>
      <c r="G3" s="80" t="s">
        <v>652</v>
      </c>
      <c r="H3" s="80" t="s">
        <v>651</v>
      </c>
      <c r="I3" s="80" t="s">
        <v>650</v>
      </c>
      <c r="J3" s="80" t="s">
        <v>651</v>
      </c>
      <c r="K3" s="80" t="s">
        <v>650</v>
      </c>
      <c r="L3" s="80" t="s">
        <v>649</v>
      </c>
      <c r="M3" s="80" t="s">
        <v>648</v>
      </c>
    </row>
    <row r="4" spans="1:13">
      <c r="A4" s="81" t="s">
        <v>647</v>
      </c>
      <c r="B4" s="81" t="s">
        <v>646</v>
      </c>
      <c r="C4" s="80"/>
      <c r="D4" s="80"/>
      <c r="E4" s="80"/>
      <c r="F4" s="80"/>
      <c r="G4" s="80"/>
      <c r="H4" s="80"/>
      <c r="I4" s="80"/>
      <c r="J4" s="80"/>
      <c r="K4" s="80"/>
      <c r="L4" s="80"/>
      <c r="M4" s="80"/>
    </row>
    <row r="5" spans="1:13">
      <c r="A5" s="76" t="s">
        <v>645</v>
      </c>
      <c r="C5" s="77"/>
      <c r="D5" s="77"/>
      <c r="E5" s="77"/>
      <c r="F5" s="77"/>
      <c r="G5" s="77"/>
      <c r="H5" s="77"/>
      <c r="I5" s="77"/>
      <c r="J5" s="77"/>
      <c r="K5" s="77"/>
      <c r="L5" s="77"/>
      <c r="M5" s="77"/>
    </row>
    <row r="6" spans="1:13">
      <c r="A6" s="76"/>
      <c r="B6" s="75" t="s">
        <v>712</v>
      </c>
      <c r="C6" s="77">
        <v>10</v>
      </c>
      <c r="D6" s="77">
        <v>10</v>
      </c>
      <c r="E6" s="77">
        <v>10</v>
      </c>
      <c r="F6" s="77">
        <v>10</v>
      </c>
      <c r="G6" s="77">
        <v>10</v>
      </c>
      <c r="H6" s="77">
        <v>5</v>
      </c>
      <c r="I6" s="77">
        <v>20</v>
      </c>
      <c r="J6" s="77">
        <v>5</v>
      </c>
      <c r="K6" s="77">
        <v>20</v>
      </c>
      <c r="L6" s="77"/>
      <c r="M6" s="77"/>
    </row>
    <row r="7" spans="1:13">
      <c r="A7" s="79"/>
      <c r="B7" s="79" t="s">
        <v>644</v>
      </c>
      <c r="C7" s="78">
        <v>5.0999999999999996</v>
      </c>
      <c r="D7" s="78">
        <v>5.2</v>
      </c>
      <c r="E7" s="78">
        <v>5.3</v>
      </c>
      <c r="F7" s="78">
        <v>5.4</v>
      </c>
      <c r="G7" s="78">
        <v>5.5</v>
      </c>
      <c r="H7" s="78">
        <v>5</v>
      </c>
      <c r="I7" s="78">
        <v>5.3</v>
      </c>
      <c r="J7" s="78">
        <v>5.0999999999999996</v>
      </c>
      <c r="K7" s="78">
        <v>5.7</v>
      </c>
      <c r="L7" s="77" t="s">
        <v>917</v>
      </c>
      <c r="M7" s="77" t="s">
        <v>885</v>
      </c>
    </row>
    <row r="8" spans="1:13">
      <c r="A8" s="79"/>
      <c r="B8" s="79" t="s">
        <v>743</v>
      </c>
      <c r="C8" s="78">
        <v>5</v>
      </c>
      <c r="D8" s="78">
        <v>5.0999999999999996</v>
      </c>
      <c r="E8" s="78">
        <v>5.2</v>
      </c>
      <c r="F8" s="78">
        <v>5.3</v>
      </c>
      <c r="G8" s="78">
        <v>5.4</v>
      </c>
      <c r="H8" s="78">
        <v>4.9000000000000004</v>
      </c>
      <c r="I8" s="78">
        <v>5.2</v>
      </c>
      <c r="J8" s="78">
        <v>5</v>
      </c>
      <c r="K8" s="78">
        <v>5.6</v>
      </c>
      <c r="L8" s="77" t="s">
        <v>896</v>
      </c>
      <c r="M8" s="77" t="s">
        <v>885</v>
      </c>
    </row>
    <row r="9" spans="1:13">
      <c r="A9" s="79"/>
      <c r="B9" s="79" t="s">
        <v>642</v>
      </c>
      <c r="C9" s="78">
        <v>0.01</v>
      </c>
      <c r="D9" s="78">
        <v>0.01</v>
      </c>
      <c r="E9" s="78">
        <v>0.01</v>
      </c>
      <c r="F9" s="78">
        <v>0.01</v>
      </c>
      <c r="G9" s="78">
        <v>0.01</v>
      </c>
      <c r="H9" s="78">
        <v>0.01</v>
      </c>
      <c r="I9" s="78">
        <v>0.01</v>
      </c>
      <c r="J9" s="78">
        <v>0.01</v>
      </c>
      <c r="K9" s="78">
        <v>0.01</v>
      </c>
      <c r="L9" s="77" t="s">
        <v>705</v>
      </c>
      <c r="M9" s="77" t="s">
        <v>885</v>
      </c>
    </row>
    <row r="10" spans="1:13">
      <c r="A10" s="79"/>
      <c r="B10" s="79" t="s">
        <v>641</v>
      </c>
      <c r="C10" s="78">
        <v>0</v>
      </c>
      <c r="D10" s="78">
        <v>0</v>
      </c>
      <c r="E10" s="78">
        <v>0</v>
      </c>
      <c r="F10" s="78">
        <v>0</v>
      </c>
      <c r="G10" s="78">
        <v>0</v>
      </c>
      <c r="H10" s="78">
        <v>0</v>
      </c>
      <c r="I10" s="78">
        <v>0.05</v>
      </c>
      <c r="J10" s="78">
        <v>0</v>
      </c>
      <c r="K10" s="78">
        <v>0.05</v>
      </c>
      <c r="L10" s="77"/>
      <c r="M10" s="77" t="s">
        <v>885</v>
      </c>
    </row>
    <row r="11" spans="1:13">
      <c r="A11" s="76"/>
      <c r="B11" s="75" t="s">
        <v>707</v>
      </c>
      <c r="C11" s="77">
        <v>1</v>
      </c>
      <c r="D11" s="77">
        <v>1</v>
      </c>
      <c r="E11" s="77">
        <v>1</v>
      </c>
      <c r="F11" s="77">
        <v>1</v>
      </c>
      <c r="G11" s="77">
        <v>1</v>
      </c>
      <c r="H11" s="77">
        <v>0.5</v>
      </c>
      <c r="I11" s="77">
        <v>2</v>
      </c>
      <c r="J11" s="77">
        <v>0.5</v>
      </c>
      <c r="K11" s="77">
        <v>2</v>
      </c>
      <c r="L11" s="77"/>
      <c r="M11" s="77" t="s">
        <v>885</v>
      </c>
    </row>
    <row r="12" spans="1:13">
      <c r="A12" s="76"/>
      <c r="B12" s="75" t="s">
        <v>639</v>
      </c>
      <c r="C12" s="77">
        <v>25</v>
      </c>
      <c r="D12" s="77">
        <v>25</v>
      </c>
      <c r="E12" s="77">
        <v>25</v>
      </c>
      <c r="F12" s="77">
        <v>25</v>
      </c>
      <c r="G12" s="77">
        <v>25</v>
      </c>
      <c r="H12" s="77">
        <v>15</v>
      </c>
      <c r="I12" s="77">
        <v>40</v>
      </c>
      <c r="J12" s="77">
        <v>15</v>
      </c>
      <c r="K12" s="77">
        <v>40</v>
      </c>
      <c r="L12" s="77"/>
      <c r="M12" s="77" t="s">
        <v>894</v>
      </c>
    </row>
    <row r="13" spans="1:13">
      <c r="A13" s="76"/>
      <c r="B13" s="75" t="s">
        <v>636</v>
      </c>
      <c r="C13" s="77">
        <v>0.5</v>
      </c>
      <c r="D13" s="77">
        <v>0.5</v>
      </c>
      <c r="E13" s="77">
        <v>0.5</v>
      </c>
      <c r="F13" s="77">
        <v>0.5</v>
      </c>
      <c r="G13" s="77">
        <v>0.5</v>
      </c>
      <c r="H13" s="77">
        <v>0.3</v>
      </c>
      <c r="I13" s="77">
        <v>1</v>
      </c>
      <c r="J13" s="77">
        <v>0.3</v>
      </c>
      <c r="K13" s="77">
        <v>1</v>
      </c>
      <c r="L13" s="77" t="s">
        <v>916</v>
      </c>
      <c r="M13" s="77" t="s">
        <v>889</v>
      </c>
    </row>
    <row r="14" spans="1:13">
      <c r="A14" s="76"/>
      <c r="B14" s="75" t="s">
        <v>706</v>
      </c>
      <c r="C14" s="77">
        <v>0.03</v>
      </c>
      <c r="D14" s="77">
        <v>0.03</v>
      </c>
      <c r="E14" s="77">
        <v>0.03</v>
      </c>
      <c r="F14" s="77">
        <v>0.03</v>
      </c>
      <c r="G14" s="77">
        <v>0.03</v>
      </c>
      <c r="H14" s="77">
        <v>0.02</v>
      </c>
      <c r="I14" s="77">
        <v>0.06</v>
      </c>
      <c r="J14" s="77">
        <v>0.02</v>
      </c>
      <c r="K14" s="77">
        <v>0.06</v>
      </c>
      <c r="L14" s="77"/>
      <c r="M14" s="77" t="s">
        <v>893</v>
      </c>
    </row>
    <row r="15" spans="1:13">
      <c r="A15" s="76" t="s">
        <v>633</v>
      </c>
      <c r="C15" s="77"/>
      <c r="D15" s="77"/>
      <c r="E15" s="77"/>
      <c r="F15" s="77"/>
      <c r="G15" s="77"/>
      <c r="H15" s="77"/>
      <c r="I15" s="77"/>
      <c r="J15" s="77"/>
      <c r="K15" s="77"/>
      <c r="L15" s="77"/>
      <c r="M15" s="77"/>
    </row>
    <row r="16" spans="1:13">
      <c r="A16" s="79"/>
      <c r="B16" s="79" t="s">
        <v>632</v>
      </c>
      <c r="C16" s="78">
        <v>0.05</v>
      </c>
      <c r="D16" s="78">
        <v>0.05</v>
      </c>
      <c r="E16" s="78">
        <v>0.05</v>
      </c>
      <c r="F16" s="78">
        <v>0.05</v>
      </c>
      <c r="G16" s="78">
        <v>0.05</v>
      </c>
      <c r="H16" s="78">
        <v>0.05</v>
      </c>
      <c r="I16" s="78">
        <v>0.5</v>
      </c>
      <c r="J16" s="78">
        <v>0.05</v>
      </c>
      <c r="K16" s="78">
        <v>0.5</v>
      </c>
      <c r="L16" s="77" t="s">
        <v>773</v>
      </c>
      <c r="M16" s="77" t="s">
        <v>891</v>
      </c>
    </row>
    <row r="17" spans="1:13">
      <c r="A17" s="79"/>
      <c r="B17" s="79" t="s">
        <v>631</v>
      </c>
      <c r="C17" s="78">
        <v>0.1</v>
      </c>
      <c r="D17" s="78">
        <v>0.1</v>
      </c>
      <c r="E17" s="78">
        <v>0.1</v>
      </c>
      <c r="F17" s="78">
        <v>0.1</v>
      </c>
      <c r="G17" s="78">
        <v>0.1</v>
      </c>
      <c r="H17" s="78">
        <v>0.1</v>
      </c>
      <c r="I17" s="78">
        <v>1</v>
      </c>
      <c r="J17" s="78">
        <v>0.1</v>
      </c>
      <c r="K17" s="78">
        <v>1</v>
      </c>
      <c r="L17" s="77" t="s">
        <v>773</v>
      </c>
      <c r="M17" s="77" t="s">
        <v>891</v>
      </c>
    </row>
    <row r="18" spans="1:13">
      <c r="A18" s="79"/>
      <c r="B18" s="79" t="s">
        <v>630</v>
      </c>
      <c r="C18" s="78">
        <v>0.25</v>
      </c>
      <c r="D18" s="78">
        <v>0.25</v>
      </c>
      <c r="E18" s="78">
        <v>0.25</v>
      </c>
      <c r="F18" s="78">
        <v>0.25</v>
      </c>
      <c r="G18" s="78">
        <v>0.25</v>
      </c>
      <c r="H18" s="78">
        <v>0.1</v>
      </c>
      <c r="I18" s="78">
        <v>0.5</v>
      </c>
      <c r="J18" s="78">
        <v>0.1</v>
      </c>
      <c r="K18" s="78">
        <v>0.5</v>
      </c>
      <c r="L18" s="77" t="s">
        <v>915</v>
      </c>
      <c r="M18" s="77" t="s">
        <v>891</v>
      </c>
    </row>
    <row r="19" spans="1:13">
      <c r="A19" s="76"/>
      <c r="B19" s="75" t="s">
        <v>628</v>
      </c>
      <c r="C19" s="77">
        <v>0.1</v>
      </c>
      <c r="D19" s="77">
        <v>0.1</v>
      </c>
      <c r="E19" s="77">
        <v>0.1</v>
      </c>
      <c r="F19" s="77">
        <v>0.1</v>
      </c>
      <c r="G19" s="77">
        <v>0.1</v>
      </c>
      <c r="H19" s="77">
        <v>0.1</v>
      </c>
      <c r="I19" s="77">
        <v>0.2</v>
      </c>
      <c r="J19" s="77">
        <v>0.1</v>
      </c>
      <c r="K19" s="77">
        <v>0.2</v>
      </c>
      <c r="L19" s="77" t="s">
        <v>773</v>
      </c>
      <c r="M19" s="77" t="s">
        <v>889</v>
      </c>
    </row>
    <row r="20" spans="1:13">
      <c r="A20" s="76"/>
      <c r="B20" s="75" t="s">
        <v>627</v>
      </c>
      <c r="C20" s="77">
        <v>1</v>
      </c>
      <c r="D20" s="77">
        <v>1</v>
      </c>
      <c r="E20" s="77">
        <v>1</v>
      </c>
      <c r="F20" s="77">
        <v>1</v>
      </c>
      <c r="G20" s="77">
        <v>1</v>
      </c>
      <c r="H20" s="77">
        <v>0.2</v>
      </c>
      <c r="I20" s="77">
        <v>1</v>
      </c>
      <c r="J20" s="77">
        <v>0.2</v>
      </c>
      <c r="K20" s="77">
        <v>1</v>
      </c>
      <c r="L20" s="77" t="s">
        <v>914</v>
      </c>
      <c r="M20" s="77" t="s">
        <v>889</v>
      </c>
    </row>
    <row r="21" spans="1:13">
      <c r="A21" s="76" t="s">
        <v>626</v>
      </c>
      <c r="C21" s="77"/>
      <c r="D21" s="77"/>
      <c r="E21" s="77"/>
      <c r="F21" s="77"/>
      <c r="G21" s="77"/>
      <c r="H21" s="77"/>
      <c r="I21" s="77"/>
      <c r="J21" s="77"/>
      <c r="K21" s="77"/>
      <c r="L21" s="77"/>
      <c r="M21" s="77"/>
    </row>
    <row r="22" spans="1:13">
      <c r="A22" s="79"/>
      <c r="B22" s="79" t="s">
        <v>700</v>
      </c>
      <c r="C22" s="78"/>
      <c r="D22" s="78"/>
      <c r="E22" s="78"/>
      <c r="F22" s="78"/>
      <c r="G22" s="78"/>
      <c r="H22" s="78"/>
      <c r="I22" s="78"/>
      <c r="J22" s="78"/>
      <c r="K22" s="78"/>
      <c r="L22" s="77"/>
      <c r="M22" s="77"/>
    </row>
    <row r="23" spans="1:13">
      <c r="A23" s="76"/>
      <c r="B23" s="75" t="s">
        <v>624</v>
      </c>
      <c r="C23" s="77"/>
      <c r="D23" s="77"/>
      <c r="E23" s="77"/>
      <c r="F23" s="77"/>
      <c r="G23" s="77"/>
      <c r="H23" s="77"/>
      <c r="I23" s="77"/>
      <c r="J23" s="77"/>
      <c r="K23" s="77"/>
      <c r="L23" s="77"/>
      <c r="M23" s="77"/>
    </row>
    <row r="24" spans="1:13">
      <c r="A24" s="76"/>
      <c r="B24" s="75" t="s">
        <v>623</v>
      </c>
      <c r="C24" s="77"/>
      <c r="D24" s="77"/>
      <c r="E24" s="77"/>
      <c r="F24" s="77"/>
      <c r="G24" s="77"/>
      <c r="H24" s="77"/>
      <c r="I24" s="77"/>
      <c r="J24" s="77"/>
      <c r="K24" s="77"/>
      <c r="L24" s="77"/>
      <c r="M24" s="77"/>
    </row>
    <row r="25" spans="1:13">
      <c r="A25" s="76"/>
      <c r="B25" s="75" t="s">
        <v>622</v>
      </c>
      <c r="C25" s="77"/>
      <c r="D25" s="77"/>
      <c r="E25" s="77"/>
      <c r="F25" s="77"/>
      <c r="G25" s="77"/>
      <c r="H25" s="77"/>
      <c r="I25" s="77"/>
      <c r="J25" s="77"/>
      <c r="K25" s="77"/>
      <c r="L25" s="77"/>
      <c r="M25" s="77"/>
    </row>
    <row r="26" spans="1:13">
      <c r="A26" s="76"/>
      <c r="B26" s="75" t="s">
        <v>699</v>
      </c>
      <c r="C26" s="77"/>
      <c r="D26" s="77"/>
      <c r="E26" s="77"/>
      <c r="F26" s="77"/>
      <c r="G26" s="77"/>
      <c r="H26" s="77"/>
      <c r="I26" s="77"/>
      <c r="J26" s="77"/>
      <c r="K26" s="77"/>
      <c r="L26" s="77"/>
      <c r="M26" s="77"/>
    </row>
    <row r="27" spans="1:13">
      <c r="A27" s="76" t="s">
        <v>621</v>
      </c>
      <c r="C27" s="77"/>
      <c r="D27" s="77"/>
      <c r="E27" s="77"/>
      <c r="F27" s="77"/>
      <c r="G27" s="77"/>
      <c r="H27" s="77"/>
      <c r="I27" s="77"/>
      <c r="J27" s="77"/>
      <c r="K27" s="77"/>
      <c r="L27" s="77"/>
      <c r="M27" s="77"/>
    </row>
    <row r="28" spans="1:13">
      <c r="A28" s="76"/>
      <c r="B28" s="75" t="s">
        <v>620</v>
      </c>
      <c r="C28" s="77">
        <v>0.67</v>
      </c>
      <c r="D28" s="77">
        <v>0.67</v>
      </c>
      <c r="E28" s="77">
        <v>0.56999999999999995</v>
      </c>
      <c r="F28" s="77">
        <v>0.56999999999999995</v>
      </c>
      <c r="G28" s="77">
        <v>0.56999999999999995</v>
      </c>
      <c r="H28" s="77">
        <v>0.48</v>
      </c>
      <c r="I28" s="77">
        <v>0.95</v>
      </c>
      <c r="J28" s="77">
        <v>0.48</v>
      </c>
      <c r="K28" s="77">
        <v>0.95</v>
      </c>
      <c r="L28" s="77" t="s">
        <v>913</v>
      </c>
      <c r="M28" s="77" t="s">
        <v>885</v>
      </c>
    </row>
    <row r="29" spans="1:13">
      <c r="A29" s="76"/>
      <c r="B29" s="75" t="s">
        <v>617</v>
      </c>
      <c r="C29" s="77">
        <v>0.53</v>
      </c>
      <c r="D29" s="77">
        <v>0.53</v>
      </c>
      <c r="E29" s="77">
        <v>0.46</v>
      </c>
      <c r="F29" s="77">
        <v>0.46</v>
      </c>
      <c r="G29" s="77">
        <v>0.46</v>
      </c>
      <c r="H29" s="77">
        <v>0.38</v>
      </c>
      <c r="I29" s="77">
        <v>0.76</v>
      </c>
      <c r="J29" s="77">
        <v>0.38</v>
      </c>
      <c r="K29" s="77">
        <v>0.76</v>
      </c>
      <c r="L29" s="77" t="s">
        <v>592</v>
      </c>
      <c r="M29" s="77" t="s">
        <v>885</v>
      </c>
    </row>
    <row r="30" spans="1:13">
      <c r="A30" s="76"/>
      <c r="B30" s="75" t="s">
        <v>887</v>
      </c>
      <c r="C30" s="77">
        <v>0.01</v>
      </c>
      <c r="D30" s="77">
        <v>0.01</v>
      </c>
      <c r="E30" s="77">
        <v>0.01</v>
      </c>
      <c r="F30" s="77">
        <v>0.01</v>
      </c>
      <c r="G30" s="77">
        <v>0.01</v>
      </c>
      <c r="H30" s="77">
        <v>0.01</v>
      </c>
      <c r="I30" s="77">
        <v>0.1</v>
      </c>
      <c r="J30" s="77">
        <v>0.01</v>
      </c>
      <c r="K30" s="77">
        <v>0.1</v>
      </c>
      <c r="L30" s="77" t="s">
        <v>634</v>
      </c>
      <c r="M30" s="77" t="s">
        <v>885</v>
      </c>
    </row>
    <row r="31" spans="1:13">
      <c r="A31" s="76"/>
      <c r="B31" s="75" t="s">
        <v>616</v>
      </c>
      <c r="C31" s="77">
        <v>0.12</v>
      </c>
      <c r="D31" s="77">
        <v>0.12</v>
      </c>
      <c r="E31" s="77">
        <v>0.1</v>
      </c>
      <c r="F31" s="77">
        <v>0.1</v>
      </c>
      <c r="G31" s="77">
        <v>0.1</v>
      </c>
      <c r="H31" s="77">
        <v>0.09</v>
      </c>
      <c r="I31" s="77">
        <v>0.1</v>
      </c>
      <c r="J31" s="77">
        <v>0.09</v>
      </c>
      <c r="K31" s="77">
        <v>0.1</v>
      </c>
      <c r="L31" s="77" t="s">
        <v>592</v>
      </c>
      <c r="M31" s="77" t="s">
        <v>885</v>
      </c>
    </row>
    <row r="32" spans="1:13">
      <c r="A32" s="76"/>
      <c r="B32" s="75" t="s">
        <v>613</v>
      </c>
      <c r="C32" s="77">
        <v>1.69</v>
      </c>
      <c r="D32" s="77">
        <v>1.69</v>
      </c>
      <c r="E32" s="77">
        <v>2.0099999999999998</v>
      </c>
      <c r="F32" s="77">
        <v>2.09</v>
      </c>
      <c r="G32" s="77">
        <v>1.69</v>
      </c>
      <c r="H32" s="77">
        <v>1.19</v>
      </c>
      <c r="I32" s="77">
        <v>2.19</v>
      </c>
      <c r="J32" s="77">
        <v>1.69</v>
      </c>
      <c r="K32" s="77">
        <v>2.67</v>
      </c>
      <c r="L32" s="77"/>
      <c r="M32" s="77" t="s">
        <v>885</v>
      </c>
    </row>
    <row r="33" spans="1:13">
      <c r="A33" s="76"/>
      <c r="B33" s="75" t="s">
        <v>612</v>
      </c>
      <c r="C33" s="77">
        <v>0</v>
      </c>
      <c r="D33" s="77">
        <v>0</v>
      </c>
      <c r="E33" s="77">
        <v>0</v>
      </c>
      <c r="F33" s="77">
        <v>0</v>
      </c>
      <c r="G33" s="77">
        <v>0</v>
      </c>
      <c r="H33" s="77">
        <v>0</v>
      </c>
      <c r="I33" s="77">
        <v>0</v>
      </c>
      <c r="J33" s="77">
        <v>0</v>
      </c>
      <c r="K33" s="77">
        <v>0</v>
      </c>
      <c r="L33" s="77" t="s">
        <v>606</v>
      </c>
      <c r="M33" s="77" t="s">
        <v>885</v>
      </c>
    </row>
    <row r="34" spans="1:13">
      <c r="A34" s="76"/>
      <c r="B34" s="75" t="s">
        <v>610</v>
      </c>
      <c r="C34" s="77">
        <v>1.69</v>
      </c>
      <c r="D34" s="77">
        <v>1.69</v>
      </c>
      <c r="E34" s="77">
        <v>2.0099999999999998</v>
      </c>
      <c r="F34" s="77">
        <v>2.09</v>
      </c>
      <c r="G34" s="77">
        <v>1.69</v>
      </c>
      <c r="H34" s="77">
        <v>1.19</v>
      </c>
      <c r="I34" s="77">
        <v>2.19</v>
      </c>
      <c r="J34" s="77">
        <v>1.69</v>
      </c>
      <c r="K34" s="77">
        <v>2.67</v>
      </c>
      <c r="L34" s="77" t="s">
        <v>596</v>
      </c>
      <c r="M34" s="77" t="s">
        <v>885</v>
      </c>
    </row>
    <row r="35" spans="1:13">
      <c r="A35" s="76"/>
      <c r="B35" s="75" t="s">
        <v>609</v>
      </c>
      <c r="C35" s="77">
        <v>2000</v>
      </c>
      <c r="D35" s="77">
        <v>2000</v>
      </c>
      <c r="E35" s="77">
        <v>2000</v>
      </c>
      <c r="F35" s="77">
        <v>2000</v>
      </c>
      <c r="G35" s="77">
        <v>2000</v>
      </c>
      <c r="H35" s="77">
        <v>1000</v>
      </c>
      <c r="I35" s="77">
        <v>3000</v>
      </c>
      <c r="J35" s="77">
        <v>1000</v>
      </c>
      <c r="K35" s="77">
        <v>5000</v>
      </c>
      <c r="L35" s="77" t="s">
        <v>596</v>
      </c>
      <c r="M35" s="77" t="s">
        <v>885</v>
      </c>
    </row>
    <row r="36" spans="1:13">
      <c r="A36" s="76"/>
      <c r="B36" s="75" t="s">
        <v>884</v>
      </c>
      <c r="C36" s="77">
        <v>10</v>
      </c>
      <c r="D36" s="77">
        <v>10</v>
      </c>
      <c r="E36" s="77">
        <v>10</v>
      </c>
      <c r="F36" s="77">
        <v>10</v>
      </c>
      <c r="G36" s="77">
        <v>10</v>
      </c>
      <c r="H36" s="77">
        <v>5</v>
      </c>
      <c r="I36" s="77">
        <v>20</v>
      </c>
      <c r="J36" s="77">
        <v>2</v>
      </c>
      <c r="K36" s="77">
        <v>20</v>
      </c>
      <c r="L36" s="77" t="s">
        <v>841</v>
      </c>
      <c r="M36" s="77" t="s">
        <v>883</v>
      </c>
    </row>
    <row r="37" spans="1:13">
      <c r="A37" s="76"/>
    </row>
    <row r="38" spans="1:13">
      <c r="A38" s="76"/>
    </row>
    <row r="39" spans="1:13">
      <c r="A39" s="76" t="s">
        <v>590</v>
      </c>
    </row>
    <row r="40" spans="1:13">
      <c r="A40" s="76"/>
      <c r="B40" s="75" t="s">
        <v>912</v>
      </c>
    </row>
    <row r="41" spans="1:13">
      <c r="A41" s="76"/>
      <c r="B41" s="75" t="s">
        <v>881</v>
      </c>
    </row>
    <row r="42" spans="1:13">
      <c r="A42" s="76"/>
      <c r="B42" s="75" t="s">
        <v>911</v>
      </c>
    </row>
    <row r="43" spans="1:13">
      <c r="A43" s="76"/>
      <c r="B43" s="75" t="s">
        <v>910</v>
      </c>
    </row>
    <row r="44" spans="1:13">
      <c r="A44" s="76"/>
      <c r="B44" s="75" t="s">
        <v>909</v>
      </c>
    </row>
    <row r="45" spans="1:13">
      <c r="A45" s="76"/>
      <c r="B45" s="75" t="s">
        <v>908</v>
      </c>
    </row>
    <row r="46" spans="1:13">
      <c r="A46" s="76"/>
      <c r="B46" s="75" t="s">
        <v>907</v>
      </c>
    </row>
    <row r="47" spans="1:13">
      <c r="A47" s="76"/>
      <c r="B47" s="75" t="s">
        <v>906</v>
      </c>
    </row>
    <row r="48" spans="1:13">
      <c r="A48" s="76"/>
      <c r="B48" s="75" t="s">
        <v>905</v>
      </c>
    </row>
    <row r="49" spans="1:2">
      <c r="A49" s="76"/>
      <c r="B49" s="75" t="s">
        <v>904</v>
      </c>
    </row>
    <row r="50" spans="1:2">
      <c r="A50" s="76"/>
      <c r="B50" s="75" t="s">
        <v>903</v>
      </c>
    </row>
    <row r="51" spans="1:2">
      <c r="A51" s="76"/>
      <c r="B51" s="75" t="s">
        <v>902</v>
      </c>
    </row>
    <row r="52" spans="1:2">
      <c r="A52" s="76"/>
      <c r="B52" s="75" t="s">
        <v>901</v>
      </c>
    </row>
    <row r="53" spans="1:2">
      <c r="A53" s="76"/>
      <c r="B53" s="75" t="s">
        <v>900</v>
      </c>
    </row>
    <row r="54" spans="1:2">
      <c r="A54" s="76"/>
      <c r="B54" s="75" t="s">
        <v>899</v>
      </c>
    </row>
    <row r="55" spans="1:2">
      <c r="A55" s="76"/>
      <c r="B55" s="75" t="s">
        <v>898</v>
      </c>
    </row>
    <row r="56" spans="1:2">
      <c r="A56" s="76"/>
      <c r="B56" s="75" t="s">
        <v>570</v>
      </c>
    </row>
    <row r="57" spans="1:2">
      <c r="A57" s="76"/>
      <c r="B57" s="75" t="s">
        <v>569</v>
      </c>
    </row>
    <row r="58" spans="1:2">
      <c r="A58" s="76"/>
    </row>
    <row r="59" spans="1:2">
      <c r="A59" s="76" t="s">
        <v>568</v>
      </c>
    </row>
    <row r="60" spans="1:2">
      <c r="A60" s="76"/>
      <c r="B60" s="75" t="s">
        <v>864</v>
      </c>
    </row>
    <row r="61" spans="1:2">
      <c r="A61" s="76"/>
      <c r="B61" s="75" t="s">
        <v>863</v>
      </c>
    </row>
    <row r="62" spans="1:2">
      <c r="A62" s="76"/>
      <c r="B62" s="75" t="s">
        <v>862</v>
      </c>
    </row>
    <row r="63" spans="1:2">
      <c r="A63" s="76"/>
      <c r="B63" s="75" t="s">
        <v>861</v>
      </c>
    </row>
    <row r="64" spans="1:2">
      <c r="A64" s="76"/>
      <c r="B64" s="75" t="s">
        <v>860</v>
      </c>
    </row>
    <row r="65" spans="1:2">
      <c r="A65" s="76"/>
      <c r="B65" s="75" t="s">
        <v>859</v>
      </c>
    </row>
    <row r="66" spans="1:2">
      <c r="A66" s="76"/>
      <c r="B66" s="75" t="s">
        <v>858</v>
      </c>
    </row>
    <row r="67" spans="1:2">
      <c r="A67" s="76"/>
      <c r="B67" s="75" t="s">
        <v>857</v>
      </c>
    </row>
    <row r="68" spans="1:2">
      <c r="A68" s="76"/>
      <c r="B68" s="75" t="s">
        <v>856</v>
      </c>
    </row>
    <row r="69" spans="1:2">
      <c r="A69" s="76"/>
      <c r="B69" s="75" t="s">
        <v>855</v>
      </c>
    </row>
    <row r="70" spans="1:2">
      <c r="A70" s="76"/>
      <c r="B70" s="75" t="s">
        <v>854</v>
      </c>
    </row>
    <row r="71" spans="1:2">
      <c r="A71" s="76"/>
      <c r="B71" s="75" t="s">
        <v>853</v>
      </c>
    </row>
    <row r="72" spans="1:2">
      <c r="A72" s="76"/>
      <c r="B72" s="75" t="s">
        <v>852</v>
      </c>
    </row>
    <row r="73" spans="1:2">
      <c r="A73" s="76"/>
      <c r="B73" s="75" t="s">
        <v>851</v>
      </c>
    </row>
    <row r="74" spans="1:2">
      <c r="A74" s="76"/>
      <c r="B74" s="75" t="s">
        <v>850</v>
      </c>
    </row>
    <row r="75" spans="1:2">
      <c r="A75" s="76"/>
      <c r="B75" s="75" t="s">
        <v>849</v>
      </c>
    </row>
    <row r="76" spans="1:2">
      <c r="A76" s="76"/>
      <c r="B76" s="75" t="s">
        <v>848</v>
      </c>
    </row>
    <row r="77" spans="1:2">
      <c r="A77" s="76"/>
      <c r="B77" s="75" t="s">
        <v>847</v>
      </c>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2">
      <c r="A1" s="82" t="s">
        <v>657</v>
      </c>
      <c r="B1" s="82"/>
      <c r="C1" s="175" t="s">
        <v>781</v>
      </c>
      <c r="D1" s="175"/>
      <c r="E1" s="175"/>
      <c r="F1" s="175"/>
      <c r="G1" s="175"/>
      <c r="H1" s="175"/>
      <c r="I1" s="175"/>
      <c r="J1" s="175"/>
      <c r="K1" s="175"/>
      <c r="L1" s="175"/>
    </row>
    <row r="2" spans="1:12">
      <c r="A2" s="81" t="s">
        <v>655</v>
      </c>
      <c r="B2" s="81"/>
      <c r="C2" s="80">
        <v>2015</v>
      </c>
      <c r="D2" s="80">
        <v>2020</v>
      </c>
      <c r="E2" s="80">
        <v>2030</v>
      </c>
      <c r="F2" s="80">
        <v>2050</v>
      </c>
      <c r="G2" s="80">
        <v>2020</v>
      </c>
      <c r="H2" s="80">
        <v>2020</v>
      </c>
      <c r="I2" s="80">
        <v>2050</v>
      </c>
      <c r="J2" s="80">
        <v>2050</v>
      </c>
      <c r="K2" s="80" t="s">
        <v>654</v>
      </c>
      <c r="L2" s="80" t="s">
        <v>654</v>
      </c>
    </row>
    <row r="3" spans="1:12">
      <c r="A3" s="81" t="s">
        <v>653</v>
      </c>
      <c r="B3" s="81"/>
      <c r="C3" s="80" t="s">
        <v>652</v>
      </c>
      <c r="D3" s="80" t="s">
        <v>652</v>
      </c>
      <c r="E3" s="80" t="s">
        <v>652</v>
      </c>
      <c r="F3" s="80" t="s">
        <v>652</v>
      </c>
      <c r="G3" s="80" t="s">
        <v>651</v>
      </c>
      <c r="H3" s="80" t="s">
        <v>650</v>
      </c>
      <c r="I3" s="80" t="s">
        <v>651</v>
      </c>
      <c r="J3" s="80" t="s">
        <v>650</v>
      </c>
      <c r="K3" s="80" t="s">
        <v>649</v>
      </c>
      <c r="L3" s="80" t="s">
        <v>648</v>
      </c>
    </row>
    <row r="4" spans="1:12">
      <c r="A4" s="81" t="s">
        <v>647</v>
      </c>
      <c r="B4" s="81" t="s">
        <v>646</v>
      </c>
      <c r="C4" s="80"/>
      <c r="D4" s="80"/>
      <c r="E4" s="80"/>
      <c r="F4" s="80"/>
      <c r="G4" s="80"/>
      <c r="H4" s="80"/>
      <c r="I4" s="80"/>
      <c r="J4" s="80"/>
      <c r="K4" s="80"/>
      <c r="L4" s="80"/>
    </row>
    <row r="5" spans="1:12">
      <c r="A5" s="76" t="s">
        <v>645</v>
      </c>
      <c r="C5" s="77"/>
      <c r="D5" s="77"/>
      <c r="E5" s="77"/>
      <c r="F5" s="77"/>
      <c r="G5" s="77"/>
      <c r="H5" s="77"/>
      <c r="I5" s="77"/>
      <c r="J5" s="77"/>
      <c r="K5" s="77"/>
      <c r="L5" s="77"/>
    </row>
    <row r="6" spans="1:12">
      <c r="A6" s="76"/>
      <c r="B6" s="75" t="s">
        <v>712</v>
      </c>
      <c r="C6" s="77">
        <v>103.43</v>
      </c>
      <c r="D6" s="77">
        <v>103.43</v>
      </c>
      <c r="E6" s="77">
        <v>103.43</v>
      </c>
      <c r="F6" s="77">
        <v>103.42</v>
      </c>
      <c r="G6" s="77">
        <v>80.92</v>
      </c>
      <c r="H6" s="77">
        <v>103.78</v>
      </c>
      <c r="I6" s="77">
        <v>79.47</v>
      </c>
      <c r="J6" s="77">
        <v>103.87</v>
      </c>
      <c r="K6" s="77" t="s">
        <v>592</v>
      </c>
      <c r="L6" s="77" t="s">
        <v>679</v>
      </c>
    </row>
    <row r="7" spans="1:12">
      <c r="A7" s="79"/>
      <c r="B7" s="79" t="s">
        <v>644</v>
      </c>
      <c r="C7" s="78">
        <v>1.1491739999999999</v>
      </c>
      <c r="D7" s="78">
        <v>1.1491739999999999</v>
      </c>
      <c r="E7" s="78">
        <v>1.1491739999999999</v>
      </c>
      <c r="F7" s="78">
        <v>1.1491579999999999</v>
      </c>
      <c r="G7" s="78">
        <v>0.89</v>
      </c>
      <c r="H7" s="78">
        <v>1.1599999999999999</v>
      </c>
      <c r="I7" s="78">
        <v>0.88</v>
      </c>
      <c r="J7" s="78">
        <v>1.1599999999999999</v>
      </c>
      <c r="K7" s="77" t="s">
        <v>774</v>
      </c>
      <c r="L7" s="77" t="s">
        <v>679</v>
      </c>
    </row>
    <row r="8" spans="1:12">
      <c r="A8" s="79"/>
      <c r="B8" s="79" t="s">
        <v>743</v>
      </c>
      <c r="C8" s="78">
        <v>1.1491739999999999</v>
      </c>
      <c r="D8" s="78">
        <v>1.1491739999999999</v>
      </c>
      <c r="E8" s="78">
        <v>1.1491739999999999</v>
      </c>
      <c r="F8" s="78">
        <v>1.1491579999999999</v>
      </c>
      <c r="G8" s="78">
        <v>0.89</v>
      </c>
      <c r="H8" s="78">
        <v>1.1599999999999999</v>
      </c>
      <c r="I8" s="78">
        <v>0.88</v>
      </c>
      <c r="J8" s="78">
        <v>1.1599999999999999</v>
      </c>
      <c r="K8" s="77" t="s">
        <v>774</v>
      </c>
      <c r="L8" s="77" t="s">
        <v>679</v>
      </c>
    </row>
    <row r="9" spans="1:12">
      <c r="A9" s="79"/>
      <c r="B9" s="79" t="s">
        <v>642</v>
      </c>
      <c r="C9" s="78">
        <v>2.2012E-2</v>
      </c>
      <c r="D9" s="78">
        <v>2.2012E-2</v>
      </c>
      <c r="E9" s="78">
        <v>2.2012E-2</v>
      </c>
      <c r="F9" s="78">
        <v>2.1998E-2</v>
      </c>
      <c r="G9" s="78">
        <v>2.0945999999999999E-2</v>
      </c>
      <c r="H9" s="78">
        <v>2.4556000000000001E-2</v>
      </c>
      <c r="I9" s="78">
        <v>1.7063999999999999E-2</v>
      </c>
      <c r="J9" s="78">
        <v>2.4518999999999999E-2</v>
      </c>
      <c r="K9" s="77" t="s">
        <v>698</v>
      </c>
      <c r="L9" s="77"/>
    </row>
    <row r="10" spans="1:12">
      <c r="A10" s="79"/>
      <c r="B10" s="79" t="s">
        <v>641</v>
      </c>
      <c r="C10" s="78">
        <v>0.03</v>
      </c>
      <c r="D10" s="78">
        <v>0.03</v>
      </c>
      <c r="E10" s="78">
        <v>0.03</v>
      </c>
      <c r="F10" s="78">
        <v>0.03</v>
      </c>
      <c r="G10" s="78">
        <v>0.03</v>
      </c>
      <c r="H10" s="78">
        <v>0.03</v>
      </c>
      <c r="I10" s="78">
        <v>0.03</v>
      </c>
      <c r="J10" s="78">
        <v>0.03</v>
      </c>
      <c r="K10" s="77"/>
      <c r="L10" s="77"/>
    </row>
    <row r="11" spans="1:12">
      <c r="A11" s="76"/>
      <c r="B11" s="75" t="s">
        <v>707</v>
      </c>
      <c r="C11" s="77">
        <v>2</v>
      </c>
      <c r="D11" s="77">
        <v>2</v>
      </c>
      <c r="E11" s="77">
        <v>2</v>
      </c>
      <c r="F11" s="77">
        <v>2</v>
      </c>
      <c r="G11" s="77">
        <v>1.7</v>
      </c>
      <c r="H11" s="77">
        <v>2.2999999999999998</v>
      </c>
      <c r="I11" s="77">
        <v>1.5</v>
      </c>
      <c r="J11" s="77">
        <v>2.5</v>
      </c>
      <c r="K11" s="77"/>
      <c r="L11" s="77"/>
    </row>
    <row r="12" spans="1:12">
      <c r="A12" s="76"/>
      <c r="B12" s="75" t="s">
        <v>639</v>
      </c>
      <c r="C12" s="77">
        <v>25</v>
      </c>
      <c r="D12" s="77">
        <v>25</v>
      </c>
      <c r="E12" s="77">
        <v>25</v>
      </c>
      <c r="F12" s="77">
        <v>25</v>
      </c>
      <c r="G12" s="77">
        <v>20</v>
      </c>
      <c r="H12" s="77">
        <v>35</v>
      </c>
      <c r="I12" s="77">
        <v>20</v>
      </c>
      <c r="J12" s="77">
        <v>35</v>
      </c>
      <c r="K12" s="77"/>
      <c r="L12" s="77" t="s">
        <v>679</v>
      </c>
    </row>
    <row r="13" spans="1:12">
      <c r="A13" s="76"/>
      <c r="B13" s="75" t="s">
        <v>636</v>
      </c>
      <c r="C13" s="77">
        <v>2.5</v>
      </c>
      <c r="D13" s="77">
        <v>2.5</v>
      </c>
      <c r="E13" s="77">
        <v>2.5</v>
      </c>
      <c r="F13" s="77">
        <v>2.5</v>
      </c>
      <c r="G13" s="77">
        <v>2</v>
      </c>
      <c r="H13" s="77">
        <v>3</v>
      </c>
      <c r="I13" s="77">
        <v>2</v>
      </c>
      <c r="J13" s="77">
        <v>3</v>
      </c>
      <c r="K13" s="77"/>
      <c r="L13" s="77" t="s">
        <v>679</v>
      </c>
    </row>
    <row r="14" spans="1:12">
      <c r="A14" s="76"/>
      <c r="B14" s="75" t="s">
        <v>706</v>
      </c>
      <c r="C14" s="77">
        <v>0.05</v>
      </c>
      <c r="D14" s="77">
        <v>0.05</v>
      </c>
      <c r="E14" s="77">
        <v>0.05</v>
      </c>
      <c r="F14" s="77">
        <v>0.05</v>
      </c>
      <c r="G14" s="77">
        <v>0.04</v>
      </c>
      <c r="H14" s="77">
        <v>0.06</v>
      </c>
      <c r="I14" s="77">
        <v>0.04</v>
      </c>
      <c r="J14" s="77">
        <v>0.06</v>
      </c>
      <c r="K14" s="77"/>
      <c r="L14" s="77"/>
    </row>
    <row r="15" spans="1:12">
      <c r="A15" s="76" t="s">
        <v>633</v>
      </c>
      <c r="C15" s="77"/>
      <c r="D15" s="77"/>
      <c r="E15" s="77"/>
      <c r="F15" s="77"/>
      <c r="G15" s="77"/>
      <c r="H15" s="77"/>
      <c r="I15" s="77"/>
      <c r="J15" s="77"/>
      <c r="K15" s="77"/>
      <c r="L15" s="77"/>
    </row>
    <row r="16" spans="1:12">
      <c r="A16" s="79"/>
      <c r="B16" s="79" t="s">
        <v>632</v>
      </c>
      <c r="C16" s="78"/>
      <c r="D16" s="78"/>
      <c r="E16" s="78"/>
      <c r="F16" s="78"/>
      <c r="G16" s="78"/>
      <c r="H16" s="78"/>
      <c r="I16" s="78"/>
      <c r="J16" s="78"/>
      <c r="K16" s="77"/>
      <c r="L16" s="77"/>
    </row>
    <row r="17" spans="1:12">
      <c r="A17" s="79"/>
      <c r="B17" s="79" t="s">
        <v>631</v>
      </c>
      <c r="C17" s="78">
        <v>0.1</v>
      </c>
      <c r="D17" s="78">
        <v>0.1</v>
      </c>
      <c r="E17" s="78">
        <v>0.1</v>
      </c>
      <c r="F17" s="78">
        <v>0.1</v>
      </c>
      <c r="G17" s="78">
        <v>0.1</v>
      </c>
      <c r="H17" s="78">
        <v>0.1</v>
      </c>
      <c r="I17" s="78">
        <v>0.1</v>
      </c>
      <c r="J17" s="78">
        <v>0.1</v>
      </c>
      <c r="K17" s="77" t="s">
        <v>741</v>
      </c>
      <c r="L17" s="77" t="s">
        <v>679</v>
      </c>
    </row>
    <row r="18" spans="1:12">
      <c r="A18" s="79"/>
      <c r="B18" s="79" t="s">
        <v>630</v>
      </c>
      <c r="C18" s="78">
        <v>0.4</v>
      </c>
      <c r="D18" s="78">
        <v>0.4</v>
      </c>
      <c r="E18" s="78">
        <v>0.4</v>
      </c>
      <c r="F18" s="78">
        <v>0.4</v>
      </c>
      <c r="G18" s="78">
        <v>0.4</v>
      </c>
      <c r="H18" s="78">
        <v>0.4</v>
      </c>
      <c r="I18" s="78">
        <v>0.4</v>
      </c>
      <c r="J18" s="78">
        <v>0.4</v>
      </c>
      <c r="K18" s="77"/>
      <c r="L18" s="77" t="s">
        <v>679</v>
      </c>
    </row>
    <row r="19" spans="1:12">
      <c r="A19" s="76"/>
      <c r="B19" s="75" t="s">
        <v>628</v>
      </c>
      <c r="C19" s="77">
        <v>2</v>
      </c>
      <c r="D19" s="77">
        <v>2</v>
      </c>
      <c r="E19" s="77">
        <v>2</v>
      </c>
      <c r="F19" s="77">
        <v>2</v>
      </c>
      <c r="G19" s="77">
        <v>2</v>
      </c>
      <c r="H19" s="77">
        <v>2</v>
      </c>
      <c r="I19" s="77">
        <v>2</v>
      </c>
      <c r="J19" s="77">
        <v>2</v>
      </c>
      <c r="K19" s="77" t="s">
        <v>703</v>
      </c>
      <c r="L19" s="77" t="s">
        <v>679</v>
      </c>
    </row>
    <row r="20" spans="1:12">
      <c r="A20" s="76"/>
      <c r="B20" s="75" t="s">
        <v>627</v>
      </c>
      <c r="C20" s="77">
        <v>8</v>
      </c>
      <c r="D20" s="77">
        <v>8</v>
      </c>
      <c r="E20" s="77">
        <v>8</v>
      </c>
      <c r="F20" s="77">
        <v>8</v>
      </c>
      <c r="G20" s="77">
        <v>8</v>
      </c>
      <c r="H20" s="77">
        <v>8</v>
      </c>
      <c r="I20" s="77">
        <v>8</v>
      </c>
      <c r="J20" s="77">
        <v>8</v>
      </c>
      <c r="K20" s="77"/>
      <c r="L20" s="77" t="s">
        <v>679</v>
      </c>
    </row>
    <row r="21" spans="1:12">
      <c r="A21" s="76" t="s">
        <v>626</v>
      </c>
      <c r="C21" s="77"/>
      <c r="D21" s="77"/>
      <c r="E21" s="77"/>
      <c r="F21" s="77"/>
      <c r="G21" s="77"/>
      <c r="H21" s="77"/>
      <c r="I21" s="77"/>
      <c r="J21" s="77"/>
      <c r="K21" s="77"/>
      <c r="L21" s="77"/>
    </row>
    <row r="22" spans="1:12">
      <c r="A22" s="79"/>
      <c r="B22" s="79" t="s">
        <v>700</v>
      </c>
      <c r="C22" s="78">
        <v>0.97970000000000002</v>
      </c>
      <c r="D22" s="78">
        <v>0.97970000000000002</v>
      </c>
      <c r="E22" s="78">
        <v>0.97970000000000002</v>
      </c>
      <c r="F22" s="78">
        <v>0.97970000000000002</v>
      </c>
      <c r="G22" s="78">
        <v>0.94925000000000004</v>
      </c>
      <c r="H22" s="78">
        <v>0.98985000000000001</v>
      </c>
      <c r="I22" s="78">
        <v>0.97970000000000002</v>
      </c>
      <c r="J22" s="78">
        <v>0.98985000000000001</v>
      </c>
      <c r="K22" s="77" t="s">
        <v>773</v>
      </c>
      <c r="L22" s="77" t="s">
        <v>679</v>
      </c>
    </row>
    <row r="23" spans="1:12">
      <c r="A23" s="76"/>
      <c r="B23" s="75" t="s">
        <v>624</v>
      </c>
      <c r="C23" s="77">
        <v>90</v>
      </c>
      <c r="D23" s="77">
        <v>60</v>
      </c>
      <c r="E23" s="77">
        <v>40</v>
      </c>
      <c r="F23" s="77">
        <v>20</v>
      </c>
      <c r="G23" s="77">
        <v>40</v>
      </c>
      <c r="H23" s="77">
        <v>60</v>
      </c>
      <c r="I23" s="77">
        <v>20</v>
      </c>
      <c r="J23" s="77">
        <v>40</v>
      </c>
      <c r="K23" s="77"/>
      <c r="L23" s="77" t="s">
        <v>737</v>
      </c>
    </row>
    <row r="24" spans="1:12">
      <c r="A24" s="76"/>
      <c r="B24" s="75" t="s">
        <v>623</v>
      </c>
      <c r="C24" s="77">
        <v>3</v>
      </c>
      <c r="D24" s="77">
        <v>2</v>
      </c>
      <c r="E24" s="77">
        <v>2</v>
      </c>
      <c r="F24" s="77">
        <v>1</v>
      </c>
      <c r="G24" s="77">
        <v>1</v>
      </c>
      <c r="H24" s="77">
        <v>3</v>
      </c>
      <c r="I24" s="77">
        <v>0</v>
      </c>
      <c r="J24" s="77">
        <v>3</v>
      </c>
      <c r="K24" s="77"/>
      <c r="L24" s="77" t="s">
        <v>701</v>
      </c>
    </row>
    <row r="25" spans="1:12">
      <c r="A25" s="76"/>
      <c r="B25" s="75" t="s">
        <v>622</v>
      </c>
      <c r="C25" s="77">
        <v>1</v>
      </c>
      <c r="D25" s="77">
        <v>1</v>
      </c>
      <c r="E25" s="77">
        <v>1</v>
      </c>
      <c r="F25" s="77">
        <v>0</v>
      </c>
      <c r="G25" s="77">
        <v>0</v>
      </c>
      <c r="H25" s="77">
        <v>1</v>
      </c>
      <c r="I25" s="77">
        <v>0</v>
      </c>
      <c r="J25" s="77">
        <v>1</v>
      </c>
      <c r="K25" s="77"/>
      <c r="L25" s="77" t="s">
        <v>701</v>
      </c>
    </row>
    <row r="26" spans="1:12">
      <c r="A26" s="76"/>
      <c r="B26" s="75" t="s">
        <v>699</v>
      </c>
      <c r="C26" s="77">
        <v>2</v>
      </c>
      <c r="D26" s="77">
        <v>0.3</v>
      </c>
      <c r="E26" s="77">
        <v>0.3</v>
      </c>
      <c r="F26" s="77">
        <v>0.3</v>
      </c>
      <c r="G26" s="77">
        <v>0.1</v>
      </c>
      <c r="H26" s="77">
        <v>2</v>
      </c>
      <c r="I26" s="77">
        <v>0.1</v>
      </c>
      <c r="J26" s="77">
        <v>1</v>
      </c>
      <c r="K26" s="77"/>
      <c r="L26" s="77" t="s">
        <v>701</v>
      </c>
    </row>
    <row r="27" spans="1:12">
      <c r="A27" s="76" t="s">
        <v>621</v>
      </c>
      <c r="C27" s="77"/>
      <c r="D27" s="77"/>
      <c r="E27" s="77"/>
      <c r="F27" s="77"/>
      <c r="G27" s="77"/>
      <c r="H27" s="77"/>
      <c r="I27" s="77"/>
      <c r="J27" s="77"/>
      <c r="K27" s="77"/>
      <c r="L27" s="77"/>
    </row>
    <row r="28" spans="1:12">
      <c r="A28" s="76"/>
      <c r="B28" s="75" t="s">
        <v>620</v>
      </c>
      <c r="C28" s="77">
        <v>0.45</v>
      </c>
      <c r="D28" s="77">
        <v>0.44</v>
      </c>
      <c r="E28" s="77">
        <v>0.42</v>
      </c>
      <c r="F28" s="77">
        <v>0.4</v>
      </c>
      <c r="G28" s="77">
        <v>0.38</v>
      </c>
      <c r="H28" s="77">
        <v>0.52</v>
      </c>
      <c r="I28" s="77">
        <v>0.31</v>
      </c>
      <c r="J28" s="77">
        <v>0.55000000000000004</v>
      </c>
      <c r="K28" s="77" t="s">
        <v>772</v>
      </c>
      <c r="L28" s="77"/>
    </row>
    <row r="29" spans="1:12">
      <c r="A29" s="76"/>
      <c r="B29" s="75" t="s">
        <v>617</v>
      </c>
      <c r="C29" s="77">
        <v>0.34</v>
      </c>
      <c r="D29" s="77">
        <v>0.33</v>
      </c>
      <c r="E29" s="77">
        <v>0.31</v>
      </c>
      <c r="F29" s="77">
        <v>0.31</v>
      </c>
      <c r="G29" s="77">
        <v>0.28999999999999998</v>
      </c>
      <c r="H29" s="77">
        <v>0.39</v>
      </c>
      <c r="I29" s="77">
        <v>0.24</v>
      </c>
      <c r="J29" s="77">
        <v>0.42</v>
      </c>
      <c r="K29" s="77" t="s">
        <v>772</v>
      </c>
      <c r="L29" s="77"/>
    </row>
    <row r="30" spans="1:12">
      <c r="A30" s="76"/>
      <c r="B30" s="75" t="s">
        <v>616</v>
      </c>
      <c r="C30" s="77">
        <v>0.11</v>
      </c>
      <c r="D30" s="77">
        <v>0.11</v>
      </c>
      <c r="E30" s="77">
        <v>0.1</v>
      </c>
      <c r="F30" s="77">
        <v>0.09</v>
      </c>
      <c r="G30" s="77">
        <v>0.09</v>
      </c>
      <c r="H30" s="77">
        <v>0.13</v>
      </c>
      <c r="I30" s="77">
        <v>0.08</v>
      </c>
      <c r="J30" s="77">
        <v>0.13</v>
      </c>
      <c r="K30" s="77" t="s">
        <v>772</v>
      </c>
      <c r="L30" s="77"/>
    </row>
    <row r="31" spans="1:12">
      <c r="A31" s="76"/>
      <c r="B31" s="75" t="s">
        <v>613</v>
      </c>
      <c r="C31" s="77">
        <v>2.57</v>
      </c>
      <c r="D31" s="77">
        <v>2.7</v>
      </c>
      <c r="E31" s="77">
        <v>3.41</v>
      </c>
      <c r="F31" s="77">
        <v>3.76</v>
      </c>
      <c r="G31" s="77">
        <v>2.3199999999999998</v>
      </c>
      <c r="H31" s="77">
        <v>3.67</v>
      </c>
      <c r="I31" s="77">
        <v>3.27</v>
      </c>
      <c r="J31" s="77">
        <v>5.26</v>
      </c>
      <c r="K31" s="77" t="s">
        <v>691</v>
      </c>
      <c r="L31" s="77"/>
    </row>
    <row r="32" spans="1:12">
      <c r="A32" s="76"/>
      <c r="B32" s="75" t="s">
        <v>612</v>
      </c>
      <c r="C32" s="77">
        <v>1.39</v>
      </c>
      <c r="D32" s="77">
        <v>1.52</v>
      </c>
      <c r="E32" s="77">
        <v>2.2200000000000002</v>
      </c>
      <c r="F32" s="77">
        <v>2.57</v>
      </c>
      <c r="G32" s="77">
        <v>1.5</v>
      </c>
      <c r="H32" s="77">
        <v>1.98</v>
      </c>
      <c r="I32" s="77">
        <v>2.5499999999999998</v>
      </c>
      <c r="J32" s="77">
        <v>3.41</v>
      </c>
      <c r="K32" s="77" t="s">
        <v>691</v>
      </c>
      <c r="L32" s="77"/>
    </row>
    <row r="33" spans="1:12">
      <c r="A33" s="76"/>
      <c r="B33" s="75" t="s">
        <v>610</v>
      </c>
      <c r="C33" s="77">
        <v>1.18</v>
      </c>
      <c r="D33" s="77">
        <v>1.18</v>
      </c>
      <c r="E33" s="77">
        <v>1.18</v>
      </c>
      <c r="F33" s="77">
        <v>1.18</v>
      </c>
      <c r="G33" s="77">
        <v>0.82</v>
      </c>
      <c r="H33" s="77">
        <v>1.7</v>
      </c>
      <c r="I33" s="77">
        <v>0.72</v>
      </c>
      <c r="J33" s="77">
        <v>1.86</v>
      </c>
      <c r="K33" s="77" t="s">
        <v>691</v>
      </c>
      <c r="L33" s="77"/>
    </row>
    <row r="34" spans="1:12">
      <c r="A34" s="76"/>
      <c r="B34" s="75" t="s">
        <v>609</v>
      </c>
      <c r="C34" s="77">
        <v>35200</v>
      </c>
      <c r="D34" s="77">
        <v>34600</v>
      </c>
      <c r="E34" s="77">
        <v>33300</v>
      </c>
      <c r="F34" s="77">
        <v>31400</v>
      </c>
      <c r="G34" s="77">
        <v>29500</v>
      </c>
      <c r="H34" s="77">
        <v>39900</v>
      </c>
      <c r="I34" s="77">
        <v>23600</v>
      </c>
      <c r="J34" s="77">
        <v>39900</v>
      </c>
      <c r="K34" s="77"/>
      <c r="L34" s="77"/>
    </row>
    <row r="35" spans="1:12">
      <c r="A35" s="76" t="s">
        <v>608</v>
      </c>
      <c r="C35" s="77"/>
      <c r="D35" s="77"/>
      <c r="E35" s="77"/>
      <c r="F35" s="77"/>
      <c r="G35" s="77"/>
      <c r="H35" s="77"/>
      <c r="I35" s="77"/>
      <c r="J35" s="77"/>
      <c r="K35" s="77"/>
      <c r="L35" s="77"/>
    </row>
    <row r="36" spans="1:12">
      <c r="A36" s="76"/>
      <c r="B36" s="75" t="s">
        <v>771</v>
      </c>
      <c r="C36" s="77">
        <v>0.52</v>
      </c>
      <c r="D36" s="77">
        <v>0.5</v>
      </c>
      <c r="E36" s="77">
        <v>0.48</v>
      </c>
      <c r="F36" s="77">
        <v>0.46</v>
      </c>
      <c r="G36" s="77">
        <v>0.44</v>
      </c>
      <c r="H36" s="77">
        <v>0.6</v>
      </c>
      <c r="I36" s="77">
        <v>0.36</v>
      </c>
      <c r="J36" s="77">
        <v>0.63</v>
      </c>
      <c r="K36" s="77" t="s">
        <v>596</v>
      </c>
      <c r="L36" s="77" t="s">
        <v>679</v>
      </c>
    </row>
    <row r="37" spans="1:12">
      <c r="A37" s="76"/>
      <c r="B37" s="75" t="s">
        <v>770</v>
      </c>
      <c r="C37" s="77">
        <v>0.39</v>
      </c>
      <c r="D37" s="77">
        <v>0.38</v>
      </c>
      <c r="E37" s="77">
        <v>0.36</v>
      </c>
      <c r="F37" s="77">
        <v>0.36</v>
      </c>
      <c r="G37" s="77">
        <v>0.33</v>
      </c>
      <c r="H37" s="77">
        <v>0.45</v>
      </c>
      <c r="I37" s="77">
        <v>0.27</v>
      </c>
      <c r="J37" s="77">
        <v>0.48</v>
      </c>
      <c r="K37" s="77" t="s">
        <v>596</v>
      </c>
      <c r="L37" s="77"/>
    </row>
    <row r="38" spans="1:12">
      <c r="A38" s="76"/>
      <c r="B38" s="75" t="s">
        <v>769</v>
      </c>
      <c r="C38" s="77">
        <v>0.13</v>
      </c>
      <c r="D38" s="77">
        <v>0.12</v>
      </c>
      <c r="E38" s="77">
        <v>0.12</v>
      </c>
      <c r="F38" s="77">
        <v>0.11</v>
      </c>
      <c r="G38" s="77">
        <v>0.11</v>
      </c>
      <c r="H38" s="77">
        <v>0.15</v>
      </c>
      <c r="I38" s="77">
        <v>0.09</v>
      </c>
      <c r="J38" s="77">
        <v>0.15</v>
      </c>
      <c r="K38" s="77" t="s">
        <v>596</v>
      </c>
      <c r="L38" s="77"/>
    </row>
    <row r="39" spans="1:12">
      <c r="A39" s="76"/>
      <c r="B39" s="75" t="s">
        <v>768</v>
      </c>
      <c r="C39" s="77">
        <v>2.95</v>
      </c>
      <c r="D39" s="77">
        <v>3.1</v>
      </c>
      <c r="E39" s="77">
        <v>3.91</v>
      </c>
      <c r="F39" s="77">
        <v>4.32</v>
      </c>
      <c r="G39" s="77">
        <v>2.68</v>
      </c>
      <c r="H39" s="77">
        <v>3.3</v>
      </c>
      <c r="I39" s="77">
        <v>3.77</v>
      </c>
      <c r="J39" s="77">
        <v>4.6500000000000004</v>
      </c>
      <c r="K39" s="77" t="s">
        <v>691</v>
      </c>
      <c r="L39" s="77"/>
    </row>
    <row r="40" spans="1:12">
      <c r="A40" s="76"/>
      <c r="B40" s="75" t="s">
        <v>767</v>
      </c>
      <c r="C40" s="77">
        <v>40500</v>
      </c>
      <c r="D40" s="77">
        <v>39700</v>
      </c>
      <c r="E40" s="77">
        <v>38200</v>
      </c>
      <c r="F40" s="77">
        <v>36100</v>
      </c>
      <c r="G40" s="77">
        <v>33900</v>
      </c>
      <c r="H40" s="77">
        <v>45900</v>
      </c>
      <c r="I40" s="77">
        <v>27200</v>
      </c>
      <c r="J40" s="77">
        <v>45800</v>
      </c>
      <c r="K40" s="77"/>
      <c r="L40" s="77"/>
    </row>
    <row r="41" spans="1:12">
      <c r="A41" s="76"/>
      <c r="B41" s="75" t="s">
        <v>766</v>
      </c>
      <c r="C41" s="77">
        <v>0.01</v>
      </c>
      <c r="D41" s="77">
        <v>0.01</v>
      </c>
      <c r="E41" s="77">
        <v>0.01</v>
      </c>
      <c r="F41" s="77">
        <v>0.01</v>
      </c>
      <c r="G41" s="77">
        <v>0.01</v>
      </c>
      <c r="H41" s="77">
        <v>0.02</v>
      </c>
      <c r="I41" s="77">
        <v>0.01</v>
      </c>
      <c r="J41" s="77">
        <v>0.02</v>
      </c>
      <c r="K41" s="77" t="s">
        <v>596</v>
      </c>
      <c r="L41" s="77"/>
    </row>
    <row r="42" spans="1:12">
      <c r="A42" s="76"/>
      <c r="B42" s="75" t="s">
        <v>765</v>
      </c>
      <c r="C42" s="77">
        <v>0.25</v>
      </c>
      <c r="D42" s="77">
        <v>0.25</v>
      </c>
      <c r="E42" s="77">
        <v>0.25</v>
      </c>
      <c r="F42" s="77">
        <v>0.25</v>
      </c>
      <c r="G42" s="77">
        <v>0</v>
      </c>
      <c r="H42" s="77">
        <v>0.25</v>
      </c>
      <c r="I42" s="77">
        <v>0</v>
      </c>
      <c r="J42" s="77">
        <v>0.25</v>
      </c>
      <c r="K42" s="77" t="s">
        <v>705</v>
      </c>
      <c r="L42" s="77"/>
    </row>
    <row r="43" spans="1:12">
      <c r="A43" s="76"/>
      <c r="B43" s="75" t="s">
        <v>764</v>
      </c>
      <c r="C43" s="77">
        <v>1</v>
      </c>
      <c r="D43" s="77">
        <v>1</v>
      </c>
      <c r="E43" s="77">
        <v>1</v>
      </c>
      <c r="F43" s="77">
        <v>1</v>
      </c>
      <c r="G43" s="77">
        <v>0</v>
      </c>
      <c r="H43" s="77">
        <v>1</v>
      </c>
      <c r="I43" s="77">
        <v>0</v>
      </c>
      <c r="J43" s="77">
        <v>1</v>
      </c>
      <c r="K43" s="77" t="s">
        <v>762</v>
      </c>
      <c r="L43" s="77"/>
    </row>
    <row r="44" spans="1:12">
      <c r="A44" s="76"/>
      <c r="B44" s="75" t="s">
        <v>763</v>
      </c>
      <c r="C44" s="77">
        <v>1</v>
      </c>
      <c r="D44" s="77">
        <v>1</v>
      </c>
      <c r="E44" s="77">
        <v>1</v>
      </c>
      <c r="F44" s="77">
        <v>1</v>
      </c>
      <c r="G44" s="77">
        <v>0</v>
      </c>
      <c r="H44" s="77">
        <v>1</v>
      </c>
      <c r="I44" s="77">
        <v>0</v>
      </c>
      <c r="J44" s="77">
        <v>1</v>
      </c>
      <c r="K44" s="77" t="s">
        <v>762</v>
      </c>
      <c r="L44" s="77"/>
    </row>
    <row r="45" spans="1:12">
      <c r="A45" s="79"/>
      <c r="B45" s="79" t="s">
        <v>761</v>
      </c>
      <c r="C45" s="78">
        <v>1.9432000000000001E-2</v>
      </c>
      <c r="D45" s="78">
        <v>1.9432000000000001E-2</v>
      </c>
      <c r="E45" s="78">
        <v>1.9432000000000001E-2</v>
      </c>
      <c r="F45" s="78">
        <v>1.9442000000000001E-2</v>
      </c>
      <c r="G45" s="78">
        <v>0.01</v>
      </c>
      <c r="H45" s="78">
        <v>0.26</v>
      </c>
      <c r="I45" s="78">
        <v>0.01</v>
      </c>
      <c r="J45" s="78">
        <v>0.28000000000000003</v>
      </c>
      <c r="K45" s="77" t="s">
        <v>705</v>
      </c>
      <c r="L45" s="77" t="s">
        <v>679</v>
      </c>
    </row>
    <row r="46" spans="1:12">
      <c r="A46" s="76"/>
    </row>
    <row r="47" spans="1:12">
      <c r="A47" s="76"/>
    </row>
    <row r="48" spans="1:12">
      <c r="A48" s="76" t="s">
        <v>590</v>
      </c>
    </row>
    <row r="49" spans="1:2">
      <c r="A49" s="76"/>
      <c r="B49" s="75" t="s">
        <v>780</v>
      </c>
    </row>
    <row r="50" spans="1:2">
      <c r="A50" s="76"/>
      <c r="B50" s="75" t="s">
        <v>759</v>
      </c>
    </row>
    <row r="51" spans="1:2">
      <c r="A51" s="76"/>
      <c r="B51" s="75" t="s">
        <v>758</v>
      </c>
    </row>
    <row r="52" spans="1:2">
      <c r="A52" s="76"/>
      <c r="B52" s="75" t="s">
        <v>757</v>
      </c>
    </row>
    <row r="53" spans="1:2">
      <c r="A53" s="76"/>
      <c r="B53" s="75" t="s">
        <v>756</v>
      </c>
    </row>
    <row r="54" spans="1:2">
      <c r="A54" s="76"/>
      <c r="B54" s="75" t="s">
        <v>755</v>
      </c>
    </row>
    <row r="55" spans="1:2">
      <c r="A55" s="76"/>
      <c r="B55" s="75" t="s">
        <v>779</v>
      </c>
    </row>
    <row r="56" spans="1:2">
      <c r="A56" s="76"/>
      <c r="B56" s="75" t="s">
        <v>753</v>
      </c>
    </row>
    <row r="57" spans="1:2">
      <c r="A57" s="76"/>
      <c r="B57" s="75" t="s">
        <v>751</v>
      </c>
    </row>
    <row r="58" spans="1:2">
      <c r="A58" s="76"/>
      <c r="B58" s="75" t="s">
        <v>750</v>
      </c>
    </row>
    <row r="59" spans="1:2">
      <c r="A59" s="76"/>
      <c r="B59" s="75" t="s">
        <v>749</v>
      </c>
    </row>
    <row r="60" spans="1:2">
      <c r="A60" s="76"/>
      <c r="B60" s="75" t="s">
        <v>748</v>
      </c>
    </row>
    <row r="61" spans="1:2">
      <c r="A61" s="76"/>
      <c r="B61" s="75" t="s">
        <v>570</v>
      </c>
    </row>
    <row r="62" spans="1:2">
      <c r="A62" s="76"/>
      <c r="B62" s="75" t="s">
        <v>569</v>
      </c>
    </row>
    <row r="63" spans="1:2">
      <c r="A63" s="76"/>
    </row>
    <row r="64" spans="1:2">
      <c r="A64" s="76" t="s">
        <v>568</v>
      </c>
    </row>
    <row r="65" spans="1:2">
      <c r="A65" s="76"/>
      <c r="B65" s="75" t="s">
        <v>778</v>
      </c>
    </row>
    <row r="66" spans="1:2">
      <c r="A66" s="76"/>
      <c r="B66" s="75" t="s">
        <v>777</v>
      </c>
    </row>
    <row r="67" spans="1:2">
      <c r="A67" s="76"/>
      <c r="B67" s="75" t="s">
        <v>776</v>
      </c>
    </row>
    <row r="68" spans="1:2">
      <c r="A68" s="76"/>
    </row>
    <row r="69" spans="1:2">
      <c r="A69" s="76"/>
    </row>
    <row r="70" spans="1:2">
      <c r="A70" s="76"/>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2">
      <c r="A1" s="82" t="s">
        <v>657</v>
      </c>
      <c r="B1" s="82"/>
      <c r="C1" s="175" t="s">
        <v>846</v>
      </c>
      <c r="D1" s="175"/>
      <c r="E1" s="175"/>
      <c r="F1" s="175"/>
      <c r="G1" s="175"/>
      <c r="H1" s="175"/>
      <c r="I1" s="175"/>
      <c r="J1" s="175"/>
      <c r="K1" s="175"/>
      <c r="L1" s="175"/>
    </row>
    <row r="2" spans="1:12">
      <c r="A2" s="81" t="s">
        <v>655</v>
      </c>
      <c r="B2" s="81"/>
      <c r="C2" s="80">
        <v>2015</v>
      </c>
      <c r="D2" s="80">
        <v>2020</v>
      </c>
      <c r="E2" s="80">
        <v>2030</v>
      </c>
      <c r="F2" s="80">
        <v>2050</v>
      </c>
      <c r="G2" s="80">
        <v>2020</v>
      </c>
      <c r="H2" s="80">
        <v>2020</v>
      </c>
      <c r="I2" s="80">
        <v>2050</v>
      </c>
      <c r="J2" s="80">
        <v>2050</v>
      </c>
      <c r="K2" s="80" t="s">
        <v>654</v>
      </c>
      <c r="L2" s="80" t="s">
        <v>654</v>
      </c>
    </row>
    <row r="3" spans="1:12">
      <c r="A3" s="81" t="s">
        <v>653</v>
      </c>
      <c r="B3" s="81"/>
      <c r="C3" s="80" t="s">
        <v>652</v>
      </c>
      <c r="D3" s="80" t="s">
        <v>652</v>
      </c>
      <c r="E3" s="80" t="s">
        <v>652</v>
      </c>
      <c r="F3" s="80" t="s">
        <v>652</v>
      </c>
      <c r="G3" s="80" t="s">
        <v>651</v>
      </c>
      <c r="H3" s="80" t="s">
        <v>650</v>
      </c>
      <c r="I3" s="80" t="s">
        <v>651</v>
      </c>
      <c r="J3" s="80" t="s">
        <v>650</v>
      </c>
      <c r="K3" s="80" t="s">
        <v>649</v>
      </c>
      <c r="L3" s="80" t="s">
        <v>648</v>
      </c>
    </row>
    <row r="4" spans="1:12">
      <c r="A4" s="81" t="s">
        <v>647</v>
      </c>
      <c r="B4" s="81" t="s">
        <v>646</v>
      </c>
      <c r="C4" s="80"/>
      <c r="D4" s="80"/>
      <c r="E4" s="80"/>
      <c r="F4" s="80"/>
      <c r="G4" s="80"/>
      <c r="H4" s="80"/>
      <c r="I4" s="80"/>
      <c r="J4" s="80"/>
      <c r="K4" s="80"/>
      <c r="L4" s="80"/>
    </row>
    <row r="5" spans="1:12">
      <c r="A5" s="76" t="s">
        <v>645</v>
      </c>
      <c r="C5" s="77"/>
      <c r="D5" s="77"/>
      <c r="E5" s="77"/>
      <c r="F5" s="77"/>
      <c r="G5" s="77"/>
      <c r="H5" s="77"/>
      <c r="I5" s="77"/>
      <c r="J5" s="77"/>
      <c r="K5" s="77"/>
      <c r="L5" s="77"/>
    </row>
    <row r="6" spans="1:12">
      <c r="A6" s="76"/>
      <c r="B6" s="75" t="s">
        <v>810</v>
      </c>
      <c r="C6" s="77">
        <v>18.61</v>
      </c>
      <c r="D6" s="77">
        <v>18.61</v>
      </c>
      <c r="E6" s="77">
        <v>19.03</v>
      </c>
      <c r="F6" s="77">
        <v>19.690000000000001</v>
      </c>
      <c r="G6" s="77">
        <v>16.91</v>
      </c>
      <c r="H6" s="77">
        <v>20.239999999999998</v>
      </c>
      <c r="I6" s="77">
        <v>16.91</v>
      </c>
      <c r="J6" s="77">
        <v>21.66</v>
      </c>
      <c r="K6" s="77" t="s">
        <v>835</v>
      </c>
      <c r="L6" s="77"/>
    </row>
    <row r="7" spans="1:12">
      <c r="A7" s="79"/>
      <c r="B7" s="79" t="s">
        <v>809</v>
      </c>
      <c r="C7" s="78">
        <v>0.220999</v>
      </c>
      <c r="D7" s="78">
        <v>0.220999</v>
      </c>
      <c r="E7" s="78">
        <v>0.22598599999999999</v>
      </c>
      <c r="F7" s="78">
        <v>0.23383399999999999</v>
      </c>
      <c r="G7" s="78">
        <v>0.19</v>
      </c>
      <c r="H7" s="78">
        <v>0.25</v>
      </c>
      <c r="I7" s="78">
        <v>0.19</v>
      </c>
      <c r="J7" s="78">
        <v>0.26</v>
      </c>
      <c r="K7" s="77" t="s">
        <v>843</v>
      </c>
      <c r="L7" s="77"/>
    </row>
    <row r="8" spans="1:12">
      <c r="A8" s="79"/>
      <c r="B8" s="79" t="s">
        <v>808</v>
      </c>
      <c r="C8" s="78">
        <v>0.23263</v>
      </c>
      <c r="D8" s="78">
        <v>0.23263</v>
      </c>
      <c r="E8" s="78">
        <v>0.23788000000000001</v>
      </c>
      <c r="F8" s="78">
        <v>0.246141</v>
      </c>
      <c r="G8" s="78">
        <v>0.21</v>
      </c>
      <c r="H8" s="78">
        <v>0.26</v>
      </c>
      <c r="I8" s="78">
        <v>0.21</v>
      </c>
      <c r="J8" s="78">
        <v>0.28000000000000003</v>
      </c>
      <c r="K8" s="77" t="s">
        <v>843</v>
      </c>
      <c r="L8" s="77"/>
    </row>
    <row r="9" spans="1:12">
      <c r="A9" s="76"/>
      <c r="B9" s="75" t="s">
        <v>806</v>
      </c>
      <c r="C9" s="77">
        <v>0.3</v>
      </c>
      <c r="D9" s="77">
        <v>0.3</v>
      </c>
      <c r="E9" s="77">
        <v>0.3</v>
      </c>
      <c r="F9" s="77">
        <v>0.31</v>
      </c>
      <c r="G9" s="77">
        <v>0.27</v>
      </c>
      <c r="H9" s="77">
        <v>0.32</v>
      </c>
      <c r="I9" s="77">
        <v>0.27</v>
      </c>
      <c r="J9" s="77">
        <v>0.35</v>
      </c>
      <c r="K9" s="77" t="s">
        <v>835</v>
      </c>
      <c r="L9" s="77"/>
    </row>
    <row r="10" spans="1:12">
      <c r="A10" s="76"/>
      <c r="B10" s="75" t="s">
        <v>805</v>
      </c>
      <c r="C10" s="77">
        <v>1</v>
      </c>
      <c r="D10" s="77">
        <v>1</v>
      </c>
      <c r="E10" s="77">
        <v>1</v>
      </c>
      <c r="F10" s="77">
        <v>1</v>
      </c>
      <c r="G10" s="77">
        <v>1</v>
      </c>
      <c r="H10" s="77">
        <v>1</v>
      </c>
      <c r="I10" s="77">
        <v>1</v>
      </c>
      <c r="J10" s="77">
        <v>1</v>
      </c>
      <c r="K10" s="77" t="s">
        <v>835</v>
      </c>
      <c r="L10" s="77"/>
    </row>
    <row r="11" spans="1:12">
      <c r="A11" s="79"/>
      <c r="B11" s="79" t="s">
        <v>642</v>
      </c>
      <c r="C11" s="78">
        <v>2.9100999999999998E-2</v>
      </c>
      <c r="D11" s="78">
        <v>2.9100999999999998E-2</v>
      </c>
      <c r="E11" s="78">
        <v>2.9217E-2</v>
      </c>
      <c r="F11" s="78">
        <v>2.9111999999999999E-2</v>
      </c>
      <c r="G11" s="78">
        <v>2.1472000000000002E-2</v>
      </c>
      <c r="H11" s="78">
        <v>3.1965E-2</v>
      </c>
      <c r="I11" s="78">
        <v>1.7177999999999999E-2</v>
      </c>
      <c r="J11" s="78">
        <v>3.2683999999999998E-2</v>
      </c>
      <c r="K11" s="77" t="s">
        <v>835</v>
      </c>
      <c r="L11" s="77"/>
    </row>
    <row r="12" spans="1:12">
      <c r="A12" s="79"/>
      <c r="B12" s="79" t="s">
        <v>641</v>
      </c>
      <c r="C12" s="78">
        <v>0.01</v>
      </c>
      <c r="D12" s="78">
        <v>0.01</v>
      </c>
      <c r="E12" s="78">
        <v>0.01</v>
      </c>
      <c r="F12" s="78">
        <v>0.01</v>
      </c>
      <c r="G12" s="78">
        <v>0.01</v>
      </c>
      <c r="H12" s="78">
        <v>0.01</v>
      </c>
      <c r="I12" s="78">
        <v>0.01</v>
      </c>
      <c r="J12" s="78">
        <v>0.01</v>
      </c>
      <c r="K12" s="77"/>
      <c r="L12" s="77" t="s">
        <v>679</v>
      </c>
    </row>
    <row r="13" spans="1:12">
      <c r="A13" s="76"/>
      <c r="B13" s="75" t="s">
        <v>707</v>
      </c>
      <c r="C13" s="77">
        <v>3</v>
      </c>
      <c r="D13" s="77">
        <v>2.85</v>
      </c>
      <c r="E13" s="77">
        <v>2.58</v>
      </c>
      <c r="F13" s="77">
        <v>2.11</v>
      </c>
      <c r="G13" s="77">
        <v>2.4300000000000002</v>
      </c>
      <c r="H13" s="77">
        <v>3.28</v>
      </c>
      <c r="I13" s="77">
        <v>1.58</v>
      </c>
      <c r="J13" s="77">
        <v>2.64</v>
      </c>
      <c r="K13" s="77" t="s">
        <v>741</v>
      </c>
      <c r="L13" s="77" t="s">
        <v>679</v>
      </c>
    </row>
    <row r="14" spans="1:12">
      <c r="A14" s="76"/>
      <c r="B14" s="75" t="s">
        <v>639</v>
      </c>
      <c r="C14" s="77">
        <v>25</v>
      </c>
      <c r="D14" s="77">
        <v>25</v>
      </c>
      <c r="E14" s="77">
        <v>25</v>
      </c>
      <c r="F14" s="77">
        <v>25</v>
      </c>
      <c r="G14" s="77">
        <v>20</v>
      </c>
      <c r="H14" s="77">
        <v>35</v>
      </c>
      <c r="I14" s="77">
        <v>20</v>
      </c>
      <c r="J14" s="77">
        <v>35</v>
      </c>
      <c r="K14" s="77"/>
      <c r="L14" s="77" t="s">
        <v>679</v>
      </c>
    </row>
    <row r="15" spans="1:12">
      <c r="A15" s="76"/>
      <c r="B15" s="75" t="s">
        <v>636</v>
      </c>
      <c r="C15" s="77">
        <v>2.5</v>
      </c>
      <c r="D15" s="77">
        <v>2.5</v>
      </c>
      <c r="E15" s="77">
        <v>2.5</v>
      </c>
      <c r="F15" s="77">
        <v>2.5</v>
      </c>
      <c r="G15" s="77">
        <v>2</v>
      </c>
      <c r="H15" s="77">
        <v>3</v>
      </c>
      <c r="I15" s="77">
        <v>1.5</v>
      </c>
      <c r="J15" s="77">
        <v>3</v>
      </c>
      <c r="K15" s="77"/>
      <c r="L15" s="77" t="s">
        <v>679</v>
      </c>
    </row>
    <row r="16" spans="1:12">
      <c r="A16" s="76"/>
      <c r="B16" s="75" t="s">
        <v>804</v>
      </c>
      <c r="C16" s="77">
        <v>1.61</v>
      </c>
      <c r="D16" s="77">
        <v>1.61</v>
      </c>
      <c r="E16" s="77">
        <v>1.58</v>
      </c>
      <c r="F16" s="77">
        <v>1.52</v>
      </c>
      <c r="G16" s="77">
        <v>1.37</v>
      </c>
      <c r="H16" s="77">
        <v>1.85</v>
      </c>
      <c r="I16" s="77">
        <v>1.1399999999999999</v>
      </c>
      <c r="J16" s="77">
        <v>1.9</v>
      </c>
      <c r="K16" s="77"/>
      <c r="L16" s="77" t="s">
        <v>679</v>
      </c>
    </row>
    <row r="17" spans="1:12">
      <c r="A17" s="76" t="s">
        <v>633</v>
      </c>
      <c r="C17" s="77"/>
      <c r="D17" s="77"/>
      <c r="E17" s="77"/>
      <c r="F17" s="77"/>
      <c r="G17" s="77"/>
      <c r="H17" s="77"/>
      <c r="I17" s="77"/>
      <c r="J17" s="77"/>
      <c r="K17" s="77"/>
      <c r="L17" s="77"/>
    </row>
    <row r="18" spans="1:12">
      <c r="A18" s="79"/>
      <c r="B18" s="79" t="s">
        <v>632</v>
      </c>
      <c r="C18" s="78">
        <v>0.05</v>
      </c>
      <c r="D18" s="78">
        <v>0.05</v>
      </c>
      <c r="E18" s="78">
        <v>0.05</v>
      </c>
      <c r="F18" s="78">
        <v>0.05</v>
      </c>
      <c r="G18" s="78">
        <v>0.05</v>
      </c>
      <c r="H18" s="78">
        <v>0.05</v>
      </c>
      <c r="I18" s="78">
        <v>0.05</v>
      </c>
      <c r="J18" s="78">
        <v>0.05</v>
      </c>
      <c r="K18" s="77" t="s">
        <v>629</v>
      </c>
      <c r="L18" s="77"/>
    </row>
    <row r="19" spans="1:12">
      <c r="A19" s="79"/>
      <c r="B19" s="79" t="s">
        <v>631</v>
      </c>
      <c r="C19" s="78">
        <v>0.1</v>
      </c>
      <c r="D19" s="78">
        <v>0.1</v>
      </c>
      <c r="E19" s="78">
        <v>0.1</v>
      </c>
      <c r="F19" s="78">
        <v>0.1</v>
      </c>
      <c r="G19" s="78">
        <v>0.1</v>
      </c>
      <c r="H19" s="78">
        <v>0.1</v>
      </c>
      <c r="I19" s="78">
        <v>0.1</v>
      </c>
      <c r="J19" s="78">
        <v>0.1</v>
      </c>
      <c r="K19" s="77" t="s">
        <v>845</v>
      </c>
      <c r="L19" s="77"/>
    </row>
    <row r="20" spans="1:12">
      <c r="A20" s="79"/>
      <c r="B20" s="79" t="s">
        <v>630</v>
      </c>
      <c r="C20" s="78">
        <v>0.2</v>
      </c>
      <c r="D20" s="78">
        <v>0.2</v>
      </c>
      <c r="E20" s="78">
        <v>0.2</v>
      </c>
      <c r="F20" s="78">
        <v>0.2</v>
      </c>
      <c r="G20" s="78">
        <v>0.2</v>
      </c>
      <c r="H20" s="78">
        <v>0.2</v>
      </c>
      <c r="I20" s="78">
        <v>0.2</v>
      </c>
      <c r="J20" s="78">
        <v>0.2</v>
      </c>
      <c r="K20" s="77" t="s">
        <v>845</v>
      </c>
      <c r="L20" s="77"/>
    </row>
    <row r="21" spans="1:12">
      <c r="A21" s="76"/>
      <c r="B21" s="75" t="s">
        <v>628</v>
      </c>
      <c r="C21" s="77">
        <v>0.5</v>
      </c>
      <c r="D21" s="77">
        <v>0.5</v>
      </c>
      <c r="E21" s="77">
        <v>0.5</v>
      </c>
      <c r="F21" s="77">
        <v>0.5</v>
      </c>
      <c r="G21" s="77">
        <v>0.5</v>
      </c>
      <c r="H21" s="77">
        <v>0.5</v>
      </c>
      <c r="I21" s="77">
        <v>0.5</v>
      </c>
      <c r="J21" s="77">
        <v>0.5</v>
      </c>
      <c r="K21" s="77" t="s">
        <v>845</v>
      </c>
      <c r="L21" s="77"/>
    </row>
    <row r="22" spans="1:12">
      <c r="A22" s="76"/>
      <c r="B22" s="75" t="s">
        <v>627</v>
      </c>
      <c r="C22" s="77">
        <v>2</v>
      </c>
      <c r="D22" s="77">
        <v>2</v>
      </c>
      <c r="E22" s="77">
        <v>2</v>
      </c>
      <c r="F22" s="77">
        <v>2</v>
      </c>
      <c r="G22" s="77">
        <v>2</v>
      </c>
      <c r="H22" s="77">
        <v>2</v>
      </c>
      <c r="I22" s="77">
        <v>2</v>
      </c>
      <c r="J22" s="77">
        <v>2</v>
      </c>
      <c r="K22" s="77" t="s">
        <v>845</v>
      </c>
      <c r="L22" s="77"/>
    </row>
    <row r="23" spans="1:12">
      <c r="A23" s="76" t="s">
        <v>626</v>
      </c>
      <c r="C23" s="77"/>
      <c r="D23" s="77"/>
      <c r="E23" s="77"/>
      <c r="F23" s="77"/>
      <c r="G23" s="77"/>
      <c r="H23" s="77"/>
      <c r="I23" s="77"/>
      <c r="J23" s="77"/>
      <c r="K23" s="77"/>
      <c r="L23" s="77"/>
    </row>
    <row r="24" spans="1:12">
      <c r="A24" s="79"/>
      <c r="B24" s="79" t="s">
        <v>700</v>
      </c>
      <c r="C24" s="78">
        <v>0.997923</v>
      </c>
      <c r="D24" s="78">
        <v>0.997923</v>
      </c>
      <c r="E24" s="78">
        <v>0.997923</v>
      </c>
      <c r="F24" s="78">
        <v>0.997923</v>
      </c>
      <c r="G24" s="78">
        <v>0.98961699999999997</v>
      </c>
      <c r="H24" s="78">
        <v>0.99896200000000002</v>
      </c>
      <c r="I24" s="78">
        <v>0.99480800000000003</v>
      </c>
      <c r="J24" s="78">
        <v>0.99896200000000002</v>
      </c>
      <c r="K24" s="77" t="s">
        <v>703</v>
      </c>
      <c r="L24" s="77" t="s">
        <v>679</v>
      </c>
    </row>
    <row r="25" spans="1:12">
      <c r="A25" s="76"/>
      <c r="B25" s="75" t="s">
        <v>624</v>
      </c>
      <c r="C25" s="77">
        <v>80</v>
      </c>
      <c r="D25" s="77">
        <v>60</v>
      </c>
      <c r="E25" s="77">
        <v>40</v>
      </c>
      <c r="F25" s="77">
        <v>10</v>
      </c>
      <c r="G25" s="77">
        <v>10</v>
      </c>
      <c r="H25" s="77">
        <v>60</v>
      </c>
      <c r="I25" s="77">
        <v>10</v>
      </c>
      <c r="J25" s="77">
        <v>60</v>
      </c>
      <c r="K25" s="77" t="s">
        <v>638</v>
      </c>
      <c r="L25" s="77" t="s">
        <v>844</v>
      </c>
    </row>
    <row r="26" spans="1:12">
      <c r="A26" s="76"/>
      <c r="B26" s="75" t="s">
        <v>623</v>
      </c>
      <c r="C26" s="77">
        <v>0.3</v>
      </c>
      <c r="D26" s="77">
        <v>0.1</v>
      </c>
      <c r="E26" s="77">
        <v>0.1</v>
      </c>
      <c r="F26" s="77">
        <v>0.1</v>
      </c>
      <c r="G26" s="77">
        <v>0</v>
      </c>
      <c r="H26" s="77">
        <v>0.1</v>
      </c>
      <c r="I26" s="77">
        <v>0</v>
      </c>
      <c r="J26" s="77">
        <v>0.1</v>
      </c>
      <c r="K26" s="77"/>
      <c r="L26" s="77" t="s">
        <v>692</v>
      </c>
    </row>
    <row r="27" spans="1:12">
      <c r="A27" s="76"/>
      <c r="B27" s="75" t="s">
        <v>622</v>
      </c>
      <c r="C27" s="77">
        <v>1.2</v>
      </c>
      <c r="D27" s="77">
        <v>1</v>
      </c>
      <c r="E27" s="77">
        <v>1</v>
      </c>
      <c r="F27" s="77">
        <v>1</v>
      </c>
      <c r="G27" s="77">
        <v>1</v>
      </c>
      <c r="H27" s="77">
        <v>3</v>
      </c>
      <c r="I27" s="77">
        <v>0</v>
      </c>
      <c r="J27" s="77">
        <v>1</v>
      </c>
      <c r="K27" s="77" t="s">
        <v>634</v>
      </c>
      <c r="L27" s="77" t="s">
        <v>692</v>
      </c>
    </row>
    <row r="28" spans="1:12">
      <c r="A28" s="76"/>
      <c r="B28" s="75" t="s">
        <v>699</v>
      </c>
      <c r="C28" s="77">
        <v>0.3</v>
      </c>
      <c r="D28" s="77">
        <v>0.3</v>
      </c>
      <c r="E28" s="77">
        <v>0.3</v>
      </c>
      <c r="F28" s="77">
        <v>0.3</v>
      </c>
      <c r="G28" s="77">
        <v>0.1</v>
      </c>
      <c r="H28" s="77">
        <v>2</v>
      </c>
      <c r="I28" s="77">
        <v>0.1</v>
      </c>
      <c r="J28" s="77">
        <v>1</v>
      </c>
      <c r="K28" s="77" t="s">
        <v>634</v>
      </c>
      <c r="L28" s="77" t="s">
        <v>692</v>
      </c>
    </row>
    <row r="29" spans="1:12">
      <c r="A29" s="76" t="s">
        <v>621</v>
      </c>
      <c r="C29" s="77"/>
      <c r="D29" s="77"/>
      <c r="E29" s="77"/>
      <c r="F29" s="77"/>
      <c r="G29" s="77"/>
      <c r="H29" s="77"/>
      <c r="I29" s="77"/>
      <c r="J29" s="77"/>
      <c r="K29" s="77"/>
      <c r="L29" s="77"/>
    </row>
    <row r="30" spans="1:12">
      <c r="A30" s="76"/>
      <c r="B30" s="75" t="s">
        <v>803</v>
      </c>
      <c r="C30" s="77">
        <v>9.25</v>
      </c>
      <c r="D30" s="77">
        <v>9.02</v>
      </c>
      <c r="E30" s="77">
        <v>8.6</v>
      </c>
      <c r="F30" s="77">
        <v>7.54</v>
      </c>
      <c r="G30" s="77">
        <v>7.67</v>
      </c>
      <c r="H30" s="77">
        <v>10.59</v>
      </c>
      <c r="I30" s="77">
        <v>5.5</v>
      </c>
      <c r="J30" s="77">
        <v>9.3699999999999992</v>
      </c>
      <c r="K30" s="77" t="s">
        <v>841</v>
      </c>
      <c r="L30" s="77" t="s">
        <v>679</v>
      </c>
    </row>
    <row r="31" spans="1:12">
      <c r="A31" s="76"/>
      <c r="B31" s="75" t="s">
        <v>802</v>
      </c>
      <c r="C31" s="77">
        <v>5.62</v>
      </c>
      <c r="D31" s="77">
        <v>5.48</v>
      </c>
      <c r="E31" s="77">
        <v>5.31</v>
      </c>
      <c r="F31" s="77">
        <v>4.66</v>
      </c>
      <c r="G31" s="77">
        <v>4.66</v>
      </c>
      <c r="H31" s="77">
        <v>6.52</v>
      </c>
      <c r="I31" s="77">
        <v>3.34</v>
      </c>
      <c r="J31" s="77">
        <v>5.78</v>
      </c>
      <c r="K31" s="77" t="s">
        <v>841</v>
      </c>
      <c r="L31" s="77" t="s">
        <v>679</v>
      </c>
    </row>
    <row r="32" spans="1:12">
      <c r="A32" s="76"/>
      <c r="B32" s="75" t="s">
        <v>801</v>
      </c>
      <c r="C32" s="77">
        <v>3.63</v>
      </c>
      <c r="D32" s="77">
        <v>3.54</v>
      </c>
      <c r="E32" s="77">
        <v>3.29</v>
      </c>
      <c r="F32" s="77">
        <v>2.88</v>
      </c>
      <c r="G32" s="77">
        <v>3.01</v>
      </c>
      <c r="H32" s="77">
        <v>4.07</v>
      </c>
      <c r="I32" s="77">
        <v>2.16</v>
      </c>
      <c r="J32" s="77">
        <v>3.6</v>
      </c>
      <c r="K32" s="77" t="s">
        <v>691</v>
      </c>
      <c r="L32" s="77" t="s">
        <v>679</v>
      </c>
    </row>
    <row r="33" spans="1:12">
      <c r="A33" s="76"/>
      <c r="B33" s="75" t="s">
        <v>800</v>
      </c>
      <c r="C33" s="77">
        <v>25.28</v>
      </c>
      <c r="D33" s="77">
        <v>25.28</v>
      </c>
      <c r="E33" s="77">
        <v>24.74</v>
      </c>
      <c r="F33" s="77">
        <v>23.93</v>
      </c>
      <c r="G33" s="77">
        <v>21.51</v>
      </c>
      <c r="H33" s="77">
        <v>29.14</v>
      </c>
      <c r="I33" s="77">
        <v>17.989999999999998</v>
      </c>
      <c r="J33" s="77">
        <v>29.89</v>
      </c>
      <c r="K33" s="77" t="s">
        <v>640</v>
      </c>
      <c r="L33" s="77" t="s">
        <v>679</v>
      </c>
    </row>
    <row r="34" spans="1:12">
      <c r="A34" s="76"/>
      <c r="B34" s="75" t="s">
        <v>799</v>
      </c>
      <c r="C34" s="77">
        <v>298000</v>
      </c>
      <c r="D34" s="77">
        <v>262000</v>
      </c>
      <c r="E34" s="77">
        <v>245000</v>
      </c>
      <c r="F34" s="77">
        <v>209000</v>
      </c>
      <c r="G34" s="77">
        <v>223000</v>
      </c>
      <c r="H34" s="77">
        <v>306000</v>
      </c>
      <c r="I34" s="77">
        <v>154000</v>
      </c>
      <c r="J34" s="77">
        <v>260000</v>
      </c>
      <c r="K34" s="77" t="s">
        <v>596</v>
      </c>
      <c r="L34" s="77" t="s">
        <v>679</v>
      </c>
    </row>
    <row r="35" spans="1:12">
      <c r="A35" s="76" t="s">
        <v>608</v>
      </c>
      <c r="C35" s="77"/>
      <c r="D35" s="77"/>
      <c r="E35" s="77"/>
      <c r="F35" s="77"/>
      <c r="G35" s="77"/>
      <c r="H35" s="77"/>
      <c r="I35" s="77"/>
      <c r="J35" s="77"/>
      <c r="K35" s="77"/>
      <c r="L35" s="77"/>
    </row>
    <row r="36" spans="1:12">
      <c r="A36" s="79"/>
      <c r="B36" s="79" t="s">
        <v>644</v>
      </c>
      <c r="C36" s="78">
        <v>0.79985799999999996</v>
      </c>
      <c r="D36" s="78">
        <v>0.79985799999999996</v>
      </c>
      <c r="E36" s="78">
        <v>0.79710800000000004</v>
      </c>
      <c r="F36" s="78">
        <v>0.79418</v>
      </c>
      <c r="G36" s="78">
        <v>0.76</v>
      </c>
      <c r="H36" s="78">
        <v>0.85</v>
      </c>
      <c r="I36" s="78">
        <v>0.73</v>
      </c>
      <c r="J36" s="78">
        <v>0.88</v>
      </c>
      <c r="K36" s="77" t="s">
        <v>843</v>
      </c>
      <c r="L36" s="77"/>
    </row>
    <row r="37" spans="1:12">
      <c r="A37" s="79"/>
      <c r="B37" s="79" t="s">
        <v>743</v>
      </c>
      <c r="C37" s="78">
        <v>0.78822700000000001</v>
      </c>
      <c r="D37" s="78">
        <v>0.78822700000000001</v>
      </c>
      <c r="E37" s="78">
        <v>0.78521399999999997</v>
      </c>
      <c r="F37" s="78">
        <v>0.78187300000000004</v>
      </c>
      <c r="G37" s="78">
        <v>0.74</v>
      </c>
      <c r="H37" s="78">
        <v>0.84</v>
      </c>
      <c r="I37" s="78">
        <v>0.71</v>
      </c>
      <c r="J37" s="78">
        <v>0.86</v>
      </c>
      <c r="K37" s="77" t="s">
        <v>835</v>
      </c>
      <c r="L37" s="77"/>
    </row>
    <row r="38" spans="1:12">
      <c r="A38" s="76"/>
      <c r="B38" s="75" t="s">
        <v>771</v>
      </c>
      <c r="C38" s="77">
        <v>2.15</v>
      </c>
      <c r="D38" s="77">
        <v>2.1</v>
      </c>
      <c r="E38" s="77">
        <v>2.0499999999999998</v>
      </c>
      <c r="F38" s="77">
        <v>1.86</v>
      </c>
      <c r="G38" s="77">
        <v>1.78</v>
      </c>
      <c r="H38" s="77">
        <v>2.46</v>
      </c>
      <c r="I38" s="77">
        <v>1.35</v>
      </c>
      <c r="J38" s="77">
        <v>2.31</v>
      </c>
      <c r="K38" s="77" t="s">
        <v>841</v>
      </c>
      <c r="L38" s="77" t="s">
        <v>679</v>
      </c>
    </row>
    <row r="39" spans="1:12">
      <c r="A39" s="76"/>
      <c r="B39" s="75" t="s">
        <v>842</v>
      </c>
      <c r="C39" s="77">
        <v>790</v>
      </c>
      <c r="D39" s="77">
        <v>770</v>
      </c>
      <c r="E39" s="77">
        <v>750</v>
      </c>
      <c r="F39" s="77">
        <v>680</v>
      </c>
      <c r="G39" s="77">
        <v>660</v>
      </c>
      <c r="H39" s="77">
        <v>910</v>
      </c>
      <c r="I39" s="77">
        <v>500</v>
      </c>
      <c r="J39" s="77">
        <v>850</v>
      </c>
      <c r="K39" s="77" t="s">
        <v>841</v>
      </c>
      <c r="L39" s="77" t="s">
        <v>679</v>
      </c>
    </row>
    <row r="40" spans="1:12">
      <c r="A40" s="76"/>
      <c r="B40" s="75" t="s">
        <v>770</v>
      </c>
      <c r="C40" s="77">
        <v>1.31</v>
      </c>
      <c r="D40" s="77">
        <v>1.28</v>
      </c>
      <c r="E40" s="77">
        <v>1.26</v>
      </c>
      <c r="F40" s="77">
        <v>1.1499999999999999</v>
      </c>
      <c r="G40" s="77">
        <v>1.08</v>
      </c>
      <c r="H40" s="77">
        <v>1.52</v>
      </c>
      <c r="I40" s="77">
        <v>0.82</v>
      </c>
      <c r="J40" s="77">
        <v>1.42</v>
      </c>
      <c r="K40" s="77" t="s">
        <v>841</v>
      </c>
      <c r="L40" s="77" t="s">
        <v>679</v>
      </c>
    </row>
    <row r="41" spans="1:12">
      <c r="A41" s="76"/>
      <c r="B41" s="75" t="s">
        <v>769</v>
      </c>
      <c r="C41" s="77">
        <v>0.84</v>
      </c>
      <c r="D41" s="77">
        <v>0.82</v>
      </c>
      <c r="E41" s="77">
        <v>0.78</v>
      </c>
      <c r="F41" s="77">
        <v>0.71</v>
      </c>
      <c r="G41" s="77">
        <v>0.7</v>
      </c>
      <c r="H41" s="77">
        <v>0.95</v>
      </c>
      <c r="I41" s="77">
        <v>0.53</v>
      </c>
      <c r="J41" s="77">
        <v>0.88</v>
      </c>
      <c r="K41" s="77" t="s">
        <v>691</v>
      </c>
      <c r="L41" s="77" t="s">
        <v>679</v>
      </c>
    </row>
    <row r="42" spans="1:12">
      <c r="A42" s="76"/>
      <c r="B42" s="75" t="s">
        <v>768</v>
      </c>
      <c r="C42" s="77">
        <v>5.88</v>
      </c>
      <c r="D42" s="77">
        <v>5.88</v>
      </c>
      <c r="E42" s="77">
        <v>5.88</v>
      </c>
      <c r="F42" s="77">
        <v>5.89</v>
      </c>
      <c r="G42" s="77">
        <v>5</v>
      </c>
      <c r="H42" s="77">
        <v>6.78</v>
      </c>
      <c r="I42" s="77">
        <v>4.43</v>
      </c>
      <c r="J42" s="77">
        <v>7.36</v>
      </c>
      <c r="K42" s="77" t="s">
        <v>640</v>
      </c>
      <c r="L42" s="77" t="s">
        <v>679</v>
      </c>
    </row>
    <row r="43" spans="1:12">
      <c r="A43" s="76"/>
      <c r="B43" s="75" t="s">
        <v>767</v>
      </c>
      <c r="C43" s="77">
        <v>69300</v>
      </c>
      <c r="D43" s="77">
        <v>61000</v>
      </c>
      <c r="E43" s="77">
        <v>58200</v>
      </c>
      <c r="F43" s="77">
        <v>51400</v>
      </c>
      <c r="G43" s="77">
        <v>51900</v>
      </c>
      <c r="H43" s="77">
        <v>71200</v>
      </c>
      <c r="I43" s="77">
        <v>37800</v>
      </c>
      <c r="J43" s="77">
        <v>64000</v>
      </c>
      <c r="K43" s="77" t="s">
        <v>596</v>
      </c>
      <c r="L43" s="77" t="s">
        <v>679</v>
      </c>
    </row>
    <row r="44" spans="1:12">
      <c r="A44" s="76"/>
      <c r="B44" s="75" t="s">
        <v>840</v>
      </c>
      <c r="C44" s="77">
        <v>25.51</v>
      </c>
      <c r="D44" s="77">
        <v>22.46</v>
      </c>
      <c r="E44" s="77">
        <v>21.42</v>
      </c>
      <c r="F44" s="77">
        <v>18.920000000000002</v>
      </c>
      <c r="G44" s="77">
        <v>19.09</v>
      </c>
      <c r="H44" s="77">
        <v>26.2</v>
      </c>
      <c r="I44" s="77">
        <v>13.91</v>
      </c>
      <c r="J44" s="77">
        <v>23.56</v>
      </c>
      <c r="K44" s="77" t="s">
        <v>596</v>
      </c>
      <c r="L44" s="77" t="s">
        <v>837</v>
      </c>
    </row>
    <row r="45" spans="1:12">
      <c r="A45" s="76"/>
      <c r="B45" s="75" t="s">
        <v>797</v>
      </c>
      <c r="C45" s="77">
        <v>0</v>
      </c>
      <c r="D45" s="77">
        <v>0</v>
      </c>
      <c r="E45" s="77">
        <v>0</v>
      </c>
      <c r="F45" s="77">
        <v>0</v>
      </c>
      <c r="G45" s="77">
        <v>0</v>
      </c>
      <c r="H45" s="77">
        <v>0</v>
      </c>
      <c r="I45" s="77">
        <v>0</v>
      </c>
      <c r="J45" s="77">
        <v>0</v>
      </c>
      <c r="K45" s="77" t="s">
        <v>643</v>
      </c>
      <c r="L45" s="77"/>
    </row>
    <row r="46" spans="1:12">
      <c r="A46" s="76"/>
      <c r="B46" s="75" t="s">
        <v>765</v>
      </c>
      <c r="C46" s="77">
        <v>0.11</v>
      </c>
      <c r="D46" s="77">
        <v>0.11</v>
      </c>
      <c r="E46" s="77">
        <v>0.11</v>
      </c>
      <c r="F46" s="77">
        <v>0.12</v>
      </c>
      <c r="G46" s="77">
        <v>0.1</v>
      </c>
      <c r="H46" s="77">
        <v>0.14000000000000001</v>
      </c>
      <c r="I46" s="77">
        <v>0.1</v>
      </c>
      <c r="J46" s="77">
        <v>0.14000000000000001</v>
      </c>
      <c r="K46" s="77" t="s">
        <v>839</v>
      </c>
      <c r="L46" s="77"/>
    </row>
    <row r="47" spans="1:12">
      <c r="A47" s="76"/>
      <c r="B47" s="75" t="s">
        <v>838</v>
      </c>
      <c r="C47" s="77">
        <v>17.32</v>
      </c>
      <c r="D47" s="77">
        <v>17.32</v>
      </c>
      <c r="E47" s="77">
        <v>17.329999999999998</v>
      </c>
      <c r="F47" s="77">
        <v>17.350000000000001</v>
      </c>
      <c r="G47" s="77">
        <v>14.74</v>
      </c>
      <c r="H47" s="77">
        <v>19.97</v>
      </c>
      <c r="I47" s="77">
        <v>13.04</v>
      </c>
      <c r="J47" s="77">
        <v>21.67</v>
      </c>
      <c r="K47" s="77" t="s">
        <v>640</v>
      </c>
      <c r="L47" s="77" t="s">
        <v>837</v>
      </c>
    </row>
    <row r="48" spans="1:12">
      <c r="A48" s="76"/>
      <c r="B48" s="75" t="s">
        <v>836</v>
      </c>
      <c r="C48" s="77">
        <v>27.16</v>
      </c>
      <c r="D48" s="77">
        <v>27.16</v>
      </c>
      <c r="E48" s="77">
        <v>27.16</v>
      </c>
      <c r="F48" s="77">
        <v>27.16</v>
      </c>
      <c r="G48" s="77">
        <v>27.16</v>
      </c>
      <c r="H48" s="77">
        <v>27.16</v>
      </c>
      <c r="I48" s="77">
        <v>27.16</v>
      </c>
      <c r="J48" s="77">
        <v>27.16</v>
      </c>
      <c r="K48" s="77" t="s">
        <v>835</v>
      </c>
      <c r="L48" s="77"/>
    </row>
    <row r="49" spans="1:12">
      <c r="A49" s="76"/>
      <c r="B49" s="75" t="s">
        <v>764</v>
      </c>
      <c r="C49" s="77">
        <v>1</v>
      </c>
      <c r="D49" s="77">
        <v>1</v>
      </c>
      <c r="E49" s="77">
        <v>1</v>
      </c>
      <c r="F49" s="77">
        <v>1</v>
      </c>
      <c r="G49" s="77">
        <v>1</v>
      </c>
      <c r="H49" s="77">
        <v>1</v>
      </c>
      <c r="I49" s="77">
        <v>1</v>
      </c>
      <c r="J49" s="77">
        <v>1</v>
      </c>
      <c r="K49" s="77" t="s">
        <v>834</v>
      </c>
      <c r="L49" s="77"/>
    </row>
    <row r="50" spans="1:12">
      <c r="A50" s="76"/>
      <c r="B50" s="75" t="s">
        <v>763</v>
      </c>
      <c r="C50" s="77">
        <v>0</v>
      </c>
      <c r="D50" s="77">
        <v>0</v>
      </c>
      <c r="E50" s="77">
        <v>0</v>
      </c>
      <c r="F50" s="77">
        <v>0</v>
      </c>
      <c r="G50" s="77">
        <v>0</v>
      </c>
      <c r="H50" s="77">
        <v>1</v>
      </c>
      <c r="I50" s="77">
        <v>0</v>
      </c>
      <c r="J50" s="77">
        <v>1</v>
      </c>
      <c r="K50" s="77" t="s">
        <v>834</v>
      </c>
      <c r="L50" s="77"/>
    </row>
    <row r="51" spans="1:12">
      <c r="A51" s="79"/>
      <c r="B51" s="79" t="s">
        <v>761</v>
      </c>
      <c r="C51" s="78">
        <v>4.1506000000000001E-2</v>
      </c>
      <c r="D51" s="78">
        <v>4.1506000000000001E-2</v>
      </c>
      <c r="E51" s="78">
        <v>4.0148999999999997E-2</v>
      </c>
      <c r="F51" s="78">
        <v>3.7398000000000001E-2</v>
      </c>
      <c r="G51" s="78">
        <v>0.01</v>
      </c>
      <c r="H51" s="78">
        <v>0.06</v>
      </c>
      <c r="I51" s="78">
        <v>0.01</v>
      </c>
      <c r="J51" s="78">
        <v>0.06</v>
      </c>
      <c r="K51" s="77" t="s">
        <v>833</v>
      </c>
      <c r="L51" s="77"/>
    </row>
    <row r="52" spans="1:12">
      <c r="A52" s="76"/>
    </row>
    <row r="53" spans="1:12">
      <c r="A53" s="76"/>
    </row>
    <row r="54" spans="1:12">
      <c r="A54" s="76" t="s">
        <v>590</v>
      </c>
    </row>
    <row r="55" spans="1:12">
      <c r="A55" s="76"/>
      <c r="B55" s="75" t="s">
        <v>832</v>
      </c>
    </row>
    <row r="56" spans="1:12">
      <c r="A56" s="76"/>
      <c r="B56" s="75" t="s">
        <v>831</v>
      </c>
    </row>
    <row r="57" spans="1:12">
      <c r="A57" s="76"/>
      <c r="B57" s="75" t="s">
        <v>830</v>
      </c>
    </row>
    <row r="58" spans="1:12">
      <c r="A58" s="76"/>
      <c r="B58" s="75" t="s">
        <v>829</v>
      </c>
    </row>
    <row r="59" spans="1:12">
      <c r="A59" s="76"/>
      <c r="B59" s="75" t="s">
        <v>828</v>
      </c>
    </row>
    <row r="60" spans="1:12">
      <c r="A60" s="76"/>
      <c r="B60" s="75" t="s">
        <v>827</v>
      </c>
    </row>
    <row r="61" spans="1:12">
      <c r="A61" s="76"/>
      <c r="B61" s="75" t="s">
        <v>826</v>
      </c>
    </row>
    <row r="62" spans="1:12">
      <c r="A62" s="76"/>
      <c r="B62" s="75" t="s">
        <v>825</v>
      </c>
    </row>
    <row r="63" spans="1:12">
      <c r="A63" s="76"/>
      <c r="B63" s="75" t="s">
        <v>824</v>
      </c>
    </row>
    <row r="64" spans="1:12">
      <c r="A64" s="76"/>
      <c r="B64" s="75" t="s">
        <v>823</v>
      </c>
    </row>
    <row r="65" spans="1:2">
      <c r="A65" s="76"/>
      <c r="B65" s="75" t="s">
        <v>822</v>
      </c>
    </row>
    <row r="66" spans="1:2">
      <c r="A66" s="76"/>
      <c r="B66" s="75" t="s">
        <v>821</v>
      </c>
    </row>
    <row r="67" spans="1:2">
      <c r="A67" s="76"/>
      <c r="B67" s="75" t="s">
        <v>820</v>
      </c>
    </row>
    <row r="68" spans="1:2">
      <c r="A68" s="76"/>
      <c r="B68" s="75" t="s">
        <v>819</v>
      </c>
    </row>
    <row r="69" spans="1:2">
      <c r="A69" s="76"/>
      <c r="B69" s="75" t="s">
        <v>818</v>
      </c>
    </row>
    <row r="70" spans="1:2">
      <c r="A70" s="76"/>
      <c r="B70" s="75" t="s">
        <v>817</v>
      </c>
    </row>
    <row r="71" spans="1:2">
      <c r="A71" s="76"/>
      <c r="B71" s="75" t="s">
        <v>570</v>
      </c>
    </row>
    <row r="72" spans="1:2">
      <c r="A72" s="76"/>
      <c r="B72" s="75" t="s">
        <v>569</v>
      </c>
    </row>
    <row r="73" spans="1:2">
      <c r="A73" s="76"/>
    </row>
    <row r="74" spans="1:2">
      <c r="A74" s="76" t="s">
        <v>568</v>
      </c>
    </row>
    <row r="75" spans="1:2">
      <c r="A75" s="76"/>
      <c r="B75" s="75" t="s">
        <v>816</v>
      </c>
    </row>
    <row r="76" spans="1:2">
      <c r="A76" s="76"/>
      <c r="B76" s="75" t="s">
        <v>815</v>
      </c>
    </row>
    <row r="77" spans="1:2">
      <c r="A77" s="76"/>
      <c r="B77" s="75" t="s">
        <v>814</v>
      </c>
    </row>
    <row r="78" spans="1:2">
      <c r="A78" s="76"/>
      <c r="B78" s="75" t="s">
        <v>813</v>
      </c>
    </row>
    <row r="79" spans="1:2">
      <c r="A79" s="76"/>
      <c r="B79" s="75" t="s">
        <v>812</v>
      </c>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2">
      <c r="A1" s="82" t="s">
        <v>657</v>
      </c>
      <c r="B1" s="82"/>
      <c r="C1" s="175" t="s">
        <v>811</v>
      </c>
      <c r="D1" s="175"/>
      <c r="E1" s="175"/>
      <c r="F1" s="175"/>
      <c r="G1" s="175"/>
      <c r="H1" s="175"/>
      <c r="I1" s="175"/>
      <c r="J1" s="175"/>
      <c r="K1" s="175"/>
      <c r="L1" s="175"/>
    </row>
    <row r="2" spans="1:12">
      <c r="A2" s="81" t="s">
        <v>655</v>
      </c>
      <c r="B2" s="81"/>
      <c r="C2" s="80">
        <v>2015</v>
      </c>
      <c r="D2" s="80">
        <v>2020</v>
      </c>
      <c r="E2" s="80">
        <v>2030</v>
      </c>
      <c r="F2" s="80">
        <v>2050</v>
      </c>
      <c r="G2" s="80">
        <v>2020</v>
      </c>
      <c r="H2" s="80">
        <v>2020</v>
      </c>
      <c r="I2" s="80">
        <v>2050</v>
      </c>
      <c r="J2" s="80">
        <v>2050</v>
      </c>
      <c r="K2" s="80" t="s">
        <v>654</v>
      </c>
      <c r="L2" s="80" t="s">
        <v>654</v>
      </c>
    </row>
    <row r="3" spans="1:12">
      <c r="A3" s="81" t="s">
        <v>653</v>
      </c>
      <c r="B3" s="81"/>
      <c r="C3" s="80" t="s">
        <v>652</v>
      </c>
      <c r="D3" s="80" t="s">
        <v>652</v>
      </c>
      <c r="E3" s="80" t="s">
        <v>652</v>
      </c>
      <c r="F3" s="80" t="s">
        <v>652</v>
      </c>
      <c r="G3" s="80" t="s">
        <v>651</v>
      </c>
      <c r="H3" s="80" t="s">
        <v>650</v>
      </c>
      <c r="I3" s="80" t="s">
        <v>651</v>
      </c>
      <c r="J3" s="80" t="s">
        <v>650</v>
      </c>
      <c r="K3" s="80" t="s">
        <v>649</v>
      </c>
      <c r="L3" s="80" t="s">
        <v>648</v>
      </c>
    </row>
    <row r="4" spans="1:12">
      <c r="A4" s="81" t="s">
        <v>647</v>
      </c>
      <c r="B4" s="81" t="s">
        <v>646</v>
      </c>
      <c r="C4" s="80"/>
      <c r="D4" s="80"/>
      <c r="E4" s="80"/>
      <c r="F4" s="80"/>
      <c r="G4" s="80"/>
      <c r="H4" s="80"/>
      <c r="I4" s="80"/>
      <c r="J4" s="80"/>
      <c r="K4" s="80"/>
      <c r="L4" s="80"/>
    </row>
    <row r="5" spans="1:12">
      <c r="A5" s="76" t="s">
        <v>645</v>
      </c>
      <c r="C5" s="77"/>
      <c r="D5" s="77"/>
      <c r="E5" s="77"/>
      <c r="F5" s="77"/>
      <c r="G5" s="77"/>
      <c r="H5" s="77"/>
      <c r="I5" s="77"/>
      <c r="J5" s="77"/>
      <c r="K5" s="77"/>
      <c r="L5" s="77"/>
    </row>
    <row r="6" spans="1:12">
      <c r="A6" s="76"/>
      <c r="B6" s="75" t="s">
        <v>810</v>
      </c>
      <c r="C6" s="77">
        <v>41.59</v>
      </c>
      <c r="D6" s="77">
        <v>41.59</v>
      </c>
      <c r="E6" s="77">
        <v>41.72</v>
      </c>
      <c r="F6" s="77">
        <v>41.72</v>
      </c>
      <c r="G6" s="77">
        <v>39.479999999999997</v>
      </c>
      <c r="H6" s="77">
        <v>54.62</v>
      </c>
      <c r="I6" s="77">
        <v>40.619999999999997</v>
      </c>
      <c r="J6" s="77">
        <v>55.84</v>
      </c>
      <c r="K6" s="77" t="s">
        <v>592</v>
      </c>
      <c r="L6" s="77"/>
    </row>
    <row r="7" spans="1:12">
      <c r="A7" s="79"/>
      <c r="B7" s="79" t="s">
        <v>809</v>
      </c>
      <c r="C7" s="78">
        <v>0.29935800000000001</v>
      </c>
      <c r="D7" s="78">
        <v>0.29935800000000001</v>
      </c>
      <c r="E7" s="78">
        <v>0.30027999999999999</v>
      </c>
      <c r="F7" s="78">
        <v>0.30027999999999999</v>
      </c>
      <c r="G7" s="78">
        <v>0.26</v>
      </c>
      <c r="H7" s="78">
        <v>0.4</v>
      </c>
      <c r="I7" s="78">
        <v>0.27</v>
      </c>
      <c r="J7" s="78">
        <v>0.41</v>
      </c>
      <c r="K7" s="77" t="s">
        <v>807</v>
      </c>
      <c r="L7" s="77" t="s">
        <v>679</v>
      </c>
    </row>
    <row r="8" spans="1:12">
      <c r="A8" s="79"/>
      <c r="B8" s="79" t="s">
        <v>808</v>
      </c>
      <c r="C8" s="78">
        <v>0.31511299999999998</v>
      </c>
      <c r="D8" s="78">
        <v>0.31511299999999998</v>
      </c>
      <c r="E8" s="78">
        <v>0.316085</v>
      </c>
      <c r="F8" s="78">
        <v>0.316085</v>
      </c>
      <c r="G8" s="78">
        <v>0.28999999999999998</v>
      </c>
      <c r="H8" s="78">
        <v>0.42</v>
      </c>
      <c r="I8" s="78">
        <v>0.3</v>
      </c>
      <c r="J8" s="78">
        <v>0.43</v>
      </c>
      <c r="K8" s="77" t="s">
        <v>807</v>
      </c>
      <c r="L8" s="77" t="s">
        <v>679</v>
      </c>
    </row>
    <row r="9" spans="1:12">
      <c r="A9" s="76"/>
      <c r="B9" s="75" t="s">
        <v>806</v>
      </c>
      <c r="C9" s="77">
        <v>0.45</v>
      </c>
      <c r="D9" s="77">
        <v>0.45</v>
      </c>
      <c r="E9" s="77">
        <v>0.46</v>
      </c>
      <c r="F9" s="77">
        <v>0.46</v>
      </c>
      <c r="G9" s="77">
        <v>0.43</v>
      </c>
      <c r="H9" s="77">
        <v>0.6</v>
      </c>
      <c r="I9" s="77">
        <v>0.44</v>
      </c>
      <c r="J9" s="77">
        <v>0.61</v>
      </c>
      <c r="K9" s="77"/>
      <c r="L9" s="77"/>
    </row>
    <row r="10" spans="1:12">
      <c r="A10" s="76"/>
      <c r="B10" s="75" t="s">
        <v>805</v>
      </c>
      <c r="C10" s="77">
        <v>1</v>
      </c>
      <c r="D10" s="77">
        <v>1</v>
      </c>
      <c r="E10" s="77">
        <v>1</v>
      </c>
      <c r="F10" s="77">
        <v>1</v>
      </c>
      <c r="G10" s="77">
        <v>1</v>
      </c>
      <c r="H10" s="77">
        <v>1</v>
      </c>
      <c r="I10" s="77">
        <v>1</v>
      </c>
      <c r="J10" s="77">
        <v>1</v>
      </c>
      <c r="K10" s="77" t="s">
        <v>638</v>
      </c>
      <c r="L10" s="77"/>
    </row>
    <row r="11" spans="1:12">
      <c r="A11" s="79"/>
      <c r="B11" s="79" t="s">
        <v>642</v>
      </c>
      <c r="C11" s="78">
        <v>2.8381E-2</v>
      </c>
      <c r="D11" s="78">
        <v>2.8381E-2</v>
      </c>
      <c r="E11" s="78">
        <v>2.8399000000000001E-2</v>
      </c>
      <c r="F11" s="78">
        <v>2.8399000000000001E-2</v>
      </c>
      <c r="G11" s="78">
        <v>2.0912E-2</v>
      </c>
      <c r="H11" s="78">
        <v>3.1371000000000003E-2</v>
      </c>
      <c r="I11" s="78">
        <v>1.7287E-2</v>
      </c>
      <c r="J11" s="78">
        <v>3.2975999999999998E-2</v>
      </c>
      <c r="K11" s="77"/>
      <c r="L11" s="77" t="s">
        <v>679</v>
      </c>
    </row>
    <row r="12" spans="1:12">
      <c r="A12" s="79"/>
      <c r="B12" s="79" t="s">
        <v>641</v>
      </c>
      <c r="C12" s="78">
        <v>0.03</v>
      </c>
      <c r="D12" s="78">
        <v>0.03</v>
      </c>
      <c r="E12" s="78">
        <v>0.03</v>
      </c>
      <c r="F12" s="78">
        <v>0.03</v>
      </c>
      <c r="G12" s="78">
        <v>0.03</v>
      </c>
      <c r="H12" s="78">
        <v>0.03</v>
      </c>
      <c r="I12" s="78">
        <v>0.03</v>
      </c>
      <c r="J12" s="78">
        <v>0.03</v>
      </c>
      <c r="K12" s="77"/>
      <c r="L12" s="77"/>
    </row>
    <row r="13" spans="1:12">
      <c r="A13" s="76"/>
      <c r="B13" s="75" t="s">
        <v>707</v>
      </c>
      <c r="C13" s="77">
        <v>3</v>
      </c>
      <c r="D13" s="77">
        <v>3</v>
      </c>
      <c r="E13" s="77">
        <v>3</v>
      </c>
      <c r="F13" s="77">
        <v>3</v>
      </c>
      <c r="G13" s="77">
        <v>2.5499999999999998</v>
      </c>
      <c r="H13" s="77">
        <v>3.45</v>
      </c>
      <c r="I13" s="77">
        <v>2.25</v>
      </c>
      <c r="J13" s="77">
        <v>3.75</v>
      </c>
      <c r="K13" s="77"/>
      <c r="L13" s="77"/>
    </row>
    <row r="14" spans="1:12">
      <c r="A14" s="76"/>
      <c r="B14" s="75" t="s">
        <v>639</v>
      </c>
      <c r="C14" s="77">
        <v>25</v>
      </c>
      <c r="D14" s="77">
        <v>25</v>
      </c>
      <c r="E14" s="77">
        <v>25</v>
      </c>
      <c r="F14" s="77">
        <v>25</v>
      </c>
      <c r="G14" s="77">
        <v>20</v>
      </c>
      <c r="H14" s="77">
        <v>35</v>
      </c>
      <c r="I14" s="77">
        <v>20</v>
      </c>
      <c r="J14" s="77">
        <v>35</v>
      </c>
      <c r="K14" s="77"/>
      <c r="L14" s="77" t="s">
        <v>679</v>
      </c>
    </row>
    <row r="15" spans="1:12">
      <c r="A15" s="76"/>
      <c r="B15" s="75" t="s">
        <v>636</v>
      </c>
      <c r="C15" s="77">
        <v>3</v>
      </c>
      <c r="D15" s="77">
        <v>3</v>
      </c>
      <c r="E15" s="77">
        <v>3</v>
      </c>
      <c r="F15" s="77">
        <v>3</v>
      </c>
      <c r="G15" s="77">
        <v>2.5</v>
      </c>
      <c r="H15" s="77">
        <v>3.5</v>
      </c>
      <c r="I15" s="77">
        <v>2</v>
      </c>
      <c r="J15" s="77">
        <v>3.5</v>
      </c>
      <c r="K15" s="77"/>
      <c r="L15" s="77" t="s">
        <v>679</v>
      </c>
    </row>
    <row r="16" spans="1:12">
      <c r="A16" s="76"/>
      <c r="B16" s="75" t="s">
        <v>804</v>
      </c>
      <c r="C16" s="77">
        <v>0.24</v>
      </c>
      <c r="D16" s="77">
        <v>0.24</v>
      </c>
      <c r="E16" s="77">
        <v>0.24</v>
      </c>
      <c r="F16" s="77">
        <v>0.24</v>
      </c>
      <c r="G16" s="77">
        <v>0.2</v>
      </c>
      <c r="H16" s="77">
        <v>0.28000000000000003</v>
      </c>
      <c r="I16" s="77">
        <v>0.18</v>
      </c>
      <c r="J16" s="77">
        <v>0.3</v>
      </c>
      <c r="K16" s="77"/>
      <c r="L16" s="77"/>
    </row>
    <row r="17" spans="1:12">
      <c r="A17" s="76" t="s">
        <v>633</v>
      </c>
      <c r="C17" s="77"/>
      <c r="D17" s="77"/>
      <c r="E17" s="77"/>
      <c r="F17" s="77"/>
      <c r="G17" s="77"/>
      <c r="H17" s="77"/>
      <c r="I17" s="77"/>
      <c r="J17" s="77"/>
      <c r="K17" s="77"/>
      <c r="L17" s="77"/>
    </row>
    <row r="18" spans="1:12">
      <c r="A18" s="79"/>
      <c r="B18" s="79" t="s">
        <v>632</v>
      </c>
      <c r="C18" s="78">
        <v>0.02</v>
      </c>
      <c r="D18" s="78">
        <v>0.02</v>
      </c>
      <c r="E18" s="78">
        <v>0.02</v>
      </c>
      <c r="F18" s="78">
        <v>0.02</v>
      </c>
      <c r="G18" s="78">
        <v>0.02</v>
      </c>
      <c r="H18" s="78">
        <v>0.02</v>
      </c>
      <c r="I18" s="78">
        <v>0.02</v>
      </c>
      <c r="J18" s="78">
        <v>0.02</v>
      </c>
      <c r="K18" s="77"/>
      <c r="L18" s="77"/>
    </row>
    <row r="19" spans="1:12">
      <c r="A19" s="79"/>
      <c r="B19" s="79" t="s">
        <v>631</v>
      </c>
      <c r="C19" s="78">
        <v>0.04</v>
      </c>
      <c r="D19" s="78">
        <v>0.04</v>
      </c>
      <c r="E19" s="78">
        <v>0.04</v>
      </c>
      <c r="F19" s="78">
        <v>0.04</v>
      </c>
      <c r="G19" s="78">
        <v>0.04</v>
      </c>
      <c r="H19" s="78">
        <v>0.04</v>
      </c>
      <c r="I19" s="78">
        <v>0.04</v>
      </c>
      <c r="J19" s="78">
        <v>0.04</v>
      </c>
      <c r="K19" s="77" t="s">
        <v>705</v>
      </c>
      <c r="L19" s="77" t="s">
        <v>679</v>
      </c>
    </row>
    <row r="20" spans="1:12">
      <c r="A20" s="79"/>
      <c r="B20" s="79" t="s">
        <v>630</v>
      </c>
      <c r="C20" s="78">
        <v>0.4</v>
      </c>
      <c r="D20" s="78">
        <v>0.4</v>
      </c>
      <c r="E20" s="78">
        <v>0.4</v>
      </c>
      <c r="F20" s="78">
        <v>0.4</v>
      </c>
      <c r="G20" s="78">
        <v>0.4</v>
      </c>
      <c r="H20" s="78">
        <v>0.4</v>
      </c>
      <c r="I20" s="78">
        <v>0.4</v>
      </c>
      <c r="J20" s="78">
        <v>0.4</v>
      </c>
      <c r="K20" s="77"/>
      <c r="L20" s="77"/>
    </row>
    <row r="21" spans="1:12">
      <c r="A21" s="76"/>
      <c r="B21" s="75" t="s">
        <v>628</v>
      </c>
      <c r="C21" s="77">
        <v>2</v>
      </c>
      <c r="D21" s="77">
        <v>2</v>
      </c>
      <c r="E21" s="77">
        <v>2</v>
      </c>
      <c r="F21" s="77">
        <v>2</v>
      </c>
      <c r="G21" s="77">
        <v>2</v>
      </c>
      <c r="H21" s="77">
        <v>2</v>
      </c>
      <c r="I21" s="77">
        <v>2</v>
      </c>
      <c r="J21" s="77">
        <v>2</v>
      </c>
      <c r="K21" s="77" t="s">
        <v>741</v>
      </c>
      <c r="L21" s="77" t="s">
        <v>679</v>
      </c>
    </row>
    <row r="22" spans="1:12">
      <c r="A22" s="76"/>
      <c r="B22" s="75" t="s">
        <v>627</v>
      </c>
      <c r="C22" s="77">
        <v>8</v>
      </c>
      <c r="D22" s="77">
        <v>8</v>
      </c>
      <c r="E22" s="77">
        <v>8</v>
      </c>
      <c r="F22" s="77">
        <v>8</v>
      </c>
      <c r="G22" s="77">
        <v>8</v>
      </c>
      <c r="H22" s="77">
        <v>8</v>
      </c>
      <c r="I22" s="77">
        <v>8</v>
      </c>
      <c r="J22" s="77">
        <v>8</v>
      </c>
      <c r="K22" s="77"/>
      <c r="L22" s="77" t="s">
        <v>679</v>
      </c>
    </row>
    <row r="23" spans="1:12">
      <c r="A23" s="76" t="s">
        <v>626</v>
      </c>
      <c r="C23" s="77"/>
      <c r="D23" s="77"/>
      <c r="E23" s="77"/>
      <c r="F23" s="77"/>
      <c r="G23" s="77"/>
      <c r="H23" s="77"/>
      <c r="I23" s="77"/>
      <c r="J23" s="77"/>
      <c r="K23" s="77"/>
      <c r="L23" s="77"/>
    </row>
    <row r="24" spans="1:12">
      <c r="A24" s="79"/>
      <c r="B24" s="79" t="s">
        <v>700</v>
      </c>
      <c r="C24" s="78">
        <v>0.95450000000000002</v>
      </c>
      <c r="D24" s="78">
        <v>0.96360000000000001</v>
      </c>
      <c r="E24" s="78">
        <v>0.9909</v>
      </c>
      <c r="F24" s="78">
        <v>0.99817999999999996</v>
      </c>
      <c r="G24" s="78">
        <v>0.90900000000000003</v>
      </c>
      <c r="H24" s="78">
        <v>0.99817999999999996</v>
      </c>
      <c r="I24" s="78">
        <v>0.95450000000000002</v>
      </c>
      <c r="J24" s="78">
        <v>0.99909000000000003</v>
      </c>
      <c r="K24" s="77" t="s">
        <v>629</v>
      </c>
      <c r="L24" s="77" t="s">
        <v>710</v>
      </c>
    </row>
    <row r="25" spans="1:12">
      <c r="A25" s="76"/>
      <c r="B25" s="75" t="s">
        <v>624</v>
      </c>
      <c r="C25" s="77">
        <v>40</v>
      </c>
      <c r="D25" s="77">
        <v>30</v>
      </c>
      <c r="E25" s="77">
        <v>30</v>
      </c>
      <c r="F25" s="77">
        <v>20</v>
      </c>
      <c r="G25" s="77">
        <v>20</v>
      </c>
      <c r="H25" s="77">
        <v>40</v>
      </c>
      <c r="I25" s="77">
        <v>10</v>
      </c>
      <c r="J25" s="77">
        <v>30</v>
      </c>
      <c r="K25" s="77" t="s">
        <v>629</v>
      </c>
      <c r="L25" s="77" t="s">
        <v>710</v>
      </c>
    </row>
    <row r="26" spans="1:12">
      <c r="A26" s="76"/>
      <c r="B26" s="75" t="s">
        <v>623</v>
      </c>
      <c r="C26" s="77">
        <v>0</v>
      </c>
      <c r="D26" s="77">
        <v>0</v>
      </c>
      <c r="E26" s="77">
        <v>0</v>
      </c>
      <c r="F26" s="77">
        <v>0</v>
      </c>
      <c r="G26" s="77">
        <v>0</v>
      </c>
      <c r="H26" s="77">
        <v>0</v>
      </c>
      <c r="I26" s="77">
        <v>0</v>
      </c>
      <c r="J26" s="77">
        <v>0</v>
      </c>
      <c r="K26" s="77" t="s">
        <v>629</v>
      </c>
      <c r="L26" s="77" t="s">
        <v>710</v>
      </c>
    </row>
    <row r="27" spans="1:12">
      <c r="A27" s="76"/>
      <c r="B27" s="75" t="s">
        <v>622</v>
      </c>
      <c r="C27" s="77">
        <v>1.2</v>
      </c>
      <c r="D27" s="77">
        <v>1</v>
      </c>
      <c r="E27" s="77">
        <v>1</v>
      </c>
      <c r="F27" s="77">
        <v>1</v>
      </c>
      <c r="G27" s="77">
        <v>1</v>
      </c>
      <c r="H27" s="77">
        <v>3</v>
      </c>
      <c r="I27" s="77">
        <v>0</v>
      </c>
      <c r="J27" s="77">
        <v>1</v>
      </c>
      <c r="K27" s="77" t="s">
        <v>629</v>
      </c>
      <c r="L27" s="77" t="s">
        <v>710</v>
      </c>
    </row>
    <row r="28" spans="1:12">
      <c r="A28" s="76"/>
      <c r="B28" s="75" t="s">
        <v>699</v>
      </c>
      <c r="C28" s="77">
        <v>0.3</v>
      </c>
      <c r="D28" s="77">
        <v>0.3</v>
      </c>
      <c r="E28" s="77">
        <v>0.3</v>
      </c>
      <c r="F28" s="77">
        <v>0.3</v>
      </c>
      <c r="G28" s="77">
        <v>0.1</v>
      </c>
      <c r="H28" s="77">
        <v>2</v>
      </c>
      <c r="I28" s="77">
        <v>0.1</v>
      </c>
      <c r="J28" s="77">
        <v>1</v>
      </c>
      <c r="K28" s="77" t="s">
        <v>629</v>
      </c>
      <c r="L28" s="77" t="s">
        <v>710</v>
      </c>
    </row>
    <row r="29" spans="1:12">
      <c r="A29" s="76" t="s">
        <v>621</v>
      </c>
      <c r="C29" s="77"/>
      <c r="D29" s="77"/>
      <c r="E29" s="77"/>
      <c r="F29" s="77"/>
      <c r="G29" s="77"/>
      <c r="H29" s="77"/>
      <c r="I29" s="77"/>
      <c r="J29" s="77"/>
      <c r="K29" s="77"/>
      <c r="L29" s="77"/>
    </row>
    <row r="30" spans="1:12">
      <c r="A30" s="76"/>
      <c r="B30" s="75" t="s">
        <v>803</v>
      </c>
      <c r="C30" s="77">
        <v>3.46</v>
      </c>
      <c r="D30" s="77">
        <v>3.38</v>
      </c>
      <c r="E30" s="77">
        <v>3.21</v>
      </c>
      <c r="F30" s="77">
        <v>2.91</v>
      </c>
      <c r="G30" s="77">
        <v>2.86</v>
      </c>
      <c r="H30" s="77">
        <v>3.97</v>
      </c>
      <c r="I30" s="77">
        <v>2.35</v>
      </c>
      <c r="J30" s="77">
        <v>3.99</v>
      </c>
      <c r="K30" s="77" t="s">
        <v>695</v>
      </c>
      <c r="L30" s="77" t="s">
        <v>679</v>
      </c>
    </row>
    <row r="31" spans="1:12">
      <c r="A31" s="76"/>
      <c r="B31" s="75" t="s">
        <v>802</v>
      </c>
      <c r="C31" s="77">
        <v>2.14</v>
      </c>
      <c r="D31" s="77">
        <v>2.09</v>
      </c>
      <c r="E31" s="77">
        <v>1.98</v>
      </c>
      <c r="F31" s="77">
        <v>1.8</v>
      </c>
      <c r="G31" s="77">
        <v>1.73</v>
      </c>
      <c r="H31" s="77">
        <v>2.4500000000000002</v>
      </c>
      <c r="I31" s="77">
        <v>1.43</v>
      </c>
      <c r="J31" s="77">
        <v>2.46</v>
      </c>
      <c r="K31" s="77" t="s">
        <v>695</v>
      </c>
      <c r="L31" s="77"/>
    </row>
    <row r="32" spans="1:12">
      <c r="A32" s="76"/>
      <c r="B32" s="75" t="s">
        <v>801</v>
      </c>
      <c r="C32" s="77">
        <v>1.33</v>
      </c>
      <c r="D32" s="77">
        <v>1.29</v>
      </c>
      <c r="E32" s="77">
        <v>1.23</v>
      </c>
      <c r="F32" s="77">
        <v>1.1100000000000001</v>
      </c>
      <c r="G32" s="77">
        <v>1.1299999999999999</v>
      </c>
      <c r="H32" s="77">
        <v>1.52</v>
      </c>
      <c r="I32" s="77">
        <v>0.92</v>
      </c>
      <c r="J32" s="77">
        <v>1.53</v>
      </c>
      <c r="K32" s="77" t="s">
        <v>695</v>
      </c>
      <c r="L32" s="77"/>
    </row>
    <row r="33" spans="1:12">
      <c r="A33" s="76"/>
      <c r="B33" s="75" t="s">
        <v>800</v>
      </c>
      <c r="C33" s="77">
        <v>2.11</v>
      </c>
      <c r="D33" s="77">
        <v>2.11</v>
      </c>
      <c r="E33" s="77">
        <v>2.1</v>
      </c>
      <c r="F33" s="77">
        <v>2.1</v>
      </c>
      <c r="G33" s="77">
        <v>1.62</v>
      </c>
      <c r="H33" s="77">
        <v>2.4</v>
      </c>
      <c r="I33" s="77">
        <v>1.42</v>
      </c>
      <c r="J33" s="77">
        <v>2.58</v>
      </c>
      <c r="K33" s="77" t="s">
        <v>596</v>
      </c>
      <c r="L33" s="77"/>
    </row>
    <row r="34" spans="1:12">
      <c r="A34" s="76"/>
      <c r="B34" s="75" t="s">
        <v>799</v>
      </c>
      <c r="C34" s="77">
        <v>126000</v>
      </c>
      <c r="D34" s="77">
        <v>122000</v>
      </c>
      <c r="E34" s="77">
        <v>115000</v>
      </c>
      <c r="F34" s="77">
        <v>103000</v>
      </c>
      <c r="G34" s="77">
        <v>103000</v>
      </c>
      <c r="H34" s="77">
        <v>142000</v>
      </c>
      <c r="I34" s="77">
        <v>79000</v>
      </c>
      <c r="J34" s="77">
        <v>133000</v>
      </c>
      <c r="K34" s="77" t="s">
        <v>634</v>
      </c>
      <c r="L34" s="77"/>
    </row>
    <row r="35" spans="1:12">
      <c r="A35" s="76" t="s">
        <v>608</v>
      </c>
      <c r="C35" s="77"/>
      <c r="D35" s="77"/>
      <c r="E35" s="77"/>
      <c r="F35" s="77"/>
      <c r="G35" s="77"/>
      <c r="H35" s="77"/>
      <c r="I35" s="77"/>
      <c r="J35" s="77"/>
      <c r="K35" s="77"/>
      <c r="L35" s="77"/>
    </row>
    <row r="36" spans="1:12">
      <c r="A36" s="79"/>
      <c r="B36" s="79" t="s">
        <v>644</v>
      </c>
      <c r="C36" s="78">
        <v>0.70926699999999998</v>
      </c>
      <c r="D36" s="78">
        <v>0.70926699999999998</v>
      </c>
      <c r="E36" s="78">
        <v>0.708314</v>
      </c>
      <c r="F36" s="78">
        <v>0.708314</v>
      </c>
      <c r="G36" s="78">
        <v>0.48</v>
      </c>
      <c r="H36" s="78">
        <v>0.74</v>
      </c>
      <c r="I36" s="78">
        <v>0.47</v>
      </c>
      <c r="J36" s="78">
        <v>0.73</v>
      </c>
      <c r="K36" s="77" t="s">
        <v>798</v>
      </c>
      <c r="L36" s="77" t="s">
        <v>679</v>
      </c>
    </row>
    <row r="37" spans="1:12">
      <c r="A37" s="79"/>
      <c r="B37" s="79" t="s">
        <v>743</v>
      </c>
      <c r="C37" s="78">
        <v>0.69351099999999999</v>
      </c>
      <c r="D37" s="78">
        <v>0.69351099999999999</v>
      </c>
      <c r="E37" s="78">
        <v>0.69250999999999996</v>
      </c>
      <c r="F37" s="78">
        <v>0.69250999999999996</v>
      </c>
      <c r="G37" s="78">
        <v>0.45</v>
      </c>
      <c r="H37" s="78">
        <v>0.72</v>
      </c>
      <c r="I37" s="78">
        <v>0.44</v>
      </c>
      <c r="J37" s="78">
        <v>0.71</v>
      </c>
      <c r="K37" s="77" t="s">
        <v>798</v>
      </c>
      <c r="L37" s="77" t="s">
        <v>679</v>
      </c>
    </row>
    <row r="38" spans="1:12">
      <c r="A38" s="76"/>
      <c r="B38" s="75" t="s">
        <v>771</v>
      </c>
      <c r="C38" s="77">
        <v>1.0900000000000001</v>
      </c>
      <c r="D38" s="77">
        <v>1.07</v>
      </c>
      <c r="E38" s="77">
        <v>1.01</v>
      </c>
      <c r="F38" s="77">
        <v>0.92</v>
      </c>
      <c r="G38" s="77">
        <v>0.9</v>
      </c>
      <c r="H38" s="77">
        <v>1.25</v>
      </c>
      <c r="I38" s="77">
        <v>0.74</v>
      </c>
      <c r="J38" s="77">
        <v>1.26</v>
      </c>
      <c r="K38" s="77" t="s">
        <v>695</v>
      </c>
      <c r="L38" s="77" t="s">
        <v>679</v>
      </c>
    </row>
    <row r="39" spans="1:12">
      <c r="A39" s="76"/>
      <c r="B39" s="75" t="s">
        <v>770</v>
      </c>
      <c r="C39" s="77">
        <v>0.67</v>
      </c>
      <c r="D39" s="77">
        <v>0.66</v>
      </c>
      <c r="E39" s="77">
        <v>0.63</v>
      </c>
      <c r="F39" s="77">
        <v>0.56999999999999995</v>
      </c>
      <c r="G39" s="77">
        <v>0.55000000000000004</v>
      </c>
      <c r="H39" s="77">
        <v>0.77</v>
      </c>
      <c r="I39" s="77">
        <v>0.45</v>
      </c>
      <c r="J39" s="77">
        <v>0.78</v>
      </c>
      <c r="K39" s="77" t="s">
        <v>640</v>
      </c>
      <c r="L39" s="77"/>
    </row>
    <row r="40" spans="1:12">
      <c r="A40" s="76"/>
      <c r="B40" s="75" t="s">
        <v>769</v>
      </c>
      <c r="C40" s="77">
        <v>0.42</v>
      </c>
      <c r="D40" s="77">
        <v>0.41</v>
      </c>
      <c r="E40" s="77">
        <v>0.39</v>
      </c>
      <c r="F40" s="77">
        <v>0.35</v>
      </c>
      <c r="G40" s="77">
        <v>0.36</v>
      </c>
      <c r="H40" s="77">
        <v>0.48</v>
      </c>
      <c r="I40" s="77">
        <v>0.28999999999999998</v>
      </c>
      <c r="J40" s="77">
        <v>0.48</v>
      </c>
      <c r="K40" s="77" t="s">
        <v>640</v>
      </c>
      <c r="L40" s="77"/>
    </row>
    <row r="41" spans="1:12">
      <c r="A41" s="76"/>
      <c r="B41" s="75" t="s">
        <v>768</v>
      </c>
      <c r="C41" s="77">
        <v>0.66</v>
      </c>
      <c r="D41" s="77">
        <v>0.66</v>
      </c>
      <c r="E41" s="77">
        <v>0.66</v>
      </c>
      <c r="F41" s="77">
        <v>0.66</v>
      </c>
      <c r="G41" s="77">
        <v>0.51</v>
      </c>
      <c r="H41" s="77">
        <v>0.76</v>
      </c>
      <c r="I41" s="77">
        <v>0.45</v>
      </c>
      <c r="J41" s="77">
        <v>0.82</v>
      </c>
      <c r="K41" s="77" t="s">
        <v>596</v>
      </c>
      <c r="L41" s="77"/>
    </row>
    <row r="42" spans="1:12">
      <c r="A42" s="76"/>
      <c r="B42" s="75" t="s">
        <v>767</v>
      </c>
      <c r="C42" s="77">
        <v>39700</v>
      </c>
      <c r="D42" s="77">
        <v>38500</v>
      </c>
      <c r="E42" s="77">
        <v>36300</v>
      </c>
      <c r="F42" s="77">
        <v>32400</v>
      </c>
      <c r="G42" s="77">
        <v>32500</v>
      </c>
      <c r="H42" s="77">
        <v>44600</v>
      </c>
      <c r="I42" s="77">
        <v>24900</v>
      </c>
      <c r="J42" s="77">
        <v>41900</v>
      </c>
      <c r="K42" s="77" t="s">
        <v>634</v>
      </c>
      <c r="L42" s="77"/>
    </row>
    <row r="43" spans="1:12">
      <c r="A43" s="76"/>
      <c r="B43" s="75" t="s">
        <v>766</v>
      </c>
      <c r="C43" s="77">
        <v>0.06</v>
      </c>
      <c r="D43" s="77">
        <v>0.06</v>
      </c>
      <c r="E43" s="77">
        <v>0.06</v>
      </c>
      <c r="F43" s="77">
        <v>0.05</v>
      </c>
      <c r="G43" s="77">
        <v>0.06</v>
      </c>
      <c r="H43" s="77">
        <v>7.0000000000000007E-2</v>
      </c>
      <c r="I43" s="77">
        <v>0.05</v>
      </c>
      <c r="J43" s="77">
        <v>0.08</v>
      </c>
      <c r="K43" s="77" t="s">
        <v>640</v>
      </c>
      <c r="L43" s="77"/>
    </row>
    <row r="44" spans="1:12">
      <c r="A44" s="76"/>
      <c r="B44" s="75" t="s">
        <v>797</v>
      </c>
      <c r="C44" s="77">
        <v>0</v>
      </c>
      <c r="D44" s="77">
        <v>0</v>
      </c>
      <c r="E44" s="77">
        <v>0</v>
      </c>
      <c r="F44" s="77">
        <v>0</v>
      </c>
      <c r="G44" s="77">
        <v>0</v>
      </c>
      <c r="H44" s="77">
        <v>1</v>
      </c>
      <c r="I44" s="77">
        <v>0</v>
      </c>
      <c r="J44" s="77">
        <v>1</v>
      </c>
      <c r="K44" s="77" t="s">
        <v>691</v>
      </c>
      <c r="L44" s="77"/>
    </row>
    <row r="45" spans="1:12">
      <c r="A45" s="76"/>
      <c r="B45" s="75" t="s">
        <v>765</v>
      </c>
      <c r="C45" s="77">
        <v>0.09</v>
      </c>
      <c r="D45" s="77">
        <v>0.09</v>
      </c>
      <c r="E45" s="77">
        <v>0.09</v>
      </c>
      <c r="F45" s="77">
        <v>0.09</v>
      </c>
      <c r="G45" s="77">
        <v>0</v>
      </c>
      <c r="H45" s="77">
        <v>0.09</v>
      </c>
      <c r="I45" s="77">
        <v>0</v>
      </c>
      <c r="J45" s="77">
        <v>0.09</v>
      </c>
      <c r="K45" s="77" t="s">
        <v>796</v>
      </c>
      <c r="L45" s="77"/>
    </row>
    <row r="46" spans="1:12">
      <c r="A46" s="76"/>
      <c r="B46" s="75" t="s">
        <v>764</v>
      </c>
      <c r="C46" s="77">
        <v>1</v>
      </c>
      <c r="D46" s="77">
        <v>1</v>
      </c>
      <c r="E46" s="77">
        <v>1</v>
      </c>
      <c r="F46" s="77">
        <v>1</v>
      </c>
      <c r="G46" s="77">
        <v>0</v>
      </c>
      <c r="H46" s="77">
        <v>1</v>
      </c>
      <c r="I46" s="77">
        <v>0</v>
      </c>
      <c r="J46" s="77">
        <v>1</v>
      </c>
      <c r="K46" s="77" t="s">
        <v>795</v>
      </c>
      <c r="L46" s="77"/>
    </row>
    <row r="47" spans="1:12">
      <c r="A47" s="76"/>
      <c r="B47" s="75" t="s">
        <v>763</v>
      </c>
      <c r="C47" s="77">
        <v>1</v>
      </c>
      <c r="D47" s="77">
        <v>1</v>
      </c>
      <c r="E47" s="77">
        <v>1</v>
      </c>
      <c r="F47" s="77">
        <v>1</v>
      </c>
      <c r="G47" s="77">
        <v>0</v>
      </c>
      <c r="H47" s="77">
        <v>1</v>
      </c>
      <c r="I47" s="77">
        <v>0</v>
      </c>
      <c r="J47" s="77">
        <v>1</v>
      </c>
      <c r="K47" s="77" t="s">
        <v>795</v>
      </c>
      <c r="L47" s="77"/>
    </row>
    <row r="48" spans="1:12">
      <c r="A48" s="79"/>
      <c r="B48" s="79" t="s">
        <v>761</v>
      </c>
      <c r="C48" s="78">
        <v>1.7679E-2</v>
      </c>
      <c r="D48" s="78">
        <v>1.7679E-2</v>
      </c>
      <c r="E48" s="78">
        <v>1.7676999999999998E-2</v>
      </c>
      <c r="F48" s="78">
        <v>1.7676999999999998E-2</v>
      </c>
      <c r="G48" s="78">
        <v>0.01</v>
      </c>
      <c r="H48" s="78">
        <v>0.15</v>
      </c>
      <c r="I48" s="78">
        <v>0.01</v>
      </c>
      <c r="J48" s="78">
        <v>0.15</v>
      </c>
      <c r="K48" s="77" t="s">
        <v>740</v>
      </c>
      <c r="L48" s="77" t="s">
        <v>679</v>
      </c>
    </row>
    <row r="49" spans="1:2">
      <c r="A49" s="76"/>
    </row>
    <row r="50" spans="1:2">
      <c r="A50" s="76"/>
    </row>
    <row r="51" spans="1:2">
      <c r="A51" s="76" t="s">
        <v>590</v>
      </c>
    </row>
    <row r="52" spans="1:2">
      <c r="A52" s="76"/>
      <c r="B52" s="75" t="s">
        <v>794</v>
      </c>
    </row>
    <row r="53" spans="1:2">
      <c r="A53" s="76"/>
      <c r="B53" s="75" t="s">
        <v>793</v>
      </c>
    </row>
    <row r="54" spans="1:2">
      <c r="A54" s="76"/>
      <c r="B54" s="75" t="s">
        <v>792</v>
      </c>
    </row>
    <row r="55" spans="1:2">
      <c r="A55" s="76"/>
      <c r="B55" s="75" t="s">
        <v>791</v>
      </c>
    </row>
    <row r="56" spans="1:2">
      <c r="A56" s="76"/>
      <c r="B56" s="75" t="s">
        <v>790</v>
      </c>
    </row>
    <row r="57" spans="1:2">
      <c r="A57" s="76"/>
      <c r="B57" s="75" t="s">
        <v>789</v>
      </c>
    </row>
    <row r="58" spans="1:2">
      <c r="A58" s="76"/>
      <c r="B58" s="75" t="s">
        <v>788</v>
      </c>
    </row>
    <row r="59" spans="1:2">
      <c r="A59" s="76"/>
      <c r="B59" s="75" t="s">
        <v>787</v>
      </c>
    </row>
    <row r="60" spans="1:2">
      <c r="A60" s="76"/>
      <c r="B60" s="75" t="s">
        <v>786</v>
      </c>
    </row>
    <row r="61" spans="1:2">
      <c r="A61" s="76"/>
      <c r="B61" s="75" t="s">
        <v>785</v>
      </c>
    </row>
    <row r="62" spans="1:2">
      <c r="A62" s="76"/>
      <c r="B62" s="75" t="s">
        <v>784</v>
      </c>
    </row>
    <row r="63" spans="1:2">
      <c r="A63" s="76"/>
      <c r="B63" s="75" t="s">
        <v>783</v>
      </c>
    </row>
    <row r="64" spans="1:2">
      <c r="A64" s="76"/>
      <c r="B64" s="75" t="s">
        <v>782</v>
      </c>
    </row>
    <row r="65" spans="1:2">
      <c r="A65" s="76"/>
      <c r="B65" s="75" t="s">
        <v>570</v>
      </c>
    </row>
    <row r="66" spans="1:2">
      <c r="A66" s="76"/>
      <c r="B66" s="75" t="s">
        <v>569</v>
      </c>
    </row>
    <row r="67" spans="1:2">
      <c r="A67" s="76"/>
    </row>
    <row r="68" spans="1:2">
      <c r="A68" s="76" t="s">
        <v>568</v>
      </c>
    </row>
    <row r="69" spans="1:2">
      <c r="A69" s="76"/>
      <c r="B69" s="75" t="s">
        <v>778</v>
      </c>
    </row>
    <row r="70" spans="1:2">
      <c r="A70" s="76"/>
      <c r="B70" s="75" t="s">
        <v>777</v>
      </c>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2">
      <c r="A1" s="82" t="s">
        <v>657</v>
      </c>
      <c r="B1" s="82"/>
      <c r="C1" s="175" t="s">
        <v>775</v>
      </c>
      <c r="D1" s="175"/>
      <c r="E1" s="175"/>
      <c r="F1" s="175"/>
      <c r="G1" s="175"/>
      <c r="H1" s="175"/>
      <c r="I1" s="175"/>
      <c r="J1" s="175"/>
      <c r="K1" s="175"/>
      <c r="L1" s="175"/>
    </row>
    <row r="2" spans="1:12">
      <c r="A2" s="81" t="s">
        <v>655</v>
      </c>
      <c r="B2" s="81"/>
      <c r="C2" s="80">
        <v>2015</v>
      </c>
      <c r="D2" s="80">
        <v>2020</v>
      </c>
      <c r="E2" s="80">
        <v>2030</v>
      </c>
      <c r="F2" s="80">
        <v>2050</v>
      </c>
      <c r="G2" s="80">
        <v>2020</v>
      </c>
      <c r="H2" s="80">
        <v>2020</v>
      </c>
      <c r="I2" s="80">
        <v>2050</v>
      </c>
      <c r="J2" s="80">
        <v>2050</v>
      </c>
      <c r="K2" s="80" t="s">
        <v>654</v>
      </c>
      <c r="L2" s="80" t="s">
        <v>654</v>
      </c>
    </row>
    <row r="3" spans="1:12">
      <c r="A3" s="81" t="s">
        <v>653</v>
      </c>
      <c r="B3" s="81"/>
      <c r="C3" s="80" t="s">
        <v>652</v>
      </c>
      <c r="D3" s="80" t="s">
        <v>652</v>
      </c>
      <c r="E3" s="80" t="s">
        <v>652</v>
      </c>
      <c r="F3" s="80" t="s">
        <v>652</v>
      </c>
      <c r="G3" s="80" t="s">
        <v>651</v>
      </c>
      <c r="H3" s="80" t="s">
        <v>650</v>
      </c>
      <c r="I3" s="80" t="s">
        <v>651</v>
      </c>
      <c r="J3" s="80" t="s">
        <v>650</v>
      </c>
      <c r="K3" s="80" t="s">
        <v>649</v>
      </c>
      <c r="L3" s="80" t="s">
        <v>648</v>
      </c>
    </row>
    <row r="4" spans="1:12">
      <c r="A4" s="81" t="s">
        <v>647</v>
      </c>
      <c r="B4" s="81" t="s">
        <v>646</v>
      </c>
      <c r="C4" s="80"/>
      <c r="D4" s="80"/>
      <c r="E4" s="80"/>
      <c r="F4" s="80"/>
      <c r="G4" s="80"/>
      <c r="H4" s="80"/>
      <c r="I4" s="80"/>
      <c r="J4" s="80"/>
      <c r="K4" s="80"/>
      <c r="L4" s="80"/>
    </row>
    <row r="5" spans="1:12">
      <c r="A5" s="76" t="s">
        <v>645</v>
      </c>
      <c r="C5" s="77"/>
      <c r="D5" s="77"/>
      <c r="E5" s="77"/>
      <c r="F5" s="77"/>
      <c r="G5" s="77"/>
      <c r="H5" s="77"/>
      <c r="I5" s="77"/>
      <c r="J5" s="77"/>
      <c r="K5" s="77"/>
      <c r="L5" s="77"/>
    </row>
    <row r="6" spans="1:12">
      <c r="A6" s="76"/>
      <c r="B6" s="75" t="s">
        <v>712</v>
      </c>
      <c r="C6" s="77">
        <v>51.64</v>
      </c>
      <c r="D6" s="77">
        <v>51.64</v>
      </c>
      <c r="E6" s="77">
        <v>51.64</v>
      </c>
      <c r="F6" s="77">
        <v>51.64</v>
      </c>
      <c r="G6" s="77">
        <v>40.380000000000003</v>
      </c>
      <c r="H6" s="77">
        <v>51.81</v>
      </c>
      <c r="I6" s="77">
        <v>39.659999999999997</v>
      </c>
      <c r="J6" s="77">
        <v>51.86</v>
      </c>
      <c r="K6" s="77" t="s">
        <v>592</v>
      </c>
      <c r="L6" s="77" t="s">
        <v>679</v>
      </c>
    </row>
    <row r="7" spans="1:12">
      <c r="A7" s="79"/>
      <c r="B7" s="79" t="s">
        <v>644</v>
      </c>
      <c r="C7" s="78">
        <v>1.1475040000000001</v>
      </c>
      <c r="D7" s="78">
        <v>1.1475040000000001</v>
      </c>
      <c r="E7" s="78">
        <v>1.1475040000000001</v>
      </c>
      <c r="F7" s="78">
        <v>1.1474880000000001</v>
      </c>
      <c r="G7" s="78">
        <v>0.89</v>
      </c>
      <c r="H7" s="78">
        <v>1.1599999999999999</v>
      </c>
      <c r="I7" s="78">
        <v>0.88</v>
      </c>
      <c r="J7" s="78">
        <v>1.1599999999999999</v>
      </c>
      <c r="K7" s="77" t="s">
        <v>774</v>
      </c>
      <c r="L7" s="77" t="s">
        <v>679</v>
      </c>
    </row>
    <row r="8" spans="1:12">
      <c r="A8" s="79"/>
      <c r="B8" s="79" t="s">
        <v>743</v>
      </c>
      <c r="C8" s="78">
        <v>1.1475040000000001</v>
      </c>
      <c r="D8" s="78">
        <v>1.1475040000000001</v>
      </c>
      <c r="E8" s="78">
        <v>1.1475040000000001</v>
      </c>
      <c r="F8" s="78">
        <v>1.1474880000000001</v>
      </c>
      <c r="G8" s="78">
        <v>0.89</v>
      </c>
      <c r="H8" s="78">
        <v>1.1599999999999999</v>
      </c>
      <c r="I8" s="78">
        <v>0.88</v>
      </c>
      <c r="J8" s="78">
        <v>1.1599999999999999</v>
      </c>
      <c r="K8" s="77" t="s">
        <v>774</v>
      </c>
      <c r="L8" s="77" t="s">
        <v>679</v>
      </c>
    </row>
    <row r="9" spans="1:12">
      <c r="A9" s="79"/>
      <c r="B9" s="79" t="s">
        <v>642</v>
      </c>
      <c r="C9" s="78">
        <v>2.2039E-2</v>
      </c>
      <c r="D9" s="78">
        <v>2.2039E-2</v>
      </c>
      <c r="E9" s="78">
        <v>2.2039E-2</v>
      </c>
      <c r="F9" s="78">
        <v>2.2026E-2</v>
      </c>
      <c r="G9" s="78">
        <v>2.0979999999999999E-2</v>
      </c>
      <c r="H9" s="78">
        <v>2.4587000000000001E-2</v>
      </c>
      <c r="I9" s="78">
        <v>1.7093000000000001E-2</v>
      </c>
      <c r="J9" s="78">
        <v>2.4549000000000001E-2</v>
      </c>
      <c r="K9" s="77" t="s">
        <v>698</v>
      </c>
      <c r="L9" s="77"/>
    </row>
    <row r="10" spans="1:12">
      <c r="A10" s="79"/>
      <c r="B10" s="79" t="s">
        <v>641</v>
      </c>
      <c r="C10" s="78">
        <v>0.03</v>
      </c>
      <c r="D10" s="78">
        <v>0.03</v>
      </c>
      <c r="E10" s="78">
        <v>0.03</v>
      </c>
      <c r="F10" s="78">
        <v>0.03</v>
      </c>
      <c r="G10" s="78">
        <v>0.03</v>
      </c>
      <c r="H10" s="78">
        <v>0.03</v>
      </c>
      <c r="I10" s="78">
        <v>0.03</v>
      </c>
      <c r="J10" s="78">
        <v>0.03</v>
      </c>
      <c r="K10" s="77"/>
      <c r="L10" s="77"/>
    </row>
    <row r="11" spans="1:12">
      <c r="A11" s="76"/>
      <c r="B11" s="75" t="s">
        <v>707</v>
      </c>
      <c r="C11" s="77">
        <v>2</v>
      </c>
      <c r="D11" s="77">
        <v>2</v>
      </c>
      <c r="E11" s="77">
        <v>2</v>
      </c>
      <c r="F11" s="77">
        <v>2</v>
      </c>
      <c r="G11" s="77">
        <v>1.7</v>
      </c>
      <c r="H11" s="77">
        <v>2.2999999999999998</v>
      </c>
      <c r="I11" s="77">
        <v>1.5</v>
      </c>
      <c r="J11" s="77">
        <v>2.5</v>
      </c>
      <c r="K11" s="77"/>
      <c r="L11" s="77"/>
    </row>
    <row r="12" spans="1:12">
      <c r="A12" s="76"/>
      <c r="B12" s="75" t="s">
        <v>639</v>
      </c>
      <c r="C12" s="77">
        <v>25</v>
      </c>
      <c r="D12" s="77">
        <v>25</v>
      </c>
      <c r="E12" s="77">
        <v>25</v>
      </c>
      <c r="F12" s="77">
        <v>25</v>
      </c>
      <c r="G12" s="77">
        <v>20</v>
      </c>
      <c r="H12" s="77">
        <v>35</v>
      </c>
      <c r="I12" s="77">
        <v>20</v>
      </c>
      <c r="J12" s="77">
        <v>35</v>
      </c>
      <c r="K12" s="77"/>
      <c r="L12" s="77" t="s">
        <v>679</v>
      </c>
    </row>
    <row r="13" spans="1:12">
      <c r="A13" s="76"/>
      <c r="B13" s="75" t="s">
        <v>636</v>
      </c>
      <c r="C13" s="77">
        <v>2</v>
      </c>
      <c r="D13" s="77">
        <v>2</v>
      </c>
      <c r="E13" s="77">
        <v>2</v>
      </c>
      <c r="F13" s="77">
        <v>2</v>
      </c>
      <c r="G13" s="77">
        <v>1.5</v>
      </c>
      <c r="H13" s="77">
        <v>2.5</v>
      </c>
      <c r="I13" s="77">
        <v>1.5</v>
      </c>
      <c r="J13" s="77">
        <v>2.5</v>
      </c>
      <c r="K13" s="77"/>
      <c r="L13" s="77" t="s">
        <v>679</v>
      </c>
    </row>
    <row r="14" spans="1:12">
      <c r="A14" s="76"/>
      <c r="B14" s="75" t="s">
        <v>706</v>
      </c>
      <c r="C14" s="77">
        <v>0.06</v>
      </c>
      <c r="D14" s="77">
        <v>0.06</v>
      </c>
      <c r="E14" s="77">
        <v>0.06</v>
      </c>
      <c r="F14" s="77">
        <v>0.06</v>
      </c>
      <c r="G14" s="77">
        <v>0.05</v>
      </c>
      <c r="H14" s="77">
        <v>7.0000000000000007E-2</v>
      </c>
      <c r="I14" s="77">
        <v>0.04</v>
      </c>
      <c r="J14" s="77">
        <v>7.0000000000000007E-2</v>
      </c>
      <c r="K14" s="77"/>
      <c r="L14" s="77"/>
    </row>
    <row r="15" spans="1:12">
      <c r="A15" s="76" t="s">
        <v>633</v>
      </c>
      <c r="C15" s="77"/>
      <c r="D15" s="77"/>
      <c r="E15" s="77"/>
      <c r="F15" s="77"/>
      <c r="G15" s="77"/>
      <c r="H15" s="77"/>
      <c r="I15" s="77"/>
      <c r="J15" s="77"/>
      <c r="K15" s="77"/>
      <c r="L15" s="77"/>
    </row>
    <row r="16" spans="1:12">
      <c r="A16" s="79"/>
      <c r="B16" s="79" t="s">
        <v>632</v>
      </c>
      <c r="C16" s="78"/>
      <c r="D16" s="78"/>
      <c r="E16" s="78"/>
      <c r="F16" s="78"/>
      <c r="G16" s="78"/>
      <c r="H16" s="78"/>
      <c r="I16" s="78"/>
      <c r="J16" s="78"/>
      <c r="K16" s="77"/>
      <c r="L16" s="77"/>
    </row>
    <row r="17" spans="1:12">
      <c r="A17" s="79"/>
      <c r="B17" s="79" t="s">
        <v>631</v>
      </c>
      <c r="C17" s="78">
        <v>0.1</v>
      </c>
      <c r="D17" s="78">
        <v>0.1</v>
      </c>
      <c r="E17" s="78">
        <v>0.1</v>
      </c>
      <c r="F17" s="78">
        <v>0.1</v>
      </c>
      <c r="G17" s="78">
        <v>0.1</v>
      </c>
      <c r="H17" s="78">
        <v>0.1</v>
      </c>
      <c r="I17" s="78">
        <v>0.1</v>
      </c>
      <c r="J17" s="78">
        <v>0.1</v>
      </c>
      <c r="K17" s="77" t="s">
        <v>741</v>
      </c>
      <c r="L17" s="77" t="s">
        <v>679</v>
      </c>
    </row>
    <row r="18" spans="1:12">
      <c r="A18" s="79"/>
      <c r="B18" s="79" t="s">
        <v>630</v>
      </c>
      <c r="C18" s="78">
        <v>0.4</v>
      </c>
      <c r="D18" s="78">
        <v>0.4</v>
      </c>
      <c r="E18" s="78">
        <v>0.4</v>
      </c>
      <c r="F18" s="78">
        <v>0.4</v>
      </c>
      <c r="G18" s="78">
        <v>0.4</v>
      </c>
      <c r="H18" s="78">
        <v>0.4</v>
      </c>
      <c r="I18" s="78">
        <v>0.4</v>
      </c>
      <c r="J18" s="78">
        <v>0.4</v>
      </c>
      <c r="K18" s="77"/>
      <c r="L18" s="77" t="s">
        <v>679</v>
      </c>
    </row>
    <row r="19" spans="1:12">
      <c r="A19" s="76"/>
      <c r="B19" s="75" t="s">
        <v>628</v>
      </c>
      <c r="C19" s="77">
        <v>2</v>
      </c>
      <c r="D19" s="77">
        <v>2</v>
      </c>
      <c r="E19" s="77">
        <v>2</v>
      </c>
      <c r="F19" s="77">
        <v>2</v>
      </c>
      <c r="G19" s="77">
        <v>2</v>
      </c>
      <c r="H19" s="77">
        <v>2</v>
      </c>
      <c r="I19" s="77">
        <v>2</v>
      </c>
      <c r="J19" s="77">
        <v>2</v>
      </c>
      <c r="K19" s="77" t="s">
        <v>703</v>
      </c>
      <c r="L19" s="77" t="s">
        <v>679</v>
      </c>
    </row>
    <row r="20" spans="1:12">
      <c r="A20" s="76"/>
      <c r="B20" s="75" t="s">
        <v>627</v>
      </c>
      <c r="C20" s="77">
        <v>8</v>
      </c>
      <c r="D20" s="77">
        <v>8</v>
      </c>
      <c r="E20" s="77">
        <v>8</v>
      </c>
      <c r="F20" s="77">
        <v>8</v>
      </c>
      <c r="G20" s="77">
        <v>8</v>
      </c>
      <c r="H20" s="77">
        <v>8</v>
      </c>
      <c r="I20" s="77">
        <v>8</v>
      </c>
      <c r="J20" s="77">
        <v>8</v>
      </c>
      <c r="K20" s="77"/>
      <c r="L20" s="77" t="s">
        <v>679</v>
      </c>
    </row>
    <row r="21" spans="1:12">
      <c r="A21" s="76" t="s">
        <v>626</v>
      </c>
      <c r="C21" s="77"/>
      <c r="D21" s="77"/>
      <c r="E21" s="77"/>
      <c r="F21" s="77"/>
      <c r="G21" s="77"/>
      <c r="H21" s="77"/>
      <c r="I21" s="77"/>
      <c r="J21" s="77"/>
      <c r="K21" s="77"/>
      <c r="L21" s="77"/>
    </row>
    <row r="22" spans="1:12">
      <c r="A22" s="79"/>
      <c r="B22" s="79" t="s">
        <v>700</v>
      </c>
      <c r="C22" s="78">
        <v>0.97970000000000002</v>
      </c>
      <c r="D22" s="78">
        <v>0.97970000000000002</v>
      </c>
      <c r="E22" s="78">
        <v>0.97970000000000002</v>
      </c>
      <c r="F22" s="78">
        <v>0.97970000000000002</v>
      </c>
      <c r="G22" s="78">
        <v>0.94925000000000004</v>
      </c>
      <c r="H22" s="78">
        <v>0.98985000000000001</v>
      </c>
      <c r="I22" s="78">
        <v>0.97970000000000002</v>
      </c>
      <c r="J22" s="78">
        <v>0.98985000000000001</v>
      </c>
      <c r="K22" s="77" t="s">
        <v>773</v>
      </c>
      <c r="L22" s="77" t="s">
        <v>679</v>
      </c>
    </row>
    <row r="23" spans="1:12">
      <c r="A23" s="76"/>
      <c r="B23" s="75" t="s">
        <v>624</v>
      </c>
      <c r="C23" s="77">
        <v>90</v>
      </c>
      <c r="D23" s="77">
        <v>60</v>
      </c>
      <c r="E23" s="77">
        <v>40</v>
      </c>
      <c r="F23" s="77">
        <v>30</v>
      </c>
      <c r="G23" s="77">
        <v>40</v>
      </c>
      <c r="H23" s="77">
        <v>80</v>
      </c>
      <c r="I23" s="77">
        <v>20</v>
      </c>
      <c r="J23" s="77">
        <v>40</v>
      </c>
      <c r="K23" s="77" t="s">
        <v>638</v>
      </c>
      <c r="L23" s="77" t="s">
        <v>692</v>
      </c>
    </row>
    <row r="24" spans="1:12">
      <c r="A24" s="76"/>
      <c r="B24" s="75" t="s">
        <v>623</v>
      </c>
      <c r="C24" s="77">
        <v>16</v>
      </c>
      <c r="D24" s="77">
        <v>11</v>
      </c>
      <c r="E24" s="77">
        <v>8</v>
      </c>
      <c r="F24" s="77">
        <v>4</v>
      </c>
      <c r="G24" s="77">
        <v>4</v>
      </c>
      <c r="H24" s="77">
        <v>16</v>
      </c>
      <c r="I24" s="77">
        <v>2</v>
      </c>
      <c r="J24" s="77">
        <v>16</v>
      </c>
      <c r="K24" s="77" t="s">
        <v>638</v>
      </c>
      <c r="L24" s="77" t="s">
        <v>692</v>
      </c>
    </row>
    <row r="25" spans="1:12">
      <c r="A25" s="76"/>
      <c r="B25" s="75" t="s">
        <v>622</v>
      </c>
      <c r="C25" s="77">
        <v>1</v>
      </c>
      <c r="D25" s="77">
        <v>1</v>
      </c>
      <c r="E25" s="77">
        <v>1</v>
      </c>
      <c r="F25" s="77">
        <v>0</v>
      </c>
      <c r="G25" s="77">
        <v>0</v>
      </c>
      <c r="H25" s="77">
        <v>1</v>
      </c>
      <c r="I25" s="77">
        <v>0</v>
      </c>
      <c r="J25" s="77">
        <v>1</v>
      </c>
      <c r="K25" s="77" t="s">
        <v>638</v>
      </c>
      <c r="L25" s="77" t="s">
        <v>692</v>
      </c>
    </row>
    <row r="26" spans="1:12">
      <c r="A26" s="76"/>
      <c r="B26" s="75" t="s">
        <v>699</v>
      </c>
      <c r="C26" s="77">
        <v>2</v>
      </c>
      <c r="D26" s="77">
        <v>0.3</v>
      </c>
      <c r="E26" s="77">
        <v>0.3</v>
      </c>
      <c r="F26" s="77">
        <v>0.3</v>
      </c>
      <c r="G26" s="77">
        <v>0.1</v>
      </c>
      <c r="H26" s="77">
        <v>2</v>
      </c>
      <c r="I26" s="77">
        <v>0.1</v>
      </c>
      <c r="J26" s="77">
        <v>1</v>
      </c>
      <c r="K26" s="77" t="s">
        <v>638</v>
      </c>
      <c r="L26" s="77" t="s">
        <v>692</v>
      </c>
    </row>
    <row r="27" spans="1:12">
      <c r="A27" s="76" t="s">
        <v>621</v>
      </c>
      <c r="C27" s="77"/>
      <c r="D27" s="77"/>
      <c r="E27" s="77"/>
      <c r="F27" s="77"/>
      <c r="G27" s="77"/>
      <c r="H27" s="77"/>
      <c r="I27" s="77"/>
      <c r="J27" s="77"/>
      <c r="K27" s="77"/>
      <c r="L27" s="77"/>
    </row>
    <row r="28" spans="1:12">
      <c r="A28" s="76"/>
      <c r="B28" s="75" t="s">
        <v>620</v>
      </c>
      <c r="C28" s="77">
        <v>0.51</v>
      </c>
      <c r="D28" s="77">
        <v>0.49</v>
      </c>
      <c r="E28" s="77">
        <v>0.47</v>
      </c>
      <c r="F28" s="77">
        <v>0.45</v>
      </c>
      <c r="G28" s="77">
        <v>0.43</v>
      </c>
      <c r="H28" s="77">
        <v>0.57999999999999996</v>
      </c>
      <c r="I28" s="77">
        <v>0.35</v>
      </c>
      <c r="J28" s="77">
        <v>0.62</v>
      </c>
      <c r="K28" s="77" t="s">
        <v>772</v>
      </c>
      <c r="L28" s="77"/>
    </row>
    <row r="29" spans="1:12">
      <c r="A29" s="76"/>
      <c r="B29" s="75" t="s">
        <v>617</v>
      </c>
      <c r="C29" s="77">
        <v>0.37</v>
      </c>
      <c r="D29" s="77">
        <v>0.36</v>
      </c>
      <c r="E29" s="77">
        <v>0.34</v>
      </c>
      <c r="F29" s="77">
        <v>0.34</v>
      </c>
      <c r="G29" s="77">
        <v>0.31</v>
      </c>
      <c r="H29" s="77">
        <v>0.43</v>
      </c>
      <c r="I29" s="77">
        <v>0.26</v>
      </c>
      <c r="J29" s="77">
        <v>0.46</v>
      </c>
      <c r="K29" s="77" t="s">
        <v>772</v>
      </c>
      <c r="L29" s="77"/>
    </row>
    <row r="30" spans="1:12">
      <c r="A30" s="76"/>
      <c r="B30" s="75" t="s">
        <v>616</v>
      </c>
      <c r="C30" s="77">
        <v>0.14000000000000001</v>
      </c>
      <c r="D30" s="77">
        <v>0.13</v>
      </c>
      <c r="E30" s="77">
        <v>0.13</v>
      </c>
      <c r="F30" s="77">
        <v>0.11</v>
      </c>
      <c r="G30" s="77">
        <v>0.12</v>
      </c>
      <c r="H30" s="77">
        <v>0.16</v>
      </c>
      <c r="I30" s="77">
        <v>0.09</v>
      </c>
      <c r="J30" s="77">
        <v>0.16</v>
      </c>
      <c r="K30" s="77" t="s">
        <v>772</v>
      </c>
      <c r="L30" s="77"/>
    </row>
    <row r="31" spans="1:12">
      <c r="A31" s="76"/>
      <c r="B31" s="75" t="s">
        <v>613</v>
      </c>
      <c r="C31" s="77">
        <v>2.57</v>
      </c>
      <c r="D31" s="77">
        <v>2.7</v>
      </c>
      <c r="E31" s="77">
        <v>3.41</v>
      </c>
      <c r="F31" s="77">
        <v>3.76</v>
      </c>
      <c r="G31" s="77">
        <v>2.33</v>
      </c>
      <c r="H31" s="77">
        <v>3.68</v>
      </c>
      <c r="I31" s="77">
        <v>3.27</v>
      </c>
      <c r="J31" s="77">
        <v>5.27</v>
      </c>
      <c r="K31" s="77" t="s">
        <v>691</v>
      </c>
      <c r="L31" s="77"/>
    </row>
    <row r="32" spans="1:12">
      <c r="A32" s="76"/>
      <c r="B32" s="75" t="s">
        <v>612</v>
      </c>
      <c r="C32" s="77">
        <v>1.39</v>
      </c>
      <c r="D32" s="77">
        <v>1.52</v>
      </c>
      <c r="E32" s="77">
        <v>2.23</v>
      </c>
      <c r="F32" s="77">
        <v>2.58</v>
      </c>
      <c r="G32" s="77">
        <v>1.5</v>
      </c>
      <c r="H32" s="77">
        <v>1.98</v>
      </c>
      <c r="I32" s="77">
        <v>2.5499999999999998</v>
      </c>
      <c r="J32" s="77">
        <v>3.41</v>
      </c>
      <c r="K32" s="77" t="s">
        <v>691</v>
      </c>
      <c r="L32" s="77"/>
    </row>
    <row r="33" spans="1:12">
      <c r="A33" s="76"/>
      <c r="B33" s="75" t="s">
        <v>610</v>
      </c>
      <c r="C33" s="77">
        <v>1.18</v>
      </c>
      <c r="D33" s="77">
        <v>1.18</v>
      </c>
      <c r="E33" s="77">
        <v>1.18</v>
      </c>
      <c r="F33" s="77">
        <v>1.18</v>
      </c>
      <c r="G33" s="77">
        <v>0.82</v>
      </c>
      <c r="H33" s="77">
        <v>1.7</v>
      </c>
      <c r="I33" s="77">
        <v>0.72</v>
      </c>
      <c r="J33" s="77">
        <v>1.86</v>
      </c>
      <c r="K33" s="77" t="s">
        <v>691</v>
      </c>
      <c r="L33" s="77"/>
    </row>
    <row r="34" spans="1:12">
      <c r="A34" s="76"/>
      <c r="B34" s="75" t="s">
        <v>609</v>
      </c>
      <c r="C34" s="77">
        <v>42800</v>
      </c>
      <c r="D34" s="77">
        <v>42000</v>
      </c>
      <c r="E34" s="77">
        <v>40500</v>
      </c>
      <c r="F34" s="77">
        <v>38200</v>
      </c>
      <c r="G34" s="77">
        <v>35800</v>
      </c>
      <c r="H34" s="77">
        <v>48500</v>
      </c>
      <c r="I34" s="77">
        <v>28800</v>
      </c>
      <c r="J34" s="77">
        <v>48500</v>
      </c>
      <c r="K34" s="77"/>
      <c r="L34" s="77"/>
    </row>
    <row r="35" spans="1:12">
      <c r="A35" s="76" t="s">
        <v>608</v>
      </c>
      <c r="C35" s="77"/>
      <c r="D35" s="77"/>
      <c r="E35" s="77"/>
      <c r="F35" s="77"/>
      <c r="G35" s="77"/>
      <c r="H35" s="77"/>
      <c r="I35" s="77"/>
      <c r="J35" s="77"/>
      <c r="K35" s="77"/>
      <c r="L35" s="77"/>
    </row>
    <row r="36" spans="1:12">
      <c r="A36" s="76"/>
      <c r="B36" s="75" t="s">
        <v>771</v>
      </c>
      <c r="C36" s="77">
        <v>0.57999999999999996</v>
      </c>
      <c r="D36" s="77">
        <v>0.56999999999999995</v>
      </c>
      <c r="E36" s="77">
        <v>0.54</v>
      </c>
      <c r="F36" s="77">
        <v>0.52</v>
      </c>
      <c r="G36" s="77">
        <v>0.49</v>
      </c>
      <c r="H36" s="77">
        <v>0.67</v>
      </c>
      <c r="I36" s="77">
        <v>0.4</v>
      </c>
      <c r="J36" s="77">
        <v>0.71</v>
      </c>
      <c r="K36" s="77" t="s">
        <v>596</v>
      </c>
      <c r="L36" s="77" t="s">
        <v>679</v>
      </c>
    </row>
    <row r="37" spans="1:12">
      <c r="A37" s="76"/>
      <c r="B37" s="75" t="s">
        <v>770</v>
      </c>
      <c r="C37" s="77">
        <v>0.42</v>
      </c>
      <c r="D37" s="77">
        <v>0.41</v>
      </c>
      <c r="E37" s="77">
        <v>0.39</v>
      </c>
      <c r="F37" s="77">
        <v>0.39</v>
      </c>
      <c r="G37" s="77">
        <v>0.36</v>
      </c>
      <c r="H37" s="77">
        <v>0.49</v>
      </c>
      <c r="I37" s="77">
        <v>0.3</v>
      </c>
      <c r="J37" s="77">
        <v>0.53</v>
      </c>
      <c r="K37" s="77" t="s">
        <v>596</v>
      </c>
      <c r="L37" s="77"/>
    </row>
    <row r="38" spans="1:12">
      <c r="A38" s="76"/>
      <c r="B38" s="75" t="s">
        <v>769</v>
      </c>
      <c r="C38" s="77">
        <v>0.16</v>
      </c>
      <c r="D38" s="77">
        <v>0.15</v>
      </c>
      <c r="E38" s="77">
        <v>0.14000000000000001</v>
      </c>
      <c r="F38" s="77">
        <v>0.13</v>
      </c>
      <c r="G38" s="77">
        <v>0.13</v>
      </c>
      <c r="H38" s="77">
        <v>0.18</v>
      </c>
      <c r="I38" s="77">
        <v>0.11</v>
      </c>
      <c r="J38" s="77">
        <v>0.18</v>
      </c>
      <c r="K38" s="77" t="s">
        <v>596</v>
      </c>
      <c r="L38" s="77"/>
    </row>
    <row r="39" spans="1:12">
      <c r="A39" s="76"/>
      <c r="B39" s="75" t="s">
        <v>768</v>
      </c>
      <c r="C39" s="77">
        <v>2.95</v>
      </c>
      <c r="D39" s="77">
        <v>3.1</v>
      </c>
      <c r="E39" s="77">
        <v>3.91</v>
      </c>
      <c r="F39" s="77">
        <v>4.32</v>
      </c>
      <c r="G39" s="77">
        <v>2.68</v>
      </c>
      <c r="H39" s="77">
        <v>3.3</v>
      </c>
      <c r="I39" s="77">
        <v>3.77</v>
      </c>
      <c r="J39" s="77">
        <v>4.6500000000000004</v>
      </c>
      <c r="K39" s="77" t="s">
        <v>691</v>
      </c>
      <c r="L39" s="77"/>
    </row>
    <row r="40" spans="1:12">
      <c r="A40" s="76"/>
      <c r="B40" s="75" t="s">
        <v>767</v>
      </c>
      <c r="C40" s="77">
        <v>49100</v>
      </c>
      <c r="D40" s="77">
        <v>48200</v>
      </c>
      <c r="E40" s="77">
        <v>46400</v>
      </c>
      <c r="F40" s="77">
        <v>43900</v>
      </c>
      <c r="G40" s="77">
        <v>41100</v>
      </c>
      <c r="H40" s="77">
        <v>55600</v>
      </c>
      <c r="I40" s="77">
        <v>33000</v>
      </c>
      <c r="J40" s="77">
        <v>55700</v>
      </c>
      <c r="K40" s="77"/>
      <c r="L40" s="77"/>
    </row>
    <row r="41" spans="1:12">
      <c r="A41" s="76"/>
      <c r="B41" s="75" t="s">
        <v>766</v>
      </c>
      <c r="C41" s="77">
        <v>0.02</v>
      </c>
      <c r="D41" s="77">
        <v>0.02</v>
      </c>
      <c r="E41" s="77">
        <v>0.02</v>
      </c>
      <c r="F41" s="77">
        <v>0.01</v>
      </c>
      <c r="G41" s="77">
        <v>0.01</v>
      </c>
      <c r="H41" s="77">
        <v>0.02</v>
      </c>
      <c r="I41" s="77">
        <v>0.01</v>
      </c>
      <c r="J41" s="77">
        <v>0.02</v>
      </c>
      <c r="K41" s="77" t="s">
        <v>596</v>
      </c>
      <c r="L41" s="77"/>
    </row>
    <row r="42" spans="1:12">
      <c r="A42" s="76"/>
      <c r="B42" s="75" t="s">
        <v>765</v>
      </c>
      <c r="C42" s="77">
        <v>0.25</v>
      </c>
      <c r="D42" s="77">
        <v>0.25</v>
      </c>
      <c r="E42" s="77">
        <v>0.25</v>
      </c>
      <c r="F42" s="77">
        <v>0.25</v>
      </c>
      <c r="G42" s="77">
        <v>0</v>
      </c>
      <c r="H42" s="77">
        <v>0.25</v>
      </c>
      <c r="I42" s="77">
        <v>0</v>
      </c>
      <c r="J42" s="77">
        <v>0.25</v>
      </c>
      <c r="K42" s="77" t="s">
        <v>705</v>
      </c>
      <c r="L42" s="77"/>
    </row>
    <row r="43" spans="1:12">
      <c r="A43" s="76"/>
      <c r="B43" s="75" t="s">
        <v>764</v>
      </c>
      <c r="C43" s="77">
        <v>1</v>
      </c>
      <c r="D43" s="77">
        <v>1</v>
      </c>
      <c r="E43" s="77">
        <v>1</v>
      </c>
      <c r="F43" s="77">
        <v>1</v>
      </c>
      <c r="G43" s="77">
        <v>0</v>
      </c>
      <c r="H43" s="77">
        <v>1</v>
      </c>
      <c r="I43" s="77">
        <v>0</v>
      </c>
      <c r="J43" s="77">
        <v>1</v>
      </c>
      <c r="K43" s="77" t="s">
        <v>762</v>
      </c>
      <c r="L43" s="77"/>
    </row>
    <row r="44" spans="1:12">
      <c r="A44" s="76"/>
      <c r="B44" s="75" t="s">
        <v>763</v>
      </c>
      <c r="C44" s="77">
        <v>1</v>
      </c>
      <c r="D44" s="77">
        <v>1</v>
      </c>
      <c r="E44" s="77">
        <v>1</v>
      </c>
      <c r="F44" s="77">
        <v>1</v>
      </c>
      <c r="G44" s="77">
        <v>0</v>
      </c>
      <c r="H44" s="77">
        <v>1</v>
      </c>
      <c r="I44" s="77">
        <v>0</v>
      </c>
      <c r="J44" s="77">
        <v>1</v>
      </c>
      <c r="K44" s="77" t="s">
        <v>762</v>
      </c>
      <c r="L44" s="77"/>
    </row>
    <row r="45" spans="1:12">
      <c r="A45" s="79"/>
      <c r="B45" s="79" t="s">
        <v>761</v>
      </c>
      <c r="C45" s="78">
        <v>1.9432000000000001E-2</v>
      </c>
      <c r="D45" s="78">
        <v>1.9432000000000001E-2</v>
      </c>
      <c r="E45" s="78">
        <v>1.9432000000000001E-2</v>
      </c>
      <c r="F45" s="78">
        <v>1.9442000000000001E-2</v>
      </c>
      <c r="G45" s="78">
        <v>0.01</v>
      </c>
      <c r="H45" s="78">
        <v>0.26</v>
      </c>
      <c r="I45" s="78">
        <v>0.01</v>
      </c>
      <c r="J45" s="78">
        <v>0.28000000000000003</v>
      </c>
      <c r="K45" s="77" t="s">
        <v>705</v>
      </c>
      <c r="L45" s="77" t="s">
        <v>679</v>
      </c>
    </row>
    <row r="46" spans="1:12">
      <c r="A46" s="76"/>
    </row>
    <row r="47" spans="1:12">
      <c r="A47" s="76"/>
    </row>
    <row r="48" spans="1:12">
      <c r="A48" s="76" t="s">
        <v>590</v>
      </c>
    </row>
    <row r="49" spans="1:2">
      <c r="A49" s="76"/>
      <c r="B49" s="75" t="s">
        <v>760</v>
      </c>
    </row>
    <row r="50" spans="1:2">
      <c r="A50" s="76"/>
      <c r="B50" s="75" t="s">
        <v>759</v>
      </c>
    </row>
    <row r="51" spans="1:2">
      <c r="A51" s="76"/>
      <c r="B51" s="75" t="s">
        <v>758</v>
      </c>
    </row>
    <row r="52" spans="1:2">
      <c r="A52" s="76"/>
      <c r="B52" s="75" t="s">
        <v>757</v>
      </c>
    </row>
    <row r="53" spans="1:2">
      <c r="A53" s="76"/>
      <c r="B53" s="75" t="s">
        <v>756</v>
      </c>
    </row>
    <row r="54" spans="1:2">
      <c r="A54" s="76"/>
      <c r="B54" s="75" t="s">
        <v>755</v>
      </c>
    </row>
    <row r="55" spans="1:2">
      <c r="A55" s="76"/>
      <c r="B55" s="75" t="s">
        <v>754</v>
      </c>
    </row>
    <row r="56" spans="1:2">
      <c r="A56" s="76"/>
      <c r="B56" s="75" t="s">
        <v>753</v>
      </c>
    </row>
    <row r="57" spans="1:2">
      <c r="A57" s="76"/>
      <c r="B57" s="75" t="s">
        <v>752</v>
      </c>
    </row>
    <row r="58" spans="1:2">
      <c r="A58" s="76"/>
      <c r="B58" s="75" t="s">
        <v>751</v>
      </c>
    </row>
    <row r="59" spans="1:2">
      <c r="A59" s="76"/>
      <c r="B59" s="75" t="s">
        <v>750</v>
      </c>
    </row>
    <row r="60" spans="1:2">
      <c r="A60" s="76"/>
      <c r="B60" s="75" t="s">
        <v>749</v>
      </c>
    </row>
    <row r="61" spans="1:2">
      <c r="A61" s="76"/>
      <c r="B61" s="75" t="s">
        <v>748</v>
      </c>
    </row>
    <row r="62" spans="1:2">
      <c r="A62" s="76"/>
      <c r="B62" s="75" t="s">
        <v>570</v>
      </c>
    </row>
    <row r="63" spans="1:2">
      <c r="A63" s="76"/>
      <c r="B63" s="75" t="s">
        <v>569</v>
      </c>
    </row>
    <row r="64" spans="1:2">
      <c r="A64" s="76"/>
    </row>
    <row r="65" spans="1:2">
      <c r="A65" s="76" t="s">
        <v>568</v>
      </c>
    </row>
    <row r="66" spans="1:2">
      <c r="A66" s="76"/>
      <c r="B66" s="75" t="s">
        <v>747</v>
      </c>
    </row>
    <row r="67" spans="1:2">
      <c r="A67" s="76"/>
      <c r="B67" s="75" t="s">
        <v>746</v>
      </c>
    </row>
    <row r="68" spans="1:2">
      <c r="A68" s="76"/>
    </row>
    <row r="69" spans="1:2">
      <c r="A69" s="76"/>
    </row>
    <row r="70" spans="1:2">
      <c r="A70" s="76"/>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Fuel Techs</vt:lpstr>
      <vt:lpstr>DH_ Supply</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2022-09-13T15:54:47Z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670116603374481</vt:r8>
  </property>
</Properties>
</file>