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/>
  <xr:revisionPtr revIDLastSave="0" documentId="13_ncr:1_{D44F1380-F855-4E3E-BF9B-A3C20294BB85}" xr6:coauthVersionLast="47" xr6:coauthVersionMax="47" xr10:uidLastSave="{00000000-0000-0000-0000-000000000000}"/>
  <bookViews>
    <workbookView xWindow="-110" yWindow="-110" windowWidth="25820" windowHeight="15500" activeTab="1" xr2:uid="{9D5618E0-D2A2-4912-B654-2E39BDAED497}"/>
  </bookViews>
  <sheets>
    <sheet name="Cover" sheetId="60" r:id="rId1"/>
    <sheet name="CCS" sheetId="59" r:id="rId2"/>
    <sheet name="IND" sheetId="63" r:id="rId3"/>
    <sheet name="IND_TECH" sheetId="65" r:id="rId4"/>
    <sheet name="pivot_SEAI" sheetId="62" r:id="rId5"/>
    <sheet name="data_SEAI" sheetId="61" r:id="rId6"/>
    <sheet name="techs" sheetId="64" r:id="rId7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ement">IND!$AC$5:$AC$11</definedName>
    <definedName name="Chemicals">IND!$AG$5:$AG$11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ood_and_Drink">IND!$AK$5:$AK$11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ime">IND!$AN$5:$AN$11</definedName>
    <definedName name="Metals">IND!$AQ$5:$AQ$11</definedName>
    <definedName name="Other_Industry">IND!$AV$5:$AV$11</definedName>
    <definedName name="Other_Minerals">IND!$AY$5:$AY$11</definedName>
    <definedName name="Refining">IND!$BB$5:$BB$11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ood_Products">IND!$BD$5:$BD$11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59" l="1"/>
  <c r="I29" i="59"/>
  <c r="J29" i="59"/>
  <c r="O7" i="59"/>
  <c r="N7" i="59"/>
  <c r="AC8" i="65"/>
  <c r="AD8" i="65"/>
  <c r="AC9" i="65"/>
  <c r="AD9" i="65"/>
  <c r="AC10" i="65"/>
  <c r="AD10" i="65"/>
  <c r="AC11" i="65"/>
  <c r="AD11" i="65"/>
  <c r="AC12" i="65"/>
  <c r="AD12" i="65"/>
  <c r="AC13" i="65"/>
  <c r="AD13" i="65"/>
  <c r="AC14" i="65"/>
  <c r="AD14" i="65"/>
  <c r="AC15" i="65"/>
  <c r="AD15" i="65"/>
  <c r="AC16" i="65"/>
  <c r="AD16" i="65"/>
  <c r="AC17" i="65"/>
  <c r="AD17" i="65"/>
  <c r="AC18" i="65"/>
  <c r="AD18" i="65"/>
  <c r="AC19" i="65"/>
  <c r="AD19" i="65"/>
  <c r="AC20" i="65"/>
  <c r="AD20" i="65"/>
  <c r="AC21" i="65"/>
  <c r="AD21" i="65"/>
  <c r="AC22" i="65"/>
  <c r="AD22" i="65"/>
  <c r="AC23" i="65"/>
  <c r="AD23" i="65"/>
  <c r="AC24" i="65"/>
  <c r="AD24" i="65"/>
  <c r="AC25" i="65"/>
  <c r="AD25" i="65"/>
  <c r="AC26" i="65"/>
  <c r="AD26" i="65"/>
  <c r="AC27" i="65"/>
  <c r="AD27" i="65"/>
  <c r="AC28" i="65"/>
  <c r="AD28" i="65"/>
  <c r="AC29" i="65"/>
  <c r="AD29" i="65"/>
  <c r="AC30" i="65"/>
  <c r="AD30" i="65"/>
  <c r="AC31" i="65"/>
  <c r="AD31" i="65"/>
  <c r="AC32" i="65"/>
  <c r="AD32" i="65"/>
  <c r="AC33" i="65"/>
  <c r="AD33" i="65"/>
  <c r="AC34" i="65"/>
  <c r="AD34" i="65"/>
  <c r="AC35" i="65"/>
  <c r="AD35" i="65"/>
  <c r="AC36" i="65"/>
  <c r="AD36" i="65"/>
  <c r="AC37" i="65"/>
  <c r="AD37" i="65"/>
  <c r="AC38" i="65"/>
  <c r="AD38" i="65"/>
  <c r="AC39" i="65"/>
  <c r="AD39" i="65"/>
  <c r="AC40" i="65"/>
  <c r="AD40" i="65"/>
  <c r="AC41" i="65"/>
  <c r="AD41" i="65"/>
  <c r="AC42" i="65"/>
  <c r="AD42" i="65"/>
  <c r="AC43" i="65"/>
  <c r="AD43" i="65"/>
  <c r="AC44" i="65"/>
  <c r="AD44" i="65"/>
  <c r="AC45" i="65"/>
  <c r="AD45" i="65"/>
  <c r="AC46" i="65"/>
  <c r="AD46" i="65"/>
  <c r="AC47" i="65"/>
  <c r="AD47" i="65"/>
  <c r="AC48" i="65"/>
  <c r="AD48" i="65"/>
  <c r="AC49" i="65"/>
  <c r="AD49" i="65"/>
  <c r="AC50" i="65"/>
  <c r="AD50" i="65"/>
  <c r="AC51" i="65"/>
  <c r="AD51" i="65"/>
  <c r="AC52" i="65"/>
  <c r="AD52" i="65"/>
  <c r="AC53" i="65"/>
  <c r="AD53" i="65"/>
  <c r="AC54" i="65"/>
  <c r="AD54" i="65"/>
  <c r="AC55" i="65"/>
  <c r="AD55" i="65"/>
  <c r="AC56" i="65"/>
  <c r="AD56" i="65"/>
  <c r="AC57" i="65"/>
  <c r="AD57" i="65"/>
  <c r="AC58" i="65"/>
  <c r="AD58" i="65"/>
  <c r="AC59" i="65"/>
  <c r="AD59" i="65"/>
  <c r="AC60" i="65"/>
  <c r="AD60" i="65"/>
  <c r="AC61" i="65"/>
  <c r="AD61" i="65"/>
  <c r="AC62" i="65"/>
  <c r="AD62" i="65"/>
  <c r="AC63" i="65"/>
  <c r="AD63" i="65"/>
  <c r="AC64" i="65"/>
  <c r="AD64" i="65"/>
  <c r="AC65" i="65"/>
  <c r="AD65" i="65"/>
  <c r="AC66" i="65"/>
  <c r="AD66" i="65"/>
  <c r="AC67" i="65"/>
  <c r="AD67" i="65"/>
  <c r="AC68" i="65"/>
  <c r="AD68" i="65"/>
  <c r="AC69" i="65"/>
  <c r="AD69" i="65"/>
  <c r="AC70" i="65"/>
  <c r="AD70" i="65"/>
  <c r="AC71" i="65"/>
  <c r="AD71" i="65"/>
  <c r="AC72" i="65"/>
  <c r="AD72" i="65"/>
  <c r="AC73" i="65"/>
  <c r="AD73" i="65"/>
  <c r="AC74" i="65"/>
  <c r="AD74" i="65"/>
  <c r="AC75" i="65"/>
  <c r="AD75" i="65"/>
  <c r="AC76" i="65"/>
  <c r="AD76" i="65"/>
  <c r="AC77" i="65"/>
  <c r="AD77" i="65"/>
  <c r="AC78" i="65"/>
  <c r="AD78" i="65"/>
  <c r="AC79" i="65"/>
  <c r="AD79" i="65"/>
  <c r="AC80" i="65"/>
  <c r="AD80" i="65"/>
  <c r="AC81" i="65"/>
  <c r="AD81" i="65"/>
  <c r="AC82" i="65"/>
  <c r="AD82" i="65"/>
  <c r="AC83" i="65"/>
  <c r="AD83" i="65"/>
  <c r="AC84" i="65"/>
  <c r="AD84" i="65"/>
  <c r="AC85" i="65"/>
  <c r="AD85" i="65"/>
  <c r="AC86" i="65"/>
  <c r="AD86" i="65"/>
  <c r="AC87" i="65"/>
  <c r="AD87" i="65"/>
  <c r="AC88" i="65"/>
  <c r="AD88" i="65"/>
  <c r="AC89" i="65"/>
  <c r="AD89" i="65"/>
  <c r="AC90" i="65"/>
  <c r="AD90" i="65"/>
  <c r="AC91" i="65"/>
  <c r="AD91" i="65"/>
  <c r="AC92" i="65"/>
  <c r="AD92" i="65"/>
  <c r="AC93" i="65"/>
  <c r="AD93" i="65"/>
  <c r="AC94" i="65"/>
  <c r="AD94" i="65"/>
  <c r="AC95" i="65"/>
  <c r="AD95" i="65"/>
  <c r="AC96" i="65"/>
  <c r="AD96" i="65"/>
  <c r="AC97" i="65"/>
  <c r="AD97" i="65"/>
  <c r="AC98" i="65"/>
  <c r="AD98" i="65"/>
  <c r="AC99" i="65"/>
  <c r="AD99" i="65"/>
  <c r="AC100" i="65"/>
  <c r="AD100" i="65"/>
  <c r="AC101" i="65"/>
  <c r="AD101" i="65"/>
  <c r="AC102" i="65"/>
  <c r="AD102" i="65"/>
  <c r="AC103" i="65"/>
  <c r="AD103" i="65"/>
  <c r="AC104" i="65"/>
  <c r="AD104" i="65"/>
  <c r="AC105" i="65"/>
  <c r="AD105" i="65"/>
  <c r="AC106" i="65"/>
  <c r="AD106" i="65"/>
  <c r="AC107" i="65"/>
  <c r="AD107" i="65"/>
  <c r="AC108" i="65"/>
  <c r="AD108" i="65"/>
  <c r="AC109" i="65"/>
  <c r="AD109" i="65"/>
  <c r="AC110" i="65"/>
  <c r="AD110" i="65"/>
  <c r="AC111" i="65"/>
  <c r="AD111" i="65"/>
  <c r="AC112" i="65"/>
  <c r="AD112" i="65"/>
  <c r="AC113" i="65"/>
  <c r="AD113" i="65"/>
  <c r="AC114" i="65"/>
  <c r="AD114" i="65"/>
  <c r="AC115" i="65"/>
  <c r="AD115" i="65"/>
  <c r="AC116" i="65"/>
  <c r="AD116" i="65"/>
  <c r="AC117" i="65"/>
  <c r="AD117" i="65"/>
  <c r="AC118" i="65"/>
  <c r="AD118" i="65"/>
  <c r="AC119" i="65"/>
  <c r="AD119" i="65"/>
  <c r="AC120" i="65"/>
  <c r="AD120" i="65"/>
  <c r="AC121" i="65"/>
  <c r="AD121" i="65"/>
  <c r="AC122" i="65"/>
  <c r="AD122" i="65"/>
  <c r="AC123" i="65"/>
  <c r="AD123" i="65"/>
  <c r="AC124" i="65"/>
  <c r="AD124" i="65"/>
  <c r="AC125" i="65"/>
  <c r="AD125" i="65"/>
  <c r="AC126" i="65"/>
  <c r="AD126" i="65"/>
  <c r="AC127" i="65"/>
  <c r="AD127" i="65"/>
  <c r="AC128" i="65"/>
  <c r="AD128" i="65"/>
  <c r="AC129" i="65"/>
  <c r="AD129" i="65"/>
  <c r="AC130" i="65"/>
  <c r="AD130" i="65"/>
  <c r="AC131" i="65"/>
  <c r="AD131" i="65"/>
  <c r="AC132" i="65"/>
  <c r="AD132" i="65"/>
  <c r="AC133" i="65"/>
  <c r="AD133" i="65"/>
  <c r="AC134" i="65"/>
  <c r="AD134" i="65"/>
  <c r="AC135" i="65"/>
  <c r="AD135" i="65"/>
  <c r="AC136" i="65"/>
  <c r="AD136" i="65"/>
  <c r="AC137" i="65"/>
  <c r="AD137" i="65"/>
  <c r="AC138" i="65"/>
  <c r="AD138" i="65"/>
  <c r="AC139" i="65"/>
  <c r="AD139" i="65"/>
  <c r="AC140" i="65"/>
  <c r="AD140" i="65"/>
  <c r="AC141" i="65"/>
  <c r="AD141" i="65"/>
  <c r="AC142" i="65"/>
  <c r="AD142" i="65"/>
  <c r="AC143" i="65"/>
  <c r="AD143" i="65"/>
  <c r="AC144" i="65"/>
  <c r="AD144" i="65"/>
  <c r="AC145" i="65"/>
  <c r="AD145" i="65"/>
  <c r="AC146" i="65"/>
  <c r="AD146" i="65"/>
  <c r="AC147" i="65"/>
  <c r="AD147" i="65"/>
  <c r="AC148" i="65"/>
  <c r="AD148" i="65"/>
  <c r="AC149" i="65"/>
  <c r="AD149" i="65"/>
  <c r="AC150" i="65"/>
  <c r="AD150" i="65"/>
  <c r="AC151" i="65"/>
  <c r="AD151" i="65"/>
  <c r="AC152" i="65"/>
  <c r="AD152" i="65"/>
  <c r="AC153" i="65"/>
  <c r="AD153" i="65"/>
  <c r="AC154" i="65"/>
  <c r="AD154" i="65"/>
  <c r="AC155" i="65"/>
  <c r="AD155" i="65"/>
  <c r="AC156" i="65"/>
  <c r="AD156" i="65"/>
  <c r="AC157" i="65"/>
  <c r="AD157" i="65"/>
  <c r="AC158" i="65"/>
  <c r="AD158" i="65"/>
  <c r="AC159" i="65"/>
  <c r="AD159" i="65"/>
  <c r="AC160" i="65"/>
  <c r="AD160" i="65"/>
  <c r="AC161" i="65"/>
  <c r="AD161" i="65"/>
  <c r="AC162" i="65"/>
  <c r="AD162" i="65"/>
  <c r="AC163" i="65"/>
  <c r="AD163" i="65"/>
  <c r="AC164" i="65"/>
  <c r="AD164" i="65"/>
  <c r="AC165" i="65"/>
  <c r="AD165" i="65"/>
  <c r="AC166" i="65"/>
  <c r="AD166" i="65"/>
  <c r="AC167" i="65"/>
  <c r="AD167" i="65"/>
  <c r="AC168" i="65"/>
  <c r="AD168" i="65"/>
  <c r="AC169" i="65"/>
  <c r="AD169" i="65"/>
  <c r="AC170" i="65"/>
  <c r="AD170" i="65"/>
  <c r="AC171" i="65"/>
  <c r="AD171" i="65"/>
  <c r="AC172" i="65"/>
  <c r="AD172" i="65"/>
  <c r="AC173" i="65"/>
  <c r="AD173" i="65"/>
  <c r="AC174" i="65"/>
  <c r="AD174" i="65"/>
  <c r="AC175" i="65"/>
  <c r="AD175" i="65"/>
  <c r="AC176" i="65"/>
  <c r="AD176" i="65"/>
  <c r="AC177" i="65"/>
  <c r="AD177" i="65"/>
  <c r="AC178" i="65"/>
  <c r="AD178" i="65"/>
  <c r="AC179" i="65"/>
  <c r="AD179" i="65"/>
  <c r="AC180" i="65"/>
  <c r="AD180" i="65"/>
  <c r="AC181" i="65"/>
  <c r="AD181" i="65"/>
  <c r="AC182" i="65"/>
  <c r="AD182" i="65"/>
  <c r="AC183" i="65"/>
  <c r="AD183" i="65"/>
  <c r="AC184" i="65"/>
  <c r="AD184" i="65"/>
  <c r="AC185" i="65"/>
  <c r="AD185" i="65"/>
  <c r="AC186" i="65"/>
  <c r="AD186" i="65"/>
  <c r="AC187" i="65"/>
  <c r="AD187" i="65"/>
  <c r="AC188" i="65"/>
  <c r="AD188" i="65"/>
  <c r="AC189" i="65"/>
  <c r="AD189" i="65"/>
  <c r="AC190" i="65"/>
  <c r="AD190" i="65"/>
  <c r="AC191" i="65"/>
  <c r="AD191" i="65"/>
  <c r="AC192" i="65"/>
  <c r="AD192" i="65"/>
  <c r="AC193" i="65"/>
  <c r="AD193" i="65"/>
  <c r="AC194" i="65"/>
  <c r="AD194" i="65"/>
  <c r="AC195" i="65"/>
  <c r="AD195" i="65"/>
  <c r="AC196" i="65"/>
  <c r="AD196" i="65"/>
  <c r="AC197" i="65"/>
  <c r="AD197" i="65"/>
  <c r="AC198" i="65"/>
  <c r="AD198" i="65"/>
  <c r="AC199" i="65"/>
  <c r="AD199" i="65"/>
  <c r="AC200" i="65"/>
  <c r="AD200" i="65"/>
  <c r="AC201" i="65"/>
  <c r="AD201" i="65"/>
  <c r="AC202" i="65"/>
  <c r="AD202" i="65"/>
  <c r="AC203" i="65"/>
  <c r="AD203" i="65"/>
  <c r="AC204" i="65"/>
  <c r="AD204" i="65"/>
  <c r="AC205" i="65"/>
  <c r="AD205" i="65"/>
  <c r="AC206" i="65"/>
  <c r="AD206" i="65"/>
  <c r="AC207" i="65"/>
  <c r="AD207" i="65"/>
  <c r="AC208" i="65"/>
  <c r="AD208" i="65"/>
  <c r="AC209" i="65"/>
  <c r="AD209" i="65"/>
  <c r="AC210" i="65"/>
  <c r="AD210" i="65"/>
  <c r="AC211" i="65"/>
  <c r="AD211" i="65"/>
  <c r="AC212" i="65"/>
  <c r="AD212" i="65"/>
  <c r="AC213" i="65"/>
  <c r="AD213" i="65"/>
  <c r="AC214" i="65"/>
  <c r="AD214" i="65"/>
  <c r="AC215" i="65"/>
  <c r="AD215" i="65"/>
  <c r="AC216" i="65"/>
  <c r="AD216" i="65"/>
  <c r="AC217" i="65"/>
  <c r="AD217" i="65"/>
  <c r="AC218" i="65"/>
  <c r="AD218" i="65"/>
  <c r="AC219" i="65"/>
  <c r="AD219" i="65"/>
  <c r="AC220" i="65"/>
  <c r="AD220" i="65"/>
  <c r="AC221" i="65"/>
  <c r="AD221" i="65"/>
  <c r="AC222" i="65"/>
  <c r="AD222" i="65"/>
  <c r="AC223" i="65"/>
  <c r="AD223" i="65"/>
  <c r="AC224" i="65"/>
  <c r="AD224" i="65"/>
  <c r="AC225" i="65"/>
  <c r="AD225" i="65"/>
  <c r="AC226" i="65"/>
  <c r="AD226" i="65"/>
  <c r="AC227" i="65"/>
  <c r="AD227" i="65"/>
  <c r="AC228" i="65"/>
  <c r="AD228" i="65"/>
  <c r="AC229" i="65"/>
  <c r="AD229" i="65"/>
  <c r="AC230" i="65"/>
  <c r="AD230" i="65"/>
  <c r="AC231" i="65"/>
  <c r="AD231" i="65"/>
  <c r="AC232" i="65"/>
  <c r="AD232" i="65"/>
  <c r="AC233" i="65"/>
  <c r="AD233" i="65"/>
  <c r="AC234" i="65"/>
  <c r="AD234" i="65"/>
  <c r="AC235" i="65"/>
  <c r="AD235" i="65"/>
  <c r="AC236" i="65"/>
  <c r="AD236" i="65"/>
  <c r="AC237" i="65"/>
  <c r="AD237" i="65"/>
  <c r="AC238" i="65"/>
  <c r="AD238" i="65"/>
  <c r="AC239" i="65"/>
  <c r="AD239" i="65"/>
  <c r="AC240" i="65"/>
  <c r="AD240" i="65"/>
  <c r="AC241" i="65"/>
  <c r="AD241" i="65"/>
  <c r="AC242" i="65"/>
  <c r="AD242" i="65"/>
  <c r="AC243" i="65"/>
  <c r="AD243" i="65"/>
  <c r="AC244" i="65"/>
  <c r="AD244" i="65"/>
  <c r="AC245" i="65"/>
  <c r="AD245" i="65"/>
  <c r="AC246" i="65"/>
  <c r="AD246" i="65"/>
  <c r="AC247" i="65"/>
  <c r="AD247" i="65"/>
  <c r="AC248" i="65"/>
  <c r="AD248" i="65"/>
  <c r="AC249" i="65"/>
  <c r="AD249" i="65"/>
  <c r="AC250" i="65"/>
  <c r="AD250" i="65"/>
  <c r="AC251" i="65"/>
  <c r="AD251" i="65"/>
  <c r="AC252" i="65"/>
  <c r="AD252" i="65"/>
  <c r="AC253" i="65"/>
  <c r="AD253" i="65"/>
  <c r="AC254" i="65"/>
  <c r="AD254" i="65"/>
  <c r="AC255" i="65"/>
  <c r="AD255" i="65"/>
  <c r="AC256" i="65"/>
  <c r="AD256" i="65"/>
  <c r="AC257" i="65"/>
  <c r="AD257" i="65"/>
  <c r="AC258" i="65"/>
  <c r="AD258" i="65"/>
  <c r="AC259" i="65"/>
  <c r="AD259" i="65"/>
  <c r="AC260" i="65"/>
  <c r="AD260" i="65"/>
  <c r="AC261" i="65"/>
  <c r="AD261" i="65"/>
  <c r="AC262" i="65"/>
  <c r="AD262" i="65"/>
  <c r="AC263" i="65"/>
  <c r="AD263" i="65"/>
  <c r="AC264" i="65"/>
  <c r="AD264" i="65"/>
  <c r="AC265" i="65"/>
  <c r="AD265" i="65"/>
  <c r="AC266" i="65"/>
  <c r="AD266" i="65"/>
  <c r="AC267" i="65"/>
  <c r="AD267" i="65"/>
  <c r="AC268" i="65"/>
  <c r="AD268" i="65"/>
  <c r="AC269" i="65"/>
  <c r="AD269" i="65"/>
  <c r="AC270" i="65"/>
  <c r="AD270" i="65"/>
  <c r="AD7" i="65"/>
  <c r="AC7" i="65"/>
  <c r="V8" i="65"/>
  <c r="V9" i="65"/>
  <c r="V10" i="65"/>
  <c r="V11" i="65"/>
  <c r="V12" i="65"/>
  <c r="V13" i="65"/>
  <c r="V14" i="65"/>
  <c r="V15" i="65"/>
  <c r="V16" i="65"/>
  <c r="V17" i="65"/>
  <c r="V18" i="65"/>
  <c r="V19" i="65"/>
  <c r="V20" i="65"/>
  <c r="V21" i="65"/>
  <c r="V22" i="65"/>
  <c r="V23" i="65"/>
  <c r="V24" i="65"/>
  <c r="V25" i="65"/>
  <c r="V26" i="65"/>
  <c r="V27" i="65"/>
  <c r="V28" i="65"/>
  <c r="V29" i="65"/>
  <c r="V30" i="65"/>
  <c r="V31" i="65"/>
  <c r="V32" i="65"/>
  <c r="V33" i="65"/>
  <c r="V34" i="65"/>
  <c r="V35" i="65"/>
  <c r="V36" i="65"/>
  <c r="V37" i="65"/>
  <c r="V38" i="65"/>
  <c r="V39" i="65"/>
  <c r="V40" i="65"/>
  <c r="V41" i="65"/>
  <c r="V42" i="65"/>
  <c r="V43" i="65"/>
  <c r="V44" i="65"/>
  <c r="V45" i="65"/>
  <c r="V46" i="65"/>
  <c r="V47" i="65"/>
  <c r="V48" i="65"/>
  <c r="V49" i="65"/>
  <c r="V50" i="65"/>
  <c r="V51" i="65"/>
  <c r="V52" i="65"/>
  <c r="V53" i="65"/>
  <c r="V54" i="65"/>
  <c r="V55" i="65"/>
  <c r="V56" i="65"/>
  <c r="V57" i="65"/>
  <c r="V58" i="65"/>
  <c r="V59" i="65"/>
  <c r="V60" i="65"/>
  <c r="V61" i="65"/>
  <c r="V62" i="65"/>
  <c r="V63" i="65"/>
  <c r="V64" i="65"/>
  <c r="V65" i="65"/>
  <c r="V66" i="65"/>
  <c r="V67" i="65"/>
  <c r="V68" i="65"/>
  <c r="V69" i="65"/>
  <c r="V70" i="65"/>
  <c r="V71" i="65"/>
  <c r="V72" i="65"/>
  <c r="V73" i="65"/>
  <c r="V74" i="65"/>
  <c r="V75" i="65"/>
  <c r="V76" i="65"/>
  <c r="V77" i="65"/>
  <c r="V78" i="65"/>
  <c r="V79" i="65"/>
  <c r="V80" i="65"/>
  <c r="V81" i="65"/>
  <c r="V82" i="65"/>
  <c r="V83" i="65"/>
  <c r="V84" i="65"/>
  <c r="V85" i="65"/>
  <c r="V86" i="65"/>
  <c r="V87" i="65"/>
  <c r="V88" i="65"/>
  <c r="V89" i="65"/>
  <c r="V90" i="65"/>
  <c r="V91" i="65"/>
  <c r="V92" i="65"/>
  <c r="V93" i="65"/>
  <c r="V94" i="65"/>
  <c r="V95" i="65"/>
  <c r="V96" i="65"/>
  <c r="V97" i="65"/>
  <c r="V98" i="65"/>
  <c r="V99" i="65"/>
  <c r="V100" i="65"/>
  <c r="V101" i="65"/>
  <c r="V102" i="65"/>
  <c r="V103" i="65"/>
  <c r="V104" i="65"/>
  <c r="V105" i="65"/>
  <c r="V106" i="65"/>
  <c r="V107" i="65"/>
  <c r="V108" i="65"/>
  <c r="V109" i="65"/>
  <c r="V110" i="65"/>
  <c r="V111" i="65"/>
  <c r="V112" i="65"/>
  <c r="V113" i="65"/>
  <c r="V114" i="65"/>
  <c r="V115" i="65"/>
  <c r="V116" i="65"/>
  <c r="V117" i="65"/>
  <c r="V118" i="65"/>
  <c r="V119" i="65"/>
  <c r="V120" i="65"/>
  <c r="V121" i="65"/>
  <c r="V122" i="65"/>
  <c r="V123" i="65"/>
  <c r="V124" i="65"/>
  <c r="V125" i="65"/>
  <c r="V126" i="65"/>
  <c r="V127" i="65"/>
  <c r="V128" i="65"/>
  <c r="V129" i="65"/>
  <c r="V130" i="65"/>
  <c r="V131" i="65"/>
  <c r="V132" i="65"/>
  <c r="V133" i="65"/>
  <c r="V134" i="65"/>
  <c r="V135" i="65"/>
  <c r="V136" i="65"/>
  <c r="V137" i="65"/>
  <c r="V138" i="65"/>
  <c r="V139" i="65"/>
  <c r="V140" i="65"/>
  <c r="V141" i="65"/>
  <c r="V142" i="65"/>
  <c r="V143" i="65"/>
  <c r="V144" i="65"/>
  <c r="V145" i="65"/>
  <c r="V146" i="65"/>
  <c r="V147" i="65"/>
  <c r="V148" i="65"/>
  <c r="V149" i="65"/>
  <c r="V150" i="65"/>
  <c r="V151" i="65"/>
  <c r="V152" i="65"/>
  <c r="V153" i="65"/>
  <c r="V154" i="65"/>
  <c r="V155" i="65"/>
  <c r="V156" i="65"/>
  <c r="V157" i="65"/>
  <c r="V158" i="65"/>
  <c r="V159" i="65"/>
  <c r="V160" i="65"/>
  <c r="V161" i="65"/>
  <c r="V162" i="65"/>
  <c r="V163" i="65"/>
  <c r="V164" i="65"/>
  <c r="V165" i="65"/>
  <c r="V166" i="65"/>
  <c r="V167" i="65"/>
  <c r="V168" i="65"/>
  <c r="V169" i="65"/>
  <c r="V170" i="65"/>
  <c r="V171" i="65"/>
  <c r="V172" i="65"/>
  <c r="V173" i="65"/>
  <c r="V174" i="65"/>
  <c r="V175" i="65"/>
  <c r="V176" i="65"/>
  <c r="V177" i="65"/>
  <c r="V178" i="65"/>
  <c r="V179" i="65"/>
  <c r="V180" i="65"/>
  <c r="V181" i="65"/>
  <c r="V182" i="65"/>
  <c r="V183" i="65"/>
  <c r="V184" i="65"/>
  <c r="V185" i="65"/>
  <c r="V186" i="65"/>
  <c r="V187" i="65"/>
  <c r="V188" i="65"/>
  <c r="V189" i="65"/>
  <c r="V190" i="65"/>
  <c r="V191" i="65"/>
  <c r="V192" i="65"/>
  <c r="V193" i="65"/>
  <c r="V194" i="65"/>
  <c r="V195" i="65"/>
  <c r="V196" i="65"/>
  <c r="V197" i="65"/>
  <c r="V198" i="65"/>
  <c r="V199" i="65"/>
  <c r="V200" i="65"/>
  <c r="V201" i="65"/>
  <c r="V202" i="65"/>
  <c r="V203" i="65"/>
  <c r="V204" i="65"/>
  <c r="V205" i="65"/>
  <c r="V206" i="65"/>
  <c r="V207" i="65"/>
  <c r="V208" i="65"/>
  <c r="V209" i="65"/>
  <c r="V210" i="65"/>
  <c r="V211" i="65"/>
  <c r="V212" i="65"/>
  <c r="V213" i="65"/>
  <c r="V214" i="65"/>
  <c r="V215" i="65"/>
  <c r="V216" i="65"/>
  <c r="V217" i="65"/>
  <c r="V218" i="65"/>
  <c r="V219" i="65"/>
  <c r="V220" i="65"/>
  <c r="V221" i="65"/>
  <c r="V222" i="65"/>
  <c r="V223" i="65"/>
  <c r="V224" i="65"/>
  <c r="V225" i="65"/>
  <c r="V226" i="65"/>
  <c r="V227" i="65"/>
  <c r="V228" i="65"/>
  <c r="V229" i="65"/>
  <c r="V230" i="65"/>
  <c r="V231" i="65"/>
  <c r="V232" i="65"/>
  <c r="V233" i="65"/>
  <c r="V234" i="65"/>
  <c r="V235" i="65"/>
  <c r="V236" i="65"/>
  <c r="V237" i="65"/>
  <c r="V238" i="65"/>
  <c r="V239" i="65"/>
  <c r="V240" i="65"/>
  <c r="V241" i="65"/>
  <c r="V242" i="65"/>
  <c r="V243" i="65"/>
  <c r="V244" i="65"/>
  <c r="V245" i="65"/>
  <c r="V246" i="65"/>
  <c r="V247" i="65"/>
  <c r="V248" i="65"/>
  <c r="V249" i="65"/>
  <c r="V250" i="65"/>
  <c r="V251" i="65"/>
  <c r="V252" i="65"/>
  <c r="V253" i="65"/>
  <c r="V254" i="65"/>
  <c r="V255" i="65"/>
  <c r="V256" i="65"/>
  <c r="V257" i="65"/>
  <c r="V258" i="65"/>
  <c r="V259" i="65"/>
  <c r="V260" i="65"/>
  <c r="V261" i="65"/>
  <c r="V262" i="65"/>
  <c r="V263" i="65"/>
  <c r="V264" i="65"/>
  <c r="V265" i="65"/>
  <c r="V266" i="65"/>
  <c r="V267" i="65"/>
  <c r="V268" i="65"/>
  <c r="V269" i="65"/>
  <c r="V270" i="65"/>
  <c r="V7" i="65"/>
  <c r="S8" i="65"/>
  <c r="S9" i="65"/>
  <c r="S10" i="65"/>
  <c r="S11" i="65"/>
  <c r="S12" i="65"/>
  <c r="S13" i="65"/>
  <c r="S14" i="65"/>
  <c r="S15" i="65"/>
  <c r="S16" i="65"/>
  <c r="S17" i="65"/>
  <c r="S18" i="65"/>
  <c r="S19" i="65"/>
  <c r="S20" i="65"/>
  <c r="S21" i="65"/>
  <c r="S22" i="65"/>
  <c r="S23" i="65"/>
  <c r="S24" i="65"/>
  <c r="S25" i="65"/>
  <c r="S26" i="65"/>
  <c r="S27" i="65"/>
  <c r="S28" i="65"/>
  <c r="S29" i="65"/>
  <c r="S30" i="65"/>
  <c r="S31" i="65"/>
  <c r="S32" i="65"/>
  <c r="S33" i="65"/>
  <c r="S34" i="65"/>
  <c r="S35" i="65"/>
  <c r="S36" i="65"/>
  <c r="S37" i="65"/>
  <c r="S38" i="65"/>
  <c r="S39" i="65"/>
  <c r="S40" i="65"/>
  <c r="S41" i="65"/>
  <c r="S42" i="65"/>
  <c r="S43" i="65"/>
  <c r="S44" i="65"/>
  <c r="S45" i="65"/>
  <c r="S46" i="65"/>
  <c r="S47" i="65"/>
  <c r="S48" i="65"/>
  <c r="S49" i="65"/>
  <c r="S50" i="65"/>
  <c r="S51" i="65"/>
  <c r="S52" i="65"/>
  <c r="S53" i="65"/>
  <c r="S54" i="65"/>
  <c r="S55" i="65"/>
  <c r="S56" i="65"/>
  <c r="S57" i="65"/>
  <c r="S58" i="65"/>
  <c r="S59" i="65"/>
  <c r="S60" i="65"/>
  <c r="S61" i="65"/>
  <c r="S62" i="65"/>
  <c r="S63" i="65"/>
  <c r="S64" i="65"/>
  <c r="S65" i="65"/>
  <c r="S66" i="65"/>
  <c r="S67" i="65"/>
  <c r="S68" i="65"/>
  <c r="S69" i="65"/>
  <c r="S70" i="65"/>
  <c r="S71" i="65"/>
  <c r="S72" i="65"/>
  <c r="S73" i="65"/>
  <c r="S74" i="65"/>
  <c r="S75" i="65"/>
  <c r="S76" i="65"/>
  <c r="S77" i="65"/>
  <c r="S78" i="65"/>
  <c r="S79" i="65"/>
  <c r="S80" i="65"/>
  <c r="S81" i="65"/>
  <c r="S82" i="65"/>
  <c r="S83" i="65"/>
  <c r="S84" i="65"/>
  <c r="S85" i="65"/>
  <c r="S86" i="65"/>
  <c r="S87" i="65"/>
  <c r="S88" i="65"/>
  <c r="S89" i="65"/>
  <c r="S90" i="65"/>
  <c r="S91" i="65"/>
  <c r="S92" i="65"/>
  <c r="S93" i="65"/>
  <c r="S94" i="65"/>
  <c r="S95" i="65"/>
  <c r="S96" i="65"/>
  <c r="S97" i="65"/>
  <c r="S98" i="65"/>
  <c r="S99" i="65"/>
  <c r="S100" i="65"/>
  <c r="S101" i="65"/>
  <c r="S102" i="65"/>
  <c r="S103" i="65"/>
  <c r="S104" i="65"/>
  <c r="S105" i="65"/>
  <c r="S106" i="65"/>
  <c r="S107" i="65"/>
  <c r="S108" i="65"/>
  <c r="S109" i="65"/>
  <c r="S110" i="65"/>
  <c r="S111" i="65"/>
  <c r="S112" i="65"/>
  <c r="S113" i="65"/>
  <c r="S114" i="65"/>
  <c r="S115" i="65"/>
  <c r="S116" i="65"/>
  <c r="S117" i="65"/>
  <c r="S118" i="65"/>
  <c r="S119" i="65"/>
  <c r="S120" i="65"/>
  <c r="S121" i="65"/>
  <c r="S122" i="65"/>
  <c r="S123" i="65"/>
  <c r="S124" i="65"/>
  <c r="S125" i="65"/>
  <c r="S126" i="65"/>
  <c r="S127" i="65"/>
  <c r="S128" i="65"/>
  <c r="S129" i="65"/>
  <c r="S130" i="65"/>
  <c r="S131" i="65"/>
  <c r="S132" i="65"/>
  <c r="S133" i="65"/>
  <c r="S134" i="65"/>
  <c r="S135" i="65"/>
  <c r="S136" i="65"/>
  <c r="S137" i="65"/>
  <c r="S138" i="65"/>
  <c r="S139" i="65"/>
  <c r="S140" i="65"/>
  <c r="S141" i="65"/>
  <c r="S142" i="65"/>
  <c r="S143" i="65"/>
  <c r="S144" i="65"/>
  <c r="S145" i="65"/>
  <c r="S146" i="65"/>
  <c r="S147" i="65"/>
  <c r="S148" i="65"/>
  <c r="S149" i="65"/>
  <c r="S150" i="65"/>
  <c r="S151" i="65"/>
  <c r="S152" i="65"/>
  <c r="S153" i="65"/>
  <c r="S154" i="65"/>
  <c r="S155" i="65"/>
  <c r="S156" i="65"/>
  <c r="S157" i="65"/>
  <c r="S158" i="65"/>
  <c r="S159" i="65"/>
  <c r="S160" i="65"/>
  <c r="S161" i="65"/>
  <c r="S162" i="65"/>
  <c r="S163" i="65"/>
  <c r="S164" i="65"/>
  <c r="S165" i="65"/>
  <c r="S166" i="65"/>
  <c r="S167" i="65"/>
  <c r="S168" i="65"/>
  <c r="S169" i="65"/>
  <c r="S170" i="65"/>
  <c r="S171" i="65"/>
  <c r="S172" i="65"/>
  <c r="S173" i="65"/>
  <c r="S174" i="65"/>
  <c r="S175" i="65"/>
  <c r="S176" i="65"/>
  <c r="S177" i="65"/>
  <c r="S178" i="65"/>
  <c r="S179" i="65"/>
  <c r="S180" i="65"/>
  <c r="S181" i="65"/>
  <c r="S182" i="65"/>
  <c r="S183" i="65"/>
  <c r="S184" i="65"/>
  <c r="S185" i="65"/>
  <c r="S186" i="65"/>
  <c r="S187" i="65"/>
  <c r="S188" i="65"/>
  <c r="S189" i="65"/>
  <c r="S190" i="65"/>
  <c r="S191" i="65"/>
  <c r="S192" i="65"/>
  <c r="S193" i="65"/>
  <c r="S194" i="65"/>
  <c r="S195" i="65"/>
  <c r="S196" i="65"/>
  <c r="S197" i="65"/>
  <c r="S198" i="65"/>
  <c r="S199" i="65"/>
  <c r="S200" i="65"/>
  <c r="S201" i="65"/>
  <c r="S202" i="65"/>
  <c r="S203" i="65"/>
  <c r="S204" i="65"/>
  <c r="S205" i="65"/>
  <c r="S206" i="65"/>
  <c r="S207" i="65"/>
  <c r="S208" i="65"/>
  <c r="S209" i="65"/>
  <c r="S210" i="65"/>
  <c r="S211" i="65"/>
  <c r="S212" i="65"/>
  <c r="S213" i="65"/>
  <c r="S214" i="65"/>
  <c r="S215" i="65"/>
  <c r="S216" i="65"/>
  <c r="S217" i="65"/>
  <c r="S218" i="65"/>
  <c r="S219" i="65"/>
  <c r="S220" i="65"/>
  <c r="S221" i="65"/>
  <c r="S222" i="65"/>
  <c r="S223" i="65"/>
  <c r="S224" i="65"/>
  <c r="S225" i="65"/>
  <c r="S226" i="65"/>
  <c r="S227" i="65"/>
  <c r="S228" i="65"/>
  <c r="S229" i="65"/>
  <c r="S230" i="65"/>
  <c r="S231" i="65"/>
  <c r="S232" i="65"/>
  <c r="S233" i="65"/>
  <c r="S234" i="65"/>
  <c r="S235" i="65"/>
  <c r="S236" i="65"/>
  <c r="S237" i="65"/>
  <c r="S238" i="65"/>
  <c r="S239" i="65"/>
  <c r="S240" i="65"/>
  <c r="S241" i="65"/>
  <c r="S242" i="65"/>
  <c r="S243" i="65"/>
  <c r="S244" i="65"/>
  <c r="S245" i="65"/>
  <c r="S246" i="65"/>
  <c r="S247" i="65"/>
  <c r="S248" i="65"/>
  <c r="S249" i="65"/>
  <c r="S250" i="65"/>
  <c r="S251" i="65"/>
  <c r="S252" i="65"/>
  <c r="S253" i="65"/>
  <c r="S254" i="65"/>
  <c r="S255" i="65"/>
  <c r="S256" i="65"/>
  <c r="S257" i="65"/>
  <c r="S258" i="65"/>
  <c r="S259" i="65"/>
  <c r="S260" i="65"/>
  <c r="S261" i="65"/>
  <c r="S262" i="65"/>
  <c r="S263" i="65"/>
  <c r="S264" i="65"/>
  <c r="S265" i="65"/>
  <c r="S266" i="65"/>
  <c r="S267" i="65"/>
  <c r="S268" i="65"/>
  <c r="S269" i="65"/>
  <c r="S270" i="65"/>
  <c r="S7" i="65"/>
  <c r="Q8" i="65"/>
  <c r="Q9" i="65"/>
  <c r="Q10" i="65"/>
  <c r="Q11" i="65"/>
  <c r="Q12" i="65"/>
  <c r="Q13" i="65"/>
  <c r="Q14" i="65"/>
  <c r="Q15" i="65"/>
  <c r="Q16" i="65"/>
  <c r="Q17" i="65"/>
  <c r="Q18" i="65"/>
  <c r="Q19" i="65"/>
  <c r="Q20" i="65"/>
  <c r="Q21" i="65"/>
  <c r="Q22" i="65"/>
  <c r="Q23" i="65"/>
  <c r="Q24" i="65"/>
  <c r="Q25" i="65"/>
  <c r="Q26" i="65"/>
  <c r="Q27" i="65"/>
  <c r="Q28" i="65"/>
  <c r="Q29" i="65"/>
  <c r="Q30" i="65"/>
  <c r="Q31" i="65"/>
  <c r="Q32" i="65"/>
  <c r="Q33" i="65"/>
  <c r="Q34" i="65"/>
  <c r="Q35" i="65"/>
  <c r="Q36" i="65"/>
  <c r="Q37" i="65"/>
  <c r="Q38" i="65"/>
  <c r="Q39" i="65"/>
  <c r="Q40" i="65"/>
  <c r="Q41" i="65"/>
  <c r="Q42" i="65"/>
  <c r="Q43" i="65"/>
  <c r="Q44" i="65"/>
  <c r="Q45" i="65"/>
  <c r="Q46" i="65"/>
  <c r="Q47" i="65"/>
  <c r="Q48" i="65"/>
  <c r="Q49" i="65"/>
  <c r="Q50" i="65"/>
  <c r="Q51" i="65"/>
  <c r="Q52" i="65"/>
  <c r="Q53" i="65"/>
  <c r="Q54" i="65"/>
  <c r="Q55" i="65"/>
  <c r="Q56" i="65"/>
  <c r="Q57" i="65"/>
  <c r="Q58" i="65"/>
  <c r="Q59" i="65"/>
  <c r="Q60" i="65"/>
  <c r="Q61" i="65"/>
  <c r="Q62" i="65"/>
  <c r="Q63" i="65"/>
  <c r="Q64" i="65"/>
  <c r="Q65" i="65"/>
  <c r="Q66" i="65"/>
  <c r="Q67" i="65"/>
  <c r="Q68" i="65"/>
  <c r="Q69" i="65"/>
  <c r="Q70" i="65"/>
  <c r="Q71" i="65"/>
  <c r="Q72" i="65"/>
  <c r="Q73" i="65"/>
  <c r="Q74" i="65"/>
  <c r="Q75" i="65"/>
  <c r="Q76" i="65"/>
  <c r="Q77" i="65"/>
  <c r="Q78" i="65"/>
  <c r="Q79" i="65"/>
  <c r="Q80" i="65"/>
  <c r="Q81" i="65"/>
  <c r="Q82" i="65"/>
  <c r="Q83" i="65"/>
  <c r="Q84" i="65"/>
  <c r="Q85" i="65"/>
  <c r="Q86" i="65"/>
  <c r="Q87" i="65"/>
  <c r="Q88" i="65"/>
  <c r="Q89" i="65"/>
  <c r="Q90" i="65"/>
  <c r="Q91" i="65"/>
  <c r="Q92" i="65"/>
  <c r="Q93" i="65"/>
  <c r="Q94" i="65"/>
  <c r="Q95" i="65"/>
  <c r="Q96" i="65"/>
  <c r="Q97" i="65"/>
  <c r="Q98" i="65"/>
  <c r="Q99" i="65"/>
  <c r="Q100" i="65"/>
  <c r="Q101" i="65"/>
  <c r="Q102" i="65"/>
  <c r="Q103" i="65"/>
  <c r="Q104" i="65"/>
  <c r="Q105" i="65"/>
  <c r="Q106" i="65"/>
  <c r="Q107" i="65"/>
  <c r="Q108" i="65"/>
  <c r="Q109" i="65"/>
  <c r="Q110" i="65"/>
  <c r="Q111" i="65"/>
  <c r="Q112" i="65"/>
  <c r="Q113" i="65"/>
  <c r="Q114" i="65"/>
  <c r="Q115" i="65"/>
  <c r="Q116" i="65"/>
  <c r="Q117" i="65"/>
  <c r="Q118" i="65"/>
  <c r="Q119" i="65"/>
  <c r="Q120" i="65"/>
  <c r="Q121" i="65"/>
  <c r="Q122" i="65"/>
  <c r="Q123" i="65"/>
  <c r="Q124" i="65"/>
  <c r="Q125" i="65"/>
  <c r="Q126" i="65"/>
  <c r="Q127" i="65"/>
  <c r="Q128" i="65"/>
  <c r="Q129" i="65"/>
  <c r="Q130" i="65"/>
  <c r="Q131" i="65"/>
  <c r="Q132" i="65"/>
  <c r="Q133" i="65"/>
  <c r="Q134" i="65"/>
  <c r="Q135" i="65"/>
  <c r="Q136" i="65"/>
  <c r="Q137" i="65"/>
  <c r="Q138" i="65"/>
  <c r="Q139" i="65"/>
  <c r="Q140" i="65"/>
  <c r="Q141" i="65"/>
  <c r="Q142" i="65"/>
  <c r="Q143" i="65"/>
  <c r="Q144" i="65"/>
  <c r="Q145" i="65"/>
  <c r="Q146" i="65"/>
  <c r="Q147" i="65"/>
  <c r="Q148" i="65"/>
  <c r="Q149" i="65"/>
  <c r="Q150" i="65"/>
  <c r="Q151" i="65"/>
  <c r="Q152" i="65"/>
  <c r="Q153" i="65"/>
  <c r="Q154" i="65"/>
  <c r="Q155" i="65"/>
  <c r="Q156" i="65"/>
  <c r="Q157" i="65"/>
  <c r="Q158" i="65"/>
  <c r="Q159" i="65"/>
  <c r="Q160" i="65"/>
  <c r="Q161" i="65"/>
  <c r="Q162" i="65"/>
  <c r="Q163" i="65"/>
  <c r="Q164" i="65"/>
  <c r="Q165" i="65"/>
  <c r="Q166" i="65"/>
  <c r="Q167" i="65"/>
  <c r="Q168" i="65"/>
  <c r="Q169" i="65"/>
  <c r="Q170" i="65"/>
  <c r="Q171" i="65"/>
  <c r="Q172" i="65"/>
  <c r="Q173" i="65"/>
  <c r="Q174" i="65"/>
  <c r="Q175" i="65"/>
  <c r="Q176" i="65"/>
  <c r="Q177" i="65"/>
  <c r="Q178" i="65"/>
  <c r="Q179" i="65"/>
  <c r="Q180" i="65"/>
  <c r="Q181" i="65"/>
  <c r="Q182" i="65"/>
  <c r="Q183" i="65"/>
  <c r="Q184" i="65"/>
  <c r="Q185" i="65"/>
  <c r="Q186" i="65"/>
  <c r="Q187" i="65"/>
  <c r="Q188" i="65"/>
  <c r="Q189" i="65"/>
  <c r="Q190" i="65"/>
  <c r="Q191" i="65"/>
  <c r="Q192" i="65"/>
  <c r="Q193" i="65"/>
  <c r="Q194" i="65"/>
  <c r="Q195" i="65"/>
  <c r="Q196" i="65"/>
  <c r="Q197" i="65"/>
  <c r="Q198" i="65"/>
  <c r="Q199" i="65"/>
  <c r="Q200" i="65"/>
  <c r="Q201" i="65"/>
  <c r="Q202" i="65"/>
  <c r="Q203" i="65"/>
  <c r="Q204" i="65"/>
  <c r="Q205" i="65"/>
  <c r="Q206" i="65"/>
  <c r="Q207" i="65"/>
  <c r="Q208" i="65"/>
  <c r="Q209" i="65"/>
  <c r="Q210" i="65"/>
  <c r="Q211" i="65"/>
  <c r="Q212" i="65"/>
  <c r="Q213" i="65"/>
  <c r="Q214" i="65"/>
  <c r="Q215" i="65"/>
  <c r="Q216" i="65"/>
  <c r="Q217" i="65"/>
  <c r="Q218" i="65"/>
  <c r="Q219" i="65"/>
  <c r="Q220" i="65"/>
  <c r="Q221" i="65"/>
  <c r="Q222" i="65"/>
  <c r="Q223" i="65"/>
  <c r="Q224" i="65"/>
  <c r="Q225" i="65"/>
  <c r="Q226" i="65"/>
  <c r="Q227" i="65"/>
  <c r="Q228" i="65"/>
  <c r="Q229" i="65"/>
  <c r="Q230" i="65"/>
  <c r="Q231" i="65"/>
  <c r="Q232" i="65"/>
  <c r="Q233" i="65"/>
  <c r="Q234" i="65"/>
  <c r="Q235" i="65"/>
  <c r="Q236" i="65"/>
  <c r="Q237" i="65"/>
  <c r="Q238" i="65"/>
  <c r="Q239" i="65"/>
  <c r="Q240" i="65"/>
  <c r="Q241" i="65"/>
  <c r="Q242" i="65"/>
  <c r="Q243" i="65"/>
  <c r="Q244" i="65"/>
  <c r="Q245" i="65"/>
  <c r="Q246" i="65"/>
  <c r="Q247" i="65"/>
  <c r="Q248" i="65"/>
  <c r="Q249" i="65"/>
  <c r="Q250" i="65"/>
  <c r="Q251" i="65"/>
  <c r="Q252" i="65"/>
  <c r="Q253" i="65"/>
  <c r="Q254" i="65"/>
  <c r="Q255" i="65"/>
  <c r="Q256" i="65"/>
  <c r="Q257" i="65"/>
  <c r="Q258" i="65"/>
  <c r="Q259" i="65"/>
  <c r="Q260" i="65"/>
  <c r="Q261" i="65"/>
  <c r="Q262" i="65"/>
  <c r="Q263" i="65"/>
  <c r="Q264" i="65"/>
  <c r="Q265" i="65"/>
  <c r="Q266" i="65"/>
  <c r="Q267" i="65"/>
  <c r="Q268" i="65"/>
  <c r="Q269" i="65"/>
  <c r="Q270" i="65"/>
  <c r="Q7" i="65"/>
  <c r="P127" i="65"/>
  <c r="P135" i="65"/>
  <c r="P150" i="65"/>
  <c r="P199" i="65"/>
  <c r="P214" i="65"/>
  <c r="G27" i="65"/>
  <c r="G67" i="65"/>
  <c r="H73" i="65"/>
  <c r="G107" i="65"/>
  <c r="P107" i="65" s="1"/>
  <c r="G114" i="65"/>
  <c r="D195" i="65"/>
  <c r="H195" i="65" s="1"/>
  <c r="C222" i="65"/>
  <c r="G222" i="65" s="1"/>
  <c r="P222" i="65" s="1"/>
  <c r="C239" i="65"/>
  <c r="G239" i="65" s="1"/>
  <c r="C242" i="65"/>
  <c r="G242" i="65" s="1"/>
  <c r="P242" i="65" s="1"/>
  <c r="C252" i="65"/>
  <c r="C253" i="65"/>
  <c r="C254" i="65"/>
  <c r="G254" i="65" s="1"/>
  <c r="P254" i="65" s="1"/>
  <c r="D254" i="65"/>
  <c r="H254" i="65" s="1"/>
  <c r="D258" i="65"/>
  <c r="H258" i="65" s="1"/>
  <c r="D259" i="65"/>
  <c r="H259" i="65" s="1"/>
  <c r="D261" i="65"/>
  <c r="H261" i="65" s="1"/>
  <c r="C134" i="65"/>
  <c r="G134" i="65" s="1"/>
  <c r="D134" i="65"/>
  <c r="D266" i="65" s="1"/>
  <c r="H266" i="65" s="1"/>
  <c r="C135" i="65"/>
  <c r="G135" i="65" s="1"/>
  <c r="D135" i="65"/>
  <c r="D267" i="65" s="1"/>
  <c r="H267" i="65" s="1"/>
  <c r="C136" i="65"/>
  <c r="D136" i="65"/>
  <c r="H136" i="65" s="1"/>
  <c r="C137" i="65"/>
  <c r="D137" i="65"/>
  <c r="C138" i="65"/>
  <c r="D138" i="65"/>
  <c r="C133" i="65"/>
  <c r="D133" i="65"/>
  <c r="H133" i="65" s="1"/>
  <c r="C129" i="65"/>
  <c r="D129" i="65"/>
  <c r="H129" i="65" s="1"/>
  <c r="C130" i="65"/>
  <c r="D130" i="65"/>
  <c r="D262" i="65" s="1"/>
  <c r="H262" i="65" s="1"/>
  <c r="C131" i="65"/>
  <c r="C263" i="65" s="1"/>
  <c r="G263" i="65" s="1"/>
  <c r="D131" i="65"/>
  <c r="H131" i="65" s="1"/>
  <c r="C132" i="65"/>
  <c r="D132" i="65"/>
  <c r="H132" i="65" s="1"/>
  <c r="C128" i="65"/>
  <c r="D128" i="65"/>
  <c r="C125" i="65"/>
  <c r="D125" i="65"/>
  <c r="C126" i="65"/>
  <c r="D126" i="65"/>
  <c r="H126" i="65" s="1"/>
  <c r="C127" i="65"/>
  <c r="G127" i="65" s="1"/>
  <c r="D127" i="65"/>
  <c r="H127" i="65" s="1"/>
  <c r="C124" i="65"/>
  <c r="D124" i="65"/>
  <c r="C119" i="65"/>
  <c r="C251" i="65" s="1"/>
  <c r="G251" i="65" s="1"/>
  <c r="D119" i="65"/>
  <c r="D251" i="65" s="1"/>
  <c r="H251" i="65" s="1"/>
  <c r="C120" i="65"/>
  <c r="G120" i="65" s="1"/>
  <c r="D120" i="65"/>
  <c r="H120" i="65" s="1"/>
  <c r="C121" i="65"/>
  <c r="G121" i="65" s="1"/>
  <c r="D121" i="65"/>
  <c r="H121" i="65" s="1"/>
  <c r="C122" i="65"/>
  <c r="G122" i="65" s="1"/>
  <c r="D122" i="65"/>
  <c r="H122" i="65" s="1"/>
  <c r="C123" i="65"/>
  <c r="C255" i="65" s="1"/>
  <c r="G255" i="65" s="1"/>
  <c r="D123" i="65"/>
  <c r="D255" i="65" s="1"/>
  <c r="H255" i="65" s="1"/>
  <c r="D118" i="65"/>
  <c r="C118" i="65"/>
  <c r="C114" i="65"/>
  <c r="C246" i="65" s="1"/>
  <c r="G246" i="65" s="1"/>
  <c r="D114" i="65"/>
  <c r="D246" i="65" s="1"/>
  <c r="H246" i="65" s="1"/>
  <c r="C115" i="65"/>
  <c r="C247" i="65" s="1"/>
  <c r="G247" i="65" s="1"/>
  <c r="P247" i="65" s="1"/>
  <c r="D115" i="65"/>
  <c r="D247" i="65" s="1"/>
  <c r="H247" i="65" s="1"/>
  <c r="C116" i="65"/>
  <c r="G116" i="65" s="1"/>
  <c r="D116" i="65"/>
  <c r="H116" i="65" s="1"/>
  <c r="C117" i="65"/>
  <c r="C249" i="65" s="1"/>
  <c r="D117" i="65"/>
  <c r="H117" i="65" s="1"/>
  <c r="D113" i="65"/>
  <c r="D245" i="65" s="1"/>
  <c r="H245" i="65" s="1"/>
  <c r="C113" i="65"/>
  <c r="C109" i="65"/>
  <c r="D109" i="65"/>
  <c r="H109" i="65" s="1"/>
  <c r="C110" i="65"/>
  <c r="G110" i="65" s="1"/>
  <c r="D110" i="65"/>
  <c r="C111" i="65"/>
  <c r="G111" i="65" s="1"/>
  <c r="D111" i="65"/>
  <c r="C112" i="65"/>
  <c r="D112" i="65"/>
  <c r="D108" i="65"/>
  <c r="C108" i="65"/>
  <c r="C104" i="65"/>
  <c r="D104" i="65"/>
  <c r="H104" i="65" s="1"/>
  <c r="C105" i="65"/>
  <c r="D105" i="65"/>
  <c r="H105" i="65" s="1"/>
  <c r="C106" i="65"/>
  <c r="D106" i="65"/>
  <c r="H106" i="65" s="1"/>
  <c r="C107" i="65"/>
  <c r="D107" i="65"/>
  <c r="D239" i="65" s="1"/>
  <c r="H239" i="65" s="1"/>
  <c r="D103" i="65"/>
  <c r="D235" i="65" s="1"/>
  <c r="H235" i="65" s="1"/>
  <c r="C103" i="65"/>
  <c r="N103" i="65" s="1"/>
  <c r="C99" i="65"/>
  <c r="C231" i="65" s="1"/>
  <c r="G231" i="65" s="1"/>
  <c r="D99" i="65"/>
  <c r="C100" i="65"/>
  <c r="D100" i="65"/>
  <c r="H100" i="65" s="1"/>
  <c r="C101" i="65"/>
  <c r="D101" i="65"/>
  <c r="H101" i="65" s="1"/>
  <c r="C102" i="65"/>
  <c r="G102" i="65" s="1"/>
  <c r="D102" i="65"/>
  <c r="D234" i="65" s="1"/>
  <c r="H234" i="65" s="1"/>
  <c r="D98" i="65"/>
  <c r="D230" i="65" s="1"/>
  <c r="H230" i="65" s="1"/>
  <c r="C98" i="65"/>
  <c r="C230" i="65" s="1"/>
  <c r="G230" i="65" s="1"/>
  <c r="C94" i="65"/>
  <c r="G94" i="65" s="1"/>
  <c r="P94" i="65" s="1"/>
  <c r="D94" i="65"/>
  <c r="H94" i="65" s="1"/>
  <c r="C95" i="65"/>
  <c r="G95" i="65" s="1"/>
  <c r="D95" i="65"/>
  <c r="C96" i="65"/>
  <c r="D96" i="65"/>
  <c r="D228" i="65" s="1"/>
  <c r="H228" i="65" s="1"/>
  <c r="C97" i="65"/>
  <c r="D97" i="65"/>
  <c r="D229" i="65" s="1"/>
  <c r="H229" i="65" s="1"/>
  <c r="D93" i="65"/>
  <c r="H93" i="65" s="1"/>
  <c r="C93" i="65"/>
  <c r="C88" i="65"/>
  <c r="D88" i="65"/>
  <c r="C89" i="65"/>
  <c r="D89" i="65"/>
  <c r="H89" i="65" s="1"/>
  <c r="C90" i="65"/>
  <c r="G90" i="65" s="1"/>
  <c r="D90" i="65"/>
  <c r="H90" i="65" s="1"/>
  <c r="C91" i="65"/>
  <c r="C223" i="65" s="1"/>
  <c r="G223" i="65" s="1"/>
  <c r="D91" i="65"/>
  <c r="D223" i="65" s="1"/>
  <c r="H223" i="65" s="1"/>
  <c r="C92" i="65"/>
  <c r="D92" i="65"/>
  <c r="H92" i="65" s="1"/>
  <c r="D87" i="65"/>
  <c r="D219" i="65" s="1"/>
  <c r="H219" i="65" s="1"/>
  <c r="C87" i="65"/>
  <c r="C219" i="65" s="1"/>
  <c r="G219" i="65" s="1"/>
  <c r="C83" i="65"/>
  <c r="C215" i="65" s="1"/>
  <c r="G215" i="65" s="1"/>
  <c r="D83" i="65"/>
  <c r="H83" i="65" s="1"/>
  <c r="C84" i="65"/>
  <c r="D84" i="65"/>
  <c r="H84" i="65" s="1"/>
  <c r="C85" i="65"/>
  <c r="D85" i="65"/>
  <c r="H85" i="65" s="1"/>
  <c r="C86" i="65"/>
  <c r="C218" i="65" s="1"/>
  <c r="G218" i="65" s="1"/>
  <c r="D86" i="65"/>
  <c r="D218" i="65" s="1"/>
  <c r="H218" i="65" s="1"/>
  <c r="D82" i="65"/>
  <c r="D214" i="65" s="1"/>
  <c r="H214" i="65" s="1"/>
  <c r="C82" i="65"/>
  <c r="C214" i="65" s="1"/>
  <c r="G214" i="65" s="1"/>
  <c r="C77" i="65"/>
  <c r="D77" i="65"/>
  <c r="C78" i="65"/>
  <c r="D78" i="65"/>
  <c r="C79" i="65"/>
  <c r="G79" i="65" s="1"/>
  <c r="P79" i="65" s="1"/>
  <c r="D79" i="65"/>
  <c r="C80" i="65"/>
  <c r="D80" i="65"/>
  <c r="D212" i="65" s="1"/>
  <c r="H212" i="65" s="1"/>
  <c r="C81" i="65"/>
  <c r="D81" i="65"/>
  <c r="D213" i="65" s="1"/>
  <c r="H213" i="65" s="1"/>
  <c r="D76" i="65"/>
  <c r="H76" i="65" s="1"/>
  <c r="C76" i="65"/>
  <c r="C72" i="65"/>
  <c r="D72" i="65"/>
  <c r="H72" i="65" s="1"/>
  <c r="C73" i="65"/>
  <c r="G73" i="65" s="1"/>
  <c r="D73" i="65"/>
  <c r="D205" i="65" s="1"/>
  <c r="H205" i="65" s="1"/>
  <c r="C74" i="65"/>
  <c r="G74" i="65" s="1"/>
  <c r="D74" i="65"/>
  <c r="H74" i="65" s="1"/>
  <c r="C75" i="65"/>
  <c r="D75" i="65"/>
  <c r="D71" i="65"/>
  <c r="D203" i="65" s="1"/>
  <c r="H203" i="65" s="1"/>
  <c r="C71" i="65"/>
  <c r="N71" i="65" s="1"/>
  <c r="C68" i="65"/>
  <c r="D68" i="65"/>
  <c r="H68" i="65" s="1"/>
  <c r="C69" i="65"/>
  <c r="D69" i="65"/>
  <c r="H69" i="65" s="1"/>
  <c r="C70" i="65"/>
  <c r="C202" i="65" s="1"/>
  <c r="G202" i="65" s="1"/>
  <c r="D70" i="65"/>
  <c r="D202" i="65" s="1"/>
  <c r="H202" i="65" s="1"/>
  <c r="D67" i="65"/>
  <c r="H67" i="65" s="1"/>
  <c r="C67" i="65"/>
  <c r="C199" i="65" s="1"/>
  <c r="G199" i="65" s="1"/>
  <c r="C63" i="65"/>
  <c r="D63" i="65"/>
  <c r="H63" i="65" s="1"/>
  <c r="C64" i="65"/>
  <c r="C196" i="65" s="1"/>
  <c r="D64" i="65"/>
  <c r="C65" i="65"/>
  <c r="D65" i="65"/>
  <c r="D197" i="65" s="1"/>
  <c r="H197" i="65" s="1"/>
  <c r="C66" i="65"/>
  <c r="C198" i="65" s="1"/>
  <c r="G198" i="65" s="1"/>
  <c r="D66" i="65"/>
  <c r="D198" i="65" s="1"/>
  <c r="H198" i="65" s="1"/>
  <c r="D62" i="65"/>
  <c r="C62" i="65"/>
  <c r="C59" i="65"/>
  <c r="C191" i="65" s="1"/>
  <c r="G191" i="65" s="1"/>
  <c r="D59" i="65"/>
  <c r="D191" i="65" s="1"/>
  <c r="H191" i="65" s="1"/>
  <c r="C60" i="65"/>
  <c r="G60" i="65" s="1"/>
  <c r="D60" i="65"/>
  <c r="C61" i="65"/>
  <c r="D61" i="65"/>
  <c r="D58" i="65"/>
  <c r="H58" i="65" s="1"/>
  <c r="C58" i="65"/>
  <c r="G58" i="65" s="1"/>
  <c r="C54" i="65"/>
  <c r="C186" i="65" s="1"/>
  <c r="G186" i="65" s="1"/>
  <c r="P186" i="65" s="1"/>
  <c r="D54" i="65"/>
  <c r="D186" i="65" s="1"/>
  <c r="H186" i="65" s="1"/>
  <c r="C55" i="65"/>
  <c r="C187" i="65" s="1"/>
  <c r="G187" i="65" s="1"/>
  <c r="D55" i="65"/>
  <c r="C56" i="65"/>
  <c r="D56" i="65"/>
  <c r="C57" i="65"/>
  <c r="G57" i="65" s="1"/>
  <c r="D57" i="65"/>
  <c r="H57" i="65" s="1"/>
  <c r="D53" i="65"/>
  <c r="H53" i="65" s="1"/>
  <c r="C53" i="65"/>
  <c r="C48" i="65"/>
  <c r="D48" i="65"/>
  <c r="D180" i="65" s="1"/>
  <c r="H180" i="65" s="1"/>
  <c r="C49" i="65"/>
  <c r="G49" i="65" s="1"/>
  <c r="D49" i="65"/>
  <c r="D181" i="65" s="1"/>
  <c r="H181" i="65" s="1"/>
  <c r="C50" i="65"/>
  <c r="C182" i="65" s="1"/>
  <c r="G182" i="65" s="1"/>
  <c r="D50" i="65"/>
  <c r="C51" i="65"/>
  <c r="C183" i="65" s="1"/>
  <c r="G183" i="65" s="1"/>
  <c r="D51" i="65"/>
  <c r="D183" i="65" s="1"/>
  <c r="H183" i="65" s="1"/>
  <c r="C52" i="65"/>
  <c r="D52" i="65"/>
  <c r="D47" i="65"/>
  <c r="H47" i="65" s="1"/>
  <c r="C47" i="65"/>
  <c r="G47" i="65" s="1"/>
  <c r="C43" i="65"/>
  <c r="D43" i="65"/>
  <c r="C44" i="65"/>
  <c r="D44" i="65"/>
  <c r="C45" i="65"/>
  <c r="D45" i="65"/>
  <c r="H45" i="65" s="1"/>
  <c r="C46" i="65"/>
  <c r="G46" i="65" s="1"/>
  <c r="D46" i="65"/>
  <c r="H46" i="65" s="1"/>
  <c r="D42" i="65"/>
  <c r="H42" i="65" s="1"/>
  <c r="C42" i="65"/>
  <c r="G42" i="65" s="1"/>
  <c r="C38" i="65"/>
  <c r="C170" i="65" s="1"/>
  <c r="G170" i="65" s="1"/>
  <c r="D38" i="65"/>
  <c r="D170" i="65" s="1"/>
  <c r="H170" i="65" s="1"/>
  <c r="C39" i="65"/>
  <c r="C171" i="65" s="1"/>
  <c r="G171" i="65" s="1"/>
  <c r="P171" i="65" s="1"/>
  <c r="D39" i="65"/>
  <c r="C40" i="65"/>
  <c r="D40" i="65"/>
  <c r="C41" i="65"/>
  <c r="D41" i="65"/>
  <c r="H41" i="65" s="1"/>
  <c r="D37" i="65"/>
  <c r="H37" i="65" s="1"/>
  <c r="C37" i="65"/>
  <c r="C33" i="65"/>
  <c r="D33" i="65"/>
  <c r="D165" i="65" s="1"/>
  <c r="H165" i="65" s="1"/>
  <c r="C34" i="65"/>
  <c r="D34" i="65"/>
  <c r="D166" i="65" s="1"/>
  <c r="H166" i="65" s="1"/>
  <c r="C35" i="65"/>
  <c r="C167" i="65" s="1"/>
  <c r="G167" i="65" s="1"/>
  <c r="D35" i="65"/>
  <c r="H35" i="65" s="1"/>
  <c r="C36" i="65"/>
  <c r="D36" i="65"/>
  <c r="H36" i="65" s="1"/>
  <c r="D32" i="65"/>
  <c r="C32" i="65"/>
  <c r="C27" i="65"/>
  <c r="C159" i="65" s="1"/>
  <c r="G159" i="65" s="1"/>
  <c r="D27" i="65"/>
  <c r="D159" i="65" s="1"/>
  <c r="H159" i="65" s="1"/>
  <c r="C28" i="65"/>
  <c r="G28" i="65" s="1"/>
  <c r="D28" i="65"/>
  <c r="H28" i="65" s="1"/>
  <c r="C29" i="65"/>
  <c r="D29" i="65"/>
  <c r="C30" i="65"/>
  <c r="G30" i="65" s="1"/>
  <c r="P30" i="65" s="1"/>
  <c r="D30" i="65"/>
  <c r="H30" i="65" s="1"/>
  <c r="C31" i="65"/>
  <c r="G31" i="65" s="1"/>
  <c r="D31" i="65"/>
  <c r="H31" i="65" s="1"/>
  <c r="D26" i="65"/>
  <c r="H26" i="65" s="1"/>
  <c r="C26" i="65"/>
  <c r="G26" i="65" s="1"/>
  <c r="C22" i="65"/>
  <c r="C154" i="65" s="1"/>
  <c r="G154" i="65" s="1"/>
  <c r="D22" i="65"/>
  <c r="D154" i="65" s="1"/>
  <c r="H154" i="65" s="1"/>
  <c r="C23" i="65"/>
  <c r="D23" i="65"/>
  <c r="C24" i="65"/>
  <c r="D24" i="65"/>
  <c r="C25" i="65"/>
  <c r="D25" i="65"/>
  <c r="D157" i="65" s="1"/>
  <c r="H157" i="65" s="1"/>
  <c r="D21" i="65"/>
  <c r="H21" i="65" s="1"/>
  <c r="C21" i="65"/>
  <c r="C17" i="65"/>
  <c r="D17" i="65"/>
  <c r="D149" i="65" s="1"/>
  <c r="H149" i="65" s="1"/>
  <c r="C18" i="65"/>
  <c r="C150" i="65" s="1"/>
  <c r="G150" i="65" s="1"/>
  <c r="D18" i="65"/>
  <c r="C19" i="65"/>
  <c r="C151" i="65" s="1"/>
  <c r="G151" i="65" s="1"/>
  <c r="D19" i="65"/>
  <c r="D151" i="65" s="1"/>
  <c r="H151" i="65" s="1"/>
  <c r="C20" i="65"/>
  <c r="D20" i="65"/>
  <c r="D16" i="65"/>
  <c r="D148" i="65" s="1"/>
  <c r="H148" i="65" s="1"/>
  <c r="C16" i="65"/>
  <c r="C12" i="65"/>
  <c r="D12" i="65"/>
  <c r="H12" i="65" s="1"/>
  <c r="C13" i="65"/>
  <c r="D13" i="65"/>
  <c r="H13" i="65" s="1"/>
  <c r="C14" i="65"/>
  <c r="G14" i="65" s="1"/>
  <c r="D14" i="65"/>
  <c r="H14" i="65" s="1"/>
  <c r="C15" i="65"/>
  <c r="D15" i="65"/>
  <c r="H15" i="65" s="1"/>
  <c r="D11" i="65"/>
  <c r="C11" i="65"/>
  <c r="C8" i="65"/>
  <c r="D8" i="65"/>
  <c r="H8" i="65" s="1"/>
  <c r="C9" i="65"/>
  <c r="D9" i="65"/>
  <c r="H9" i="65" s="1"/>
  <c r="C10" i="65"/>
  <c r="G10" i="65" s="1"/>
  <c r="D10" i="65"/>
  <c r="H10" i="65" s="1"/>
  <c r="D7" i="65"/>
  <c r="C7" i="65"/>
  <c r="N7" i="65" s="1"/>
  <c r="G2" i="63"/>
  <c r="AC6" i="63" a="1"/>
  <c r="AC6" i="63" s="1"/>
  <c r="E11" i="65" s="1"/>
  <c r="I11" i="65" s="1"/>
  <c r="O11" i="65" s="1"/>
  <c r="AD6" i="63" a="1"/>
  <c r="AD6" i="63" s="1"/>
  <c r="E16" i="65" s="1"/>
  <c r="E148" i="65" s="1"/>
  <c r="I148" i="65" s="1"/>
  <c r="O148" i="65" s="1"/>
  <c r="AE6" i="63" a="1"/>
  <c r="AE6" i="63" s="1"/>
  <c r="E21" i="65" s="1"/>
  <c r="E153" i="65" s="1"/>
  <c r="I153" i="65" s="1"/>
  <c r="O153" i="65" s="1"/>
  <c r="AF6" i="63" a="1"/>
  <c r="AF6" i="63" s="1"/>
  <c r="E26" i="65" s="1"/>
  <c r="AG6" i="63" a="1"/>
  <c r="AG6" i="63" s="1"/>
  <c r="E32" i="65" s="1"/>
  <c r="AH6" i="63" a="1"/>
  <c r="AH6" i="63" s="1"/>
  <c r="E37" i="65" s="1"/>
  <c r="E169" i="65" s="1"/>
  <c r="I169" i="65" s="1"/>
  <c r="O169" i="65" s="1"/>
  <c r="AI6" i="63" a="1"/>
  <c r="AI6" i="63" s="1"/>
  <c r="E42" i="65" s="1"/>
  <c r="AJ6" i="63" a="1"/>
  <c r="AJ6" i="63" s="1"/>
  <c r="E47" i="65" s="1"/>
  <c r="AK6" i="63" a="1"/>
  <c r="AK6" i="63" s="1"/>
  <c r="E53" i="65" s="1"/>
  <c r="E185" i="65" s="1"/>
  <c r="I185" i="65" s="1"/>
  <c r="O185" i="65" s="1"/>
  <c r="AL6" i="63" a="1"/>
  <c r="AL6" i="63" s="1"/>
  <c r="E58" i="65" s="1"/>
  <c r="AM6" i="63" a="1"/>
  <c r="AM6" i="63" s="1"/>
  <c r="E62" i="65" s="1"/>
  <c r="AN6" i="63" a="1"/>
  <c r="AN6" i="63" s="1"/>
  <c r="E67" i="65" s="1"/>
  <c r="AO6" i="63" a="1"/>
  <c r="AO6" i="63" s="1"/>
  <c r="E71" i="65" s="1"/>
  <c r="E203" i="65" s="1"/>
  <c r="I203" i="65" s="1"/>
  <c r="O203" i="65" s="1"/>
  <c r="AP6" i="63" a="1"/>
  <c r="AP6" i="63" s="1"/>
  <c r="E76" i="65" s="1"/>
  <c r="AQ6" i="63" a="1"/>
  <c r="AQ6" i="63" s="1"/>
  <c r="E82" i="65" s="1"/>
  <c r="AR6" i="63" a="1"/>
  <c r="AR6" i="63" s="1"/>
  <c r="E87" i="65" s="1"/>
  <c r="E219" i="65" s="1"/>
  <c r="I219" i="65" s="1"/>
  <c r="O219" i="65" s="1"/>
  <c r="AS6" i="63" a="1"/>
  <c r="AS6" i="63" s="1"/>
  <c r="E93" i="65" s="1"/>
  <c r="I93" i="65" s="1"/>
  <c r="O93" i="65" s="1"/>
  <c r="AT6" i="63" a="1"/>
  <c r="AT6" i="63" s="1"/>
  <c r="E98" i="65" s="1"/>
  <c r="AU6" i="63" a="1"/>
  <c r="AU6" i="63" s="1"/>
  <c r="E103" i="65" s="1"/>
  <c r="E235" i="65" s="1"/>
  <c r="I235" i="65" s="1"/>
  <c r="O235" i="65" s="1"/>
  <c r="AV6" i="63" a="1"/>
  <c r="AV6" i="63" s="1"/>
  <c r="E108" i="65" s="1"/>
  <c r="AW6" i="63" a="1"/>
  <c r="AX6" i="63" a="1"/>
  <c r="E119" i="65" s="1"/>
  <c r="AY6" i="63" a="1"/>
  <c r="E125" i="65" s="1"/>
  <c r="AZ6" i="63" a="1"/>
  <c r="AZ6" i="63" s="1"/>
  <c r="BA6" i="63" a="1"/>
  <c r="BA6" i="63" s="1"/>
  <c r="BB6" i="63" a="1"/>
  <c r="BB6" i="63" s="1"/>
  <c r="BC6" i="63" a="1"/>
  <c r="BD6" i="63" a="1"/>
  <c r="AB6" i="63" a="1"/>
  <c r="AB6" i="63" s="1"/>
  <c r="E7" i="65" s="1"/>
  <c r="E139" i="65" s="1"/>
  <c r="I139" i="65" s="1"/>
  <c r="O139" i="65" s="1"/>
  <c r="K7" i="59"/>
  <c r="P57" i="65" l="1"/>
  <c r="M219" i="65"/>
  <c r="M255" i="65"/>
  <c r="I67" i="65"/>
  <c r="O67" i="65" s="1"/>
  <c r="E199" i="65"/>
  <c r="I199" i="65" s="1"/>
  <c r="O199" i="65" s="1"/>
  <c r="P122" i="65"/>
  <c r="G196" i="65"/>
  <c r="N196" i="65"/>
  <c r="P121" i="65"/>
  <c r="P28" i="65"/>
  <c r="P58" i="65"/>
  <c r="M67" i="65"/>
  <c r="N43" i="65"/>
  <c r="P73" i="65"/>
  <c r="P90" i="65"/>
  <c r="G249" i="65"/>
  <c r="I47" i="65"/>
  <c r="O47" i="65" s="1"/>
  <c r="E179" i="65"/>
  <c r="I179" i="65" s="1"/>
  <c r="O179" i="65" s="1"/>
  <c r="I42" i="65"/>
  <c r="O42" i="65" s="1"/>
  <c r="E174" i="65"/>
  <c r="I174" i="65" s="1"/>
  <c r="O174" i="65" s="1"/>
  <c r="E251" i="65"/>
  <c r="I119" i="65"/>
  <c r="O119" i="65" s="1"/>
  <c r="N119" i="65"/>
  <c r="P116" i="65"/>
  <c r="I58" i="65"/>
  <c r="O58" i="65" s="1"/>
  <c r="E190" i="65"/>
  <c r="I190" i="65" s="1"/>
  <c r="O190" i="65" s="1"/>
  <c r="P49" i="65"/>
  <c r="I62" i="65"/>
  <c r="O62" i="65" s="1"/>
  <c r="E194" i="65"/>
  <c r="I194" i="65" s="1"/>
  <c r="O194" i="65" s="1"/>
  <c r="I26" i="65"/>
  <c r="O26" i="65" s="1"/>
  <c r="E158" i="65"/>
  <c r="I158" i="65" s="1"/>
  <c r="O158" i="65" s="1"/>
  <c r="P60" i="65"/>
  <c r="E8" i="65"/>
  <c r="C149" i="65"/>
  <c r="E31" i="65"/>
  <c r="C165" i="65"/>
  <c r="N33" i="65"/>
  <c r="E46" i="65"/>
  <c r="E51" i="65"/>
  <c r="G48" i="65"/>
  <c r="E61" i="65"/>
  <c r="I61" i="65" s="1"/>
  <c r="O61" i="65" s="1"/>
  <c r="C224" i="65"/>
  <c r="H137" i="65"/>
  <c r="D269" i="65"/>
  <c r="H269" i="65" s="1"/>
  <c r="D199" i="65"/>
  <c r="H199" i="65" s="1"/>
  <c r="M199" i="65" s="1"/>
  <c r="C144" i="65"/>
  <c r="G21" i="65"/>
  <c r="N21" i="65"/>
  <c r="E30" i="65"/>
  <c r="E41" i="65"/>
  <c r="I41" i="65" s="1"/>
  <c r="O41" i="65" s="1"/>
  <c r="E45" i="65"/>
  <c r="I45" i="65" s="1"/>
  <c r="O45" i="65" s="1"/>
  <c r="E50" i="65"/>
  <c r="E57" i="65"/>
  <c r="I57" i="65" s="1"/>
  <c r="O57" i="65" s="1"/>
  <c r="E60" i="65"/>
  <c r="I60" i="65" s="1"/>
  <c r="O60" i="65" s="1"/>
  <c r="G62" i="65"/>
  <c r="C194" i="65"/>
  <c r="G80" i="65"/>
  <c r="C229" i="65"/>
  <c r="H110" i="65"/>
  <c r="M110" i="65" s="1"/>
  <c r="D242" i="65"/>
  <c r="H242" i="65" s="1"/>
  <c r="M242" i="65" s="1"/>
  <c r="G128" i="65"/>
  <c r="G137" i="65"/>
  <c r="D241" i="65"/>
  <c r="H241" i="65" s="1"/>
  <c r="D221" i="65"/>
  <c r="H221" i="65" s="1"/>
  <c r="H107" i="65"/>
  <c r="M107" i="65" s="1"/>
  <c r="H25" i="65"/>
  <c r="N186" i="65"/>
  <c r="P114" i="65"/>
  <c r="N58" i="65"/>
  <c r="BC6" i="63"/>
  <c r="E128" i="65" s="1"/>
  <c r="N128" i="65" s="1"/>
  <c r="E129" i="65"/>
  <c r="E261" i="65" s="1"/>
  <c r="I261" i="65" s="1"/>
  <c r="O261" i="65" s="1"/>
  <c r="E130" i="65"/>
  <c r="E131" i="65"/>
  <c r="G8" i="65"/>
  <c r="N8" i="65"/>
  <c r="G16" i="65"/>
  <c r="N16" i="65"/>
  <c r="E29" i="65"/>
  <c r="I29" i="65" s="1"/>
  <c r="O29" i="65" s="1"/>
  <c r="E36" i="65"/>
  <c r="E40" i="65"/>
  <c r="E44" i="65"/>
  <c r="I44" i="65" s="1"/>
  <c r="O44" i="65" s="1"/>
  <c r="E49" i="65"/>
  <c r="E181" i="65" s="1"/>
  <c r="I181" i="65" s="1"/>
  <c r="O181" i="65" s="1"/>
  <c r="E56" i="65"/>
  <c r="E59" i="65"/>
  <c r="I59" i="65" s="1"/>
  <c r="O59" i="65" s="1"/>
  <c r="H62" i="65"/>
  <c r="D194" i="65"/>
  <c r="H194" i="65" s="1"/>
  <c r="H79" i="65"/>
  <c r="D211" i="65"/>
  <c r="H211" i="65" s="1"/>
  <c r="G85" i="65"/>
  <c r="G101" i="65"/>
  <c r="D217" i="65"/>
  <c r="H217" i="65" s="1"/>
  <c r="H19" i="65"/>
  <c r="N199" i="65"/>
  <c r="P191" i="65"/>
  <c r="M186" i="65"/>
  <c r="P14" i="65"/>
  <c r="AW6" i="63"/>
  <c r="E113" i="65" s="1"/>
  <c r="E245" i="65" s="1"/>
  <c r="I245" i="65" s="1"/>
  <c r="O245" i="65" s="1"/>
  <c r="E116" i="65"/>
  <c r="C143" i="65"/>
  <c r="G11" i="65"/>
  <c r="E28" i="65"/>
  <c r="I28" i="65" s="1"/>
  <c r="O28" i="65" s="1"/>
  <c r="E35" i="65"/>
  <c r="E39" i="65"/>
  <c r="E43" i="65"/>
  <c r="I43" i="65" s="1"/>
  <c r="O43" i="65" s="1"/>
  <c r="E48" i="65"/>
  <c r="E180" i="65" s="1"/>
  <c r="I180" i="65" s="1"/>
  <c r="O180" i="65" s="1"/>
  <c r="E55" i="65"/>
  <c r="G96" i="65"/>
  <c r="C228" i="65"/>
  <c r="G105" i="65"/>
  <c r="E123" i="65"/>
  <c r="I123" i="65" s="1"/>
  <c r="O123" i="65" s="1"/>
  <c r="G132" i="65"/>
  <c r="G136" i="65"/>
  <c r="D238" i="65"/>
  <c r="H238" i="65" s="1"/>
  <c r="C217" i="65"/>
  <c r="G106" i="65"/>
  <c r="G18" i="65"/>
  <c r="P246" i="65"/>
  <c r="P239" i="65"/>
  <c r="P219" i="65"/>
  <c r="P170" i="65"/>
  <c r="N50" i="65"/>
  <c r="P42" i="65"/>
  <c r="P27" i="65"/>
  <c r="D143" i="65"/>
  <c r="H143" i="65" s="1"/>
  <c r="H11" i="65"/>
  <c r="E25" i="65"/>
  <c r="I25" i="65" s="1"/>
  <c r="O25" i="65" s="1"/>
  <c r="E27" i="65"/>
  <c r="I27" i="65" s="1"/>
  <c r="O27" i="65" s="1"/>
  <c r="E34" i="65"/>
  <c r="E166" i="65" s="1"/>
  <c r="I166" i="65" s="1"/>
  <c r="O166" i="65" s="1"/>
  <c r="E38" i="65"/>
  <c r="E170" i="65" s="1"/>
  <c r="I170" i="65" s="1"/>
  <c r="O170" i="65" s="1"/>
  <c r="E54" i="65"/>
  <c r="E186" i="65" s="1"/>
  <c r="I186" i="65" s="1"/>
  <c r="O186" i="65" s="1"/>
  <c r="G69" i="65"/>
  <c r="H78" i="65"/>
  <c r="D210" i="65"/>
  <c r="H210" i="65" s="1"/>
  <c r="H95" i="65"/>
  <c r="M95" i="65" s="1"/>
  <c r="D227" i="65"/>
  <c r="H227" i="65" s="1"/>
  <c r="G100" i="65"/>
  <c r="C232" i="65"/>
  <c r="G109" i="65"/>
  <c r="E122" i="65"/>
  <c r="E126" i="65"/>
  <c r="C238" i="65"/>
  <c r="D190" i="65"/>
  <c r="H190" i="65" s="1"/>
  <c r="D153" i="65"/>
  <c r="H153" i="65" s="1"/>
  <c r="G98" i="65"/>
  <c r="G66" i="65"/>
  <c r="H17" i="65"/>
  <c r="P198" i="65"/>
  <c r="P183" i="65"/>
  <c r="P134" i="65"/>
  <c r="E20" i="65"/>
  <c r="E33" i="65"/>
  <c r="E165" i="65" s="1"/>
  <c r="I165" i="65" s="1"/>
  <c r="O165" i="65" s="1"/>
  <c r="G72" i="65"/>
  <c r="G78" i="65"/>
  <c r="C210" i="65"/>
  <c r="H99" i="65"/>
  <c r="D231" i="65"/>
  <c r="H231" i="65" s="1"/>
  <c r="M231" i="65" s="1"/>
  <c r="G104" i="65"/>
  <c r="E117" i="65"/>
  <c r="E249" i="65" s="1"/>
  <c r="I249" i="65" s="1"/>
  <c r="O249" i="65" s="1"/>
  <c r="E120" i="65"/>
  <c r="D237" i="65"/>
  <c r="H237" i="65" s="1"/>
  <c r="C216" i="65"/>
  <c r="C190" i="65"/>
  <c r="C153" i="65"/>
  <c r="H97" i="65"/>
  <c r="H65" i="65"/>
  <c r="G17" i="65"/>
  <c r="P251" i="65"/>
  <c r="N239" i="65"/>
  <c r="N219" i="65"/>
  <c r="N42" i="65"/>
  <c r="N27" i="65"/>
  <c r="E15" i="65"/>
  <c r="G25" i="65"/>
  <c r="N25" i="65"/>
  <c r="G37" i="65"/>
  <c r="N37" i="65"/>
  <c r="G53" i="65"/>
  <c r="N53" i="65"/>
  <c r="G68" i="65"/>
  <c r="E81" i="65"/>
  <c r="N81" i="65" s="1"/>
  <c r="G89" i="65"/>
  <c r="E112" i="65"/>
  <c r="E115" i="65"/>
  <c r="D253" i="65"/>
  <c r="H253" i="65" s="1"/>
  <c r="C237" i="65"/>
  <c r="D215" i="65"/>
  <c r="H215" i="65" s="1"/>
  <c r="M215" i="65" s="1"/>
  <c r="C189" i="65"/>
  <c r="G97" i="65"/>
  <c r="G12" i="65"/>
  <c r="P111" i="65"/>
  <c r="N55" i="65"/>
  <c r="P47" i="65"/>
  <c r="G20" i="65"/>
  <c r="N20" i="65"/>
  <c r="E24" i="65"/>
  <c r="I24" i="65" s="1"/>
  <c r="O24" i="65" s="1"/>
  <c r="G32" i="65"/>
  <c r="N32" i="65"/>
  <c r="N61" i="65"/>
  <c r="E75" i="65"/>
  <c r="N75" i="65" s="1"/>
  <c r="E80" i="65"/>
  <c r="N80" i="65" s="1"/>
  <c r="E92" i="65"/>
  <c r="N92" i="65" s="1"/>
  <c r="E107" i="65"/>
  <c r="N107" i="65" s="1"/>
  <c r="E111" i="65"/>
  <c r="I111" i="65" s="1"/>
  <c r="O111" i="65" s="1"/>
  <c r="E114" i="65"/>
  <c r="N114" i="65" s="1"/>
  <c r="C262" i="65"/>
  <c r="G130" i="65"/>
  <c r="G253" i="65"/>
  <c r="C212" i="65"/>
  <c r="G92" i="65"/>
  <c r="P263" i="65"/>
  <c r="P231" i="65"/>
  <c r="P218" i="65"/>
  <c r="P154" i="65"/>
  <c r="N98" i="65"/>
  <c r="P26" i="65"/>
  <c r="AX6" i="63"/>
  <c r="E118" i="65" s="1"/>
  <c r="E121" i="65"/>
  <c r="E19" i="65"/>
  <c r="I19" i="65" s="1"/>
  <c r="O19" i="65" s="1"/>
  <c r="G52" i="65"/>
  <c r="G64" i="65"/>
  <c r="E74" i="65"/>
  <c r="I74" i="65" s="1"/>
  <c r="O74" i="65" s="1"/>
  <c r="E79" i="65"/>
  <c r="E86" i="65"/>
  <c r="N86" i="65" s="1"/>
  <c r="E91" i="65"/>
  <c r="N91" i="65" s="1"/>
  <c r="E102" i="65"/>
  <c r="E106" i="65"/>
  <c r="I106" i="65" s="1"/>
  <c r="O106" i="65" s="1"/>
  <c r="E110" i="65"/>
  <c r="I110" i="65" s="1"/>
  <c r="O110" i="65" s="1"/>
  <c r="C256" i="65"/>
  <c r="C234" i="65"/>
  <c r="D206" i="65"/>
  <c r="H206" i="65" s="1"/>
  <c r="C148" i="65"/>
  <c r="G124" i="65"/>
  <c r="H91" i="65"/>
  <c r="P182" i="65"/>
  <c r="P167" i="65"/>
  <c r="N111" i="65"/>
  <c r="N62" i="65"/>
  <c r="N47" i="65"/>
  <c r="E14" i="65"/>
  <c r="N14" i="65" s="1"/>
  <c r="G24" i="65"/>
  <c r="N24" i="65"/>
  <c r="G41" i="65"/>
  <c r="N41" i="65"/>
  <c r="C173" i="65"/>
  <c r="N57" i="65"/>
  <c r="C192" i="65"/>
  <c r="N60" i="65"/>
  <c r="E73" i="65"/>
  <c r="I73" i="65" s="1"/>
  <c r="O73" i="65" s="1"/>
  <c r="E78" i="65"/>
  <c r="N78" i="65" s="1"/>
  <c r="E85" i="65"/>
  <c r="E217" i="65" s="1"/>
  <c r="I217" i="65" s="1"/>
  <c r="O217" i="65" s="1"/>
  <c r="E90" i="65"/>
  <c r="E97" i="65"/>
  <c r="E229" i="65" s="1"/>
  <c r="I229" i="65" s="1"/>
  <c r="O229" i="65" s="1"/>
  <c r="E101" i="65"/>
  <c r="N101" i="65" s="1"/>
  <c r="E105" i="65"/>
  <c r="I105" i="65" s="1"/>
  <c r="O105" i="65" s="1"/>
  <c r="E109" i="65"/>
  <c r="I109" i="65" s="1"/>
  <c r="O109" i="65" s="1"/>
  <c r="N113" i="65"/>
  <c r="C261" i="65"/>
  <c r="G129" i="65"/>
  <c r="N129" i="65"/>
  <c r="C267" i="65"/>
  <c r="C206" i="65"/>
  <c r="G123" i="65"/>
  <c r="G91" i="65"/>
  <c r="H51" i="65"/>
  <c r="N231" i="65"/>
  <c r="N90" i="65"/>
  <c r="P67" i="65"/>
  <c r="N26" i="65"/>
  <c r="N11" i="65"/>
  <c r="BD6" i="63"/>
  <c r="E133" i="65" s="1"/>
  <c r="E134" i="65"/>
  <c r="N134" i="65" s="1"/>
  <c r="E135" i="65"/>
  <c r="E136" i="65"/>
  <c r="E10" i="65"/>
  <c r="I10" i="65" s="1"/>
  <c r="O10" i="65" s="1"/>
  <c r="E23" i="65"/>
  <c r="N23" i="65" s="1"/>
  <c r="G36" i="65"/>
  <c r="N36" i="65"/>
  <c r="N45" i="65"/>
  <c r="E72" i="65"/>
  <c r="I72" i="65" s="1"/>
  <c r="O72" i="65" s="1"/>
  <c r="E77" i="65"/>
  <c r="N77" i="65" s="1"/>
  <c r="E84" i="65"/>
  <c r="E89" i="65"/>
  <c r="N89" i="65" s="1"/>
  <c r="E96" i="65"/>
  <c r="N96" i="65" s="1"/>
  <c r="E100" i="65"/>
  <c r="I100" i="65" s="1"/>
  <c r="O100" i="65" s="1"/>
  <c r="E104" i="65"/>
  <c r="E138" i="65"/>
  <c r="C266" i="65"/>
  <c r="D233" i="65"/>
  <c r="H233" i="65" s="1"/>
  <c r="D146" i="65"/>
  <c r="H146" i="65" s="1"/>
  <c r="H49" i="65"/>
  <c r="M49" i="65" s="1"/>
  <c r="P223" i="65"/>
  <c r="P159" i="65"/>
  <c r="P110" i="65"/>
  <c r="P95" i="65"/>
  <c r="N54" i="65"/>
  <c r="P46" i="65"/>
  <c r="N39" i="65"/>
  <c r="P31" i="65"/>
  <c r="E18" i="65"/>
  <c r="N40" i="65"/>
  <c r="N56" i="65"/>
  <c r="E70" i="65"/>
  <c r="N70" i="65" s="1"/>
  <c r="E83" i="65"/>
  <c r="I83" i="65" s="1"/>
  <c r="O83" i="65" s="1"/>
  <c r="E88" i="65"/>
  <c r="I88" i="65" s="1"/>
  <c r="O88" i="65" s="1"/>
  <c r="E95" i="65"/>
  <c r="I95" i="65" s="1"/>
  <c r="O95" i="65" s="1"/>
  <c r="E99" i="65"/>
  <c r="E231" i="65" s="1"/>
  <c r="I231" i="65" s="1"/>
  <c r="O231" i="65" s="1"/>
  <c r="C240" i="65"/>
  <c r="N108" i="65"/>
  <c r="E137" i="65"/>
  <c r="I137" i="65" s="1"/>
  <c r="O137" i="65" s="1"/>
  <c r="D265" i="65"/>
  <c r="H265" i="65" s="1"/>
  <c r="C233" i="65"/>
  <c r="C205" i="65"/>
  <c r="C180" i="65"/>
  <c r="D141" i="65"/>
  <c r="H141" i="65" s="1"/>
  <c r="P255" i="65"/>
  <c r="P230" i="65"/>
  <c r="P202" i="65"/>
  <c r="P187" i="65"/>
  <c r="N131" i="65"/>
  <c r="N82" i="65"/>
  <c r="P74" i="65"/>
  <c r="N67" i="65"/>
  <c r="N18" i="65"/>
  <c r="P10" i="65"/>
  <c r="E13" i="65"/>
  <c r="N44" i="65"/>
  <c r="E66" i="65"/>
  <c r="E69" i="65"/>
  <c r="N69" i="65" s="1"/>
  <c r="N76" i="65"/>
  <c r="E94" i="65"/>
  <c r="G117" i="65"/>
  <c r="N117" i="65"/>
  <c r="G126" i="65"/>
  <c r="C258" i="65"/>
  <c r="C226" i="65"/>
  <c r="D201" i="65"/>
  <c r="H201" i="65" s="1"/>
  <c r="G84" i="65"/>
  <c r="H33" i="65"/>
  <c r="P215" i="65"/>
  <c r="P151" i="65"/>
  <c r="N110" i="65"/>
  <c r="P102" i="65"/>
  <c r="N46" i="65"/>
  <c r="N31" i="65"/>
  <c r="E9" i="65"/>
  <c r="I9" i="65" s="1"/>
  <c r="O9" i="65" s="1"/>
  <c r="E22" i="65"/>
  <c r="E154" i="65" s="1"/>
  <c r="I154" i="65" s="1"/>
  <c r="O154" i="65" s="1"/>
  <c r="G29" i="65"/>
  <c r="N29" i="65"/>
  <c r="D175" i="65"/>
  <c r="H175" i="65" s="1"/>
  <c r="H43" i="65"/>
  <c r="E65" i="65"/>
  <c r="E197" i="65" s="1"/>
  <c r="I197" i="65" s="1"/>
  <c r="O197" i="65" s="1"/>
  <c r="E68" i="65"/>
  <c r="N68" i="65" s="1"/>
  <c r="H112" i="65"/>
  <c r="D244" i="65"/>
  <c r="H244" i="65" s="1"/>
  <c r="H125" i="65"/>
  <c r="D257" i="65"/>
  <c r="H257" i="65" s="1"/>
  <c r="G133" i="65"/>
  <c r="N133" i="65"/>
  <c r="C264" i="65"/>
  <c r="C248" i="65"/>
  <c r="D225" i="65"/>
  <c r="H225" i="65" s="1"/>
  <c r="C201" i="65"/>
  <c r="G33" i="65"/>
  <c r="N202" i="65"/>
  <c r="N123" i="65"/>
  <c r="N74" i="65"/>
  <c r="N10" i="65"/>
  <c r="G13" i="65"/>
  <c r="N13" i="65"/>
  <c r="E17" i="65"/>
  <c r="E149" i="65" s="1"/>
  <c r="I149" i="65" s="1"/>
  <c r="O149" i="65" s="1"/>
  <c r="C166" i="65"/>
  <c r="G34" i="65"/>
  <c r="C175" i="65"/>
  <c r="G43" i="65"/>
  <c r="C181" i="65"/>
  <c r="N49" i="65"/>
  <c r="E64" i="65"/>
  <c r="E196" i="65" s="1"/>
  <c r="I196" i="65" s="1"/>
  <c r="O196" i="65" s="1"/>
  <c r="D207" i="65"/>
  <c r="H207" i="65" s="1"/>
  <c r="H75" i="65"/>
  <c r="G93" i="65"/>
  <c r="N93" i="65"/>
  <c r="G112" i="65"/>
  <c r="N112" i="65"/>
  <c r="C244" i="65"/>
  <c r="N116" i="65"/>
  <c r="G125" i="65"/>
  <c r="N125" i="65"/>
  <c r="H138" i="65"/>
  <c r="D270" i="65"/>
  <c r="H270" i="65" s="1"/>
  <c r="G252" i="65"/>
  <c r="H115" i="65"/>
  <c r="G82" i="65"/>
  <c r="N215" i="65"/>
  <c r="N151" i="65"/>
  <c r="N102" i="65"/>
  <c r="N87" i="65"/>
  <c r="AY6" i="63"/>
  <c r="E124" i="65" s="1"/>
  <c r="I124" i="65" s="1"/>
  <c r="O124" i="65" s="1"/>
  <c r="E127" i="65"/>
  <c r="G9" i="65"/>
  <c r="N9" i="65"/>
  <c r="C141" i="65"/>
  <c r="E12" i="65"/>
  <c r="I12" i="65" s="1"/>
  <c r="O12" i="65" s="1"/>
  <c r="C160" i="65"/>
  <c r="N28" i="65"/>
  <c r="E52" i="65"/>
  <c r="E63" i="65"/>
  <c r="N63" i="65" s="1"/>
  <c r="C207" i="65"/>
  <c r="G75" i="65"/>
  <c r="C213" i="65"/>
  <c r="G81" i="65"/>
  <c r="H111" i="65"/>
  <c r="M111" i="65" s="1"/>
  <c r="D243" i="65"/>
  <c r="H243" i="65" s="1"/>
  <c r="N121" i="65"/>
  <c r="E132" i="65"/>
  <c r="N132" i="65" s="1"/>
  <c r="G138" i="65"/>
  <c r="C270" i="65"/>
  <c r="D263" i="65"/>
  <c r="H263" i="65" s="1"/>
  <c r="D222" i="65"/>
  <c r="H222" i="65" s="1"/>
  <c r="C174" i="65"/>
  <c r="G115" i="65"/>
  <c r="H81" i="65"/>
  <c r="H27" i="65"/>
  <c r="M27" i="65" s="1"/>
  <c r="N130" i="65"/>
  <c r="N115" i="65"/>
  <c r="N66" i="65"/>
  <c r="N51" i="65"/>
  <c r="P120" i="65"/>
  <c r="N120" i="65"/>
  <c r="D173" i="65"/>
  <c r="H173" i="65" s="1"/>
  <c r="D158" i="65"/>
  <c r="H158" i="65" s="1"/>
  <c r="C146" i="65"/>
  <c r="H123" i="65"/>
  <c r="E215" i="65"/>
  <c r="I215" i="65" s="1"/>
  <c r="O215" i="65" s="1"/>
  <c r="D185" i="65"/>
  <c r="H185" i="65" s="1"/>
  <c r="C158" i="65"/>
  <c r="E142" i="65"/>
  <c r="I142" i="65" s="1"/>
  <c r="O142" i="65" s="1"/>
  <c r="G51" i="65"/>
  <c r="E238" i="65"/>
  <c r="I238" i="65" s="1"/>
  <c r="O238" i="65" s="1"/>
  <c r="C200" i="65"/>
  <c r="C185" i="65"/>
  <c r="D142" i="65"/>
  <c r="H142" i="65" s="1"/>
  <c r="G99" i="65"/>
  <c r="G50" i="65"/>
  <c r="I103" i="65"/>
  <c r="O103" i="65" s="1"/>
  <c r="C260" i="65"/>
  <c r="D249" i="65"/>
  <c r="H249" i="65" s="1"/>
  <c r="E226" i="65"/>
  <c r="I226" i="65" s="1"/>
  <c r="O226" i="65" s="1"/>
  <c r="D169" i="65"/>
  <c r="H169" i="65" s="1"/>
  <c r="C157" i="65"/>
  <c r="C142" i="65"/>
  <c r="I99" i="65"/>
  <c r="O99" i="65" s="1"/>
  <c r="E259" i="65"/>
  <c r="I259" i="65" s="1"/>
  <c r="O259" i="65" s="1"/>
  <c r="D226" i="65"/>
  <c r="H226" i="65" s="1"/>
  <c r="E211" i="65"/>
  <c r="I211" i="65" s="1"/>
  <c r="O211" i="65" s="1"/>
  <c r="C184" i="65"/>
  <c r="C169" i="65"/>
  <c r="E156" i="65"/>
  <c r="I156" i="65" s="1"/>
  <c r="O156" i="65" s="1"/>
  <c r="I87" i="65"/>
  <c r="O87" i="65" s="1"/>
  <c r="G19" i="65"/>
  <c r="C168" i="65"/>
  <c r="I71" i="65"/>
  <c r="O71" i="65" s="1"/>
  <c r="E164" i="65"/>
  <c r="I164" i="65" s="1"/>
  <c r="O164" i="65" s="1"/>
  <c r="I32" i="65"/>
  <c r="O32" i="65" s="1"/>
  <c r="H61" i="65"/>
  <c r="D193" i="65"/>
  <c r="H193" i="65" s="1"/>
  <c r="H77" i="65"/>
  <c r="D209" i="65"/>
  <c r="H209" i="65" s="1"/>
  <c r="E244" i="65"/>
  <c r="I244" i="65" s="1"/>
  <c r="O244" i="65" s="1"/>
  <c r="I112" i="65"/>
  <c r="O112" i="65" s="1"/>
  <c r="I121" i="65"/>
  <c r="O121" i="65" s="1"/>
  <c r="E253" i="65"/>
  <c r="I253" i="65" s="1"/>
  <c r="O253" i="65" s="1"/>
  <c r="E260" i="65"/>
  <c r="I260" i="65" s="1"/>
  <c r="O260" i="65" s="1"/>
  <c r="I128" i="65"/>
  <c r="O128" i="65" s="1"/>
  <c r="E265" i="65"/>
  <c r="I265" i="65" s="1"/>
  <c r="O265" i="65" s="1"/>
  <c r="I133" i="65"/>
  <c r="O133" i="65" s="1"/>
  <c r="H20" i="65"/>
  <c r="D152" i="65"/>
  <c r="H152" i="65" s="1"/>
  <c r="C197" i="65"/>
  <c r="G65" i="65"/>
  <c r="C139" i="65"/>
  <c r="G7" i="65"/>
  <c r="H52" i="65"/>
  <c r="D184" i="65"/>
  <c r="H184" i="65" s="1"/>
  <c r="G61" i="65"/>
  <c r="C193" i="65"/>
  <c r="D196" i="65"/>
  <c r="H196" i="65" s="1"/>
  <c r="H64" i="65"/>
  <c r="I75" i="65"/>
  <c r="O75" i="65" s="1"/>
  <c r="E207" i="65"/>
  <c r="I207" i="65" s="1"/>
  <c r="O207" i="65" s="1"/>
  <c r="E212" i="65"/>
  <c r="I212" i="65" s="1"/>
  <c r="O212" i="65" s="1"/>
  <c r="I80" i="65"/>
  <c r="O80" i="65" s="1"/>
  <c r="G77" i="65"/>
  <c r="C209" i="65"/>
  <c r="I92" i="65"/>
  <c r="O92" i="65" s="1"/>
  <c r="E224" i="65"/>
  <c r="I224" i="65" s="1"/>
  <c r="O224" i="65" s="1"/>
  <c r="H88" i="65"/>
  <c r="D220" i="65"/>
  <c r="H220" i="65" s="1"/>
  <c r="I107" i="65"/>
  <c r="O107" i="65" s="1"/>
  <c r="E239" i="65"/>
  <c r="I239" i="65" s="1"/>
  <c r="O239" i="65" s="1"/>
  <c r="D260" i="65"/>
  <c r="H260" i="65" s="1"/>
  <c r="H128" i="65"/>
  <c r="C269" i="65"/>
  <c r="D167" i="65"/>
  <c r="H167" i="65" s="1"/>
  <c r="C152" i="65"/>
  <c r="H24" i="65"/>
  <c r="D156" i="65"/>
  <c r="H156" i="65" s="1"/>
  <c r="E218" i="65"/>
  <c r="I218" i="65" s="1"/>
  <c r="O218" i="65" s="1"/>
  <c r="I86" i="65"/>
  <c r="O86" i="65" s="1"/>
  <c r="I91" i="65"/>
  <c r="O91" i="65" s="1"/>
  <c r="E223" i="65"/>
  <c r="I223" i="65" s="1"/>
  <c r="O223" i="65" s="1"/>
  <c r="G88" i="65"/>
  <c r="C220" i="65"/>
  <c r="E234" i="65"/>
  <c r="I234" i="65" s="1"/>
  <c r="O234" i="65" s="1"/>
  <c r="I102" i="65"/>
  <c r="O102" i="65" s="1"/>
  <c r="E246" i="65"/>
  <c r="I246" i="65" s="1"/>
  <c r="O246" i="65" s="1"/>
  <c r="I114" i="65"/>
  <c r="O114" i="65" s="1"/>
  <c r="I125" i="65"/>
  <c r="O125" i="65" s="1"/>
  <c r="E257" i="65"/>
  <c r="I257" i="65" s="1"/>
  <c r="O257" i="65" s="1"/>
  <c r="E206" i="65"/>
  <c r="I206" i="65" s="1"/>
  <c r="O206" i="65" s="1"/>
  <c r="D179" i="65"/>
  <c r="H179" i="65" s="1"/>
  <c r="C164" i="65"/>
  <c r="E151" i="65"/>
  <c r="I151" i="65" s="1"/>
  <c r="O151" i="65" s="1"/>
  <c r="H113" i="65"/>
  <c r="G108" i="65"/>
  <c r="H56" i="65"/>
  <c r="D188" i="65"/>
  <c r="H188" i="65" s="1"/>
  <c r="G63" i="65"/>
  <c r="C195" i="65"/>
  <c r="I77" i="65"/>
  <c r="O77" i="65" s="1"/>
  <c r="E209" i="65"/>
  <c r="I209" i="65" s="1"/>
  <c r="O209" i="65" s="1"/>
  <c r="I89" i="65"/>
  <c r="O89" i="65" s="1"/>
  <c r="E221" i="65"/>
  <c r="I221" i="65" s="1"/>
  <c r="O221" i="65" s="1"/>
  <c r="E228" i="65"/>
  <c r="I228" i="65" s="1"/>
  <c r="O228" i="65" s="1"/>
  <c r="I96" i="65"/>
  <c r="O96" i="65" s="1"/>
  <c r="I108" i="65"/>
  <c r="O108" i="65" s="1"/>
  <c r="E240" i="65"/>
  <c r="I240" i="65" s="1"/>
  <c r="O240" i="65" s="1"/>
  <c r="C245" i="65"/>
  <c r="G113" i="65"/>
  <c r="C250" i="65"/>
  <c r="G118" i="65"/>
  <c r="H124" i="65"/>
  <c r="D256" i="65"/>
  <c r="H256" i="65" s="1"/>
  <c r="E243" i="65"/>
  <c r="I243" i="65" s="1"/>
  <c r="O243" i="65" s="1"/>
  <c r="C221" i="65"/>
  <c r="D178" i="65"/>
  <c r="H178" i="65" s="1"/>
  <c r="D163" i="65"/>
  <c r="H163" i="65" s="1"/>
  <c r="G131" i="65"/>
  <c r="H59" i="65"/>
  <c r="G35" i="65"/>
  <c r="D164" i="65"/>
  <c r="H164" i="65" s="1"/>
  <c r="H32" i="65"/>
  <c r="H60" i="65"/>
  <c r="M60" i="65" s="1"/>
  <c r="D192" i="65"/>
  <c r="H192" i="65" s="1"/>
  <c r="H40" i="65"/>
  <c r="D172" i="65"/>
  <c r="H172" i="65" s="1"/>
  <c r="G45" i="65"/>
  <c r="C177" i="65"/>
  <c r="E150" i="65"/>
  <c r="I150" i="65" s="1"/>
  <c r="O150" i="65" s="1"/>
  <c r="I18" i="65"/>
  <c r="O18" i="65" s="1"/>
  <c r="D155" i="65"/>
  <c r="H155" i="65" s="1"/>
  <c r="H23" i="65"/>
  <c r="G40" i="65"/>
  <c r="C172" i="65"/>
  <c r="H44" i="65"/>
  <c r="D176" i="65"/>
  <c r="H176" i="65" s="1"/>
  <c r="D182" i="65"/>
  <c r="H182" i="65" s="1"/>
  <c r="H50" i="65"/>
  <c r="G56" i="65"/>
  <c r="C188" i="65"/>
  <c r="E202" i="65"/>
  <c r="I202" i="65" s="1"/>
  <c r="O202" i="65" s="1"/>
  <c r="I70" i="65"/>
  <c r="O70" i="65" s="1"/>
  <c r="I76" i="65"/>
  <c r="O76" i="65" s="1"/>
  <c r="E208" i="65"/>
  <c r="I208" i="65" s="1"/>
  <c r="O208" i="65" s="1"/>
  <c r="D250" i="65"/>
  <c r="H250" i="65" s="1"/>
  <c r="H118" i="65"/>
  <c r="E232" i="65"/>
  <c r="I232" i="65" s="1"/>
  <c r="O232" i="65" s="1"/>
  <c r="E220" i="65"/>
  <c r="I220" i="65" s="1"/>
  <c r="O220" i="65" s="1"/>
  <c r="C178" i="65"/>
  <c r="E147" i="65"/>
  <c r="I147" i="65" s="1"/>
  <c r="O147" i="65" s="1"/>
  <c r="G59" i="65"/>
  <c r="D139" i="65"/>
  <c r="H139" i="65" s="1"/>
  <c r="H7" i="65"/>
  <c r="G15" i="65"/>
  <c r="C147" i="65"/>
  <c r="D171" i="65"/>
  <c r="H171" i="65" s="1"/>
  <c r="H39" i="65"/>
  <c r="G44" i="65"/>
  <c r="C176" i="65"/>
  <c r="C203" i="65"/>
  <c r="G71" i="65"/>
  <c r="G76" i="65"/>
  <c r="C208" i="65"/>
  <c r="I82" i="65"/>
  <c r="O82" i="65" s="1"/>
  <c r="E214" i="65"/>
  <c r="I214" i="65" s="1"/>
  <c r="O214" i="65" s="1"/>
  <c r="I98" i="65"/>
  <c r="O98" i="65" s="1"/>
  <c r="E230" i="65"/>
  <c r="I230" i="65" s="1"/>
  <c r="O230" i="65" s="1"/>
  <c r="C235" i="65"/>
  <c r="G103" i="65"/>
  <c r="H108" i="65"/>
  <c r="D240" i="65"/>
  <c r="H240" i="65" s="1"/>
  <c r="C265" i="65"/>
  <c r="E242" i="65"/>
  <c r="I242" i="65" s="1"/>
  <c r="O242" i="65" s="1"/>
  <c r="D162" i="65"/>
  <c r="H162" i="65" s="1"/>
  <c r="D147" i="65"/>
  <c r="H147" i="65" s="1"/>
  <c r="G83" i="65"/>
  <c r="I13" i="65"/>
  <c r="O13" i="65" s="1"/>
  <c r="E145" i="65"/>
  <c r="I145" i="65" s="1"/>
  <c r="O145" i="65" s="1"/>
  <c r="D150" i="65"/>
  <c r="H150" i="65" s="1"/>
  <c r="M150" i="65" s="1"/>
  <c r="H18" i="65"/>
  <c r="C155" i="65"/>
  <c r="G23" i="65"/>
  <c r="H29" i="65"/>
  <c r="D161" i="65"/>
  <c r="H161" i="65" s="1"/>
  <c r="D187" i="65"/>
  <c r="H187" i="65" s="1"/>
  <c r="H55" i="65"/>
  <c r="I66" i="65"/>
  <c r="O66" i="65" s="1"/>
  <c r="E198" i="65"/>
  <c r="I198" i="65" s="1"/>
  <c r="O198" i="65" s="1"/>
  <c r="E201" i="65"/>
  <c r="I201" i="65" s="1"/>
  <c r="O201" i="65" s="1"/>
  <c r="I69" i="65"/>
  <c r="O69" i="65" s="1"/>
  <c r="E204" i="65"/>
  <c r="I204" i="65" s="1"/>
  <c r="O204" i="65" s="1"/>
  <c r="D189" i="65"/>
  <c r="H189" i="65" s="1"/>
  <c r="D174" i="65"/>
  <c r="H174" i="65" s="1"/>
  <c r="C162" i="65"/>
  <c r="I22" i="65"/>
  <c r="O22" i="65" s="1"/>
  <c r="I54" i="65"/>
  <c r="O54" i="65" s="1"/>
  <c r="I38" i="65"/>
  <c r="O38" i="65" s="1"/>
  <c r="E269" i="65"/>
  <c r="I269" i="65" s="1"/>
  <c r="O269" i="65" s="1"/>
  <c r="D264" i="65"/>
  <c r="H264" i="65" s="1"/>
  <c r="C259" i="65"/>
  <c r="D248" i="65"/>
  <c r="H248" i="65" s="1"/>
  <c r="C243" i="65"/>
  <c r="E237" i="65"/>
  <c r="I237" i="65" s="1"/>
  <c r="O237" i="65" s="1"/>
  <c r="D232" i="65"/>
  <c r="H232" i="65" s="1"/>
  <c r="C227" i="65"/>
  <c r="D216" i="65"/>
  <c r="H216" i="65" s="1"/>
  <c r="C211" i="65"/>
  <c r="E205" i="65"/>
  <c r="I205" i="65" s="1"/>
  <c r="O205" i="65" s="1"/>
  <c r="D200" i="65"/>
  <c r="H200" i="65" s="1"/>
  <c r="E189" i="65"/>
  <c r="I189" i="65" s="1"/>
  <c r="O189" i="65" s="1"/>
  <c r="C179" i="65"/>
  <c r="E173" i="65"/>
  <c r="I173" i="65" s="1"/>
  <c r="O173" i="65" s="1"/>
  <c r="D168" i="65"/>
  <c r="H168" i="65" s="1"/>
  <c r="C163" i="65"/>
  <c r="E157" i="65"/>
  <c r="I157" i="65" s="1"/>
  <c r="O157" i="65" s="1"/>
  <c r="E141" i="65"/>
  <c r="I141" i="65" s="1"/>
  <c r="O141" i="65" s="1"/>
  <c r="H130" i="65"/>
  <c r="H114" i="65"/>
  <c r="M114" i="65" s="1"/>
  <c r="H98" i="65"/>
  <c r="H82" i="65"/>
  <c r="H66" i="65"/>
  <c r="H34" i="65"/>
  <c r="I117" i="65"/>
  <c r="O117" i="65" s="1"/>
  <c r="I85" i="65"/>
  <c r="O85" i="65" s="1"/>
  <c r="I53" i="65"/>
  <c r="O53" i="65" s="1"/>
  <c r="I37" i="65"/>
  <c r="O37" i="65" s="1"/>
  <c r="I21" i="65"/>
  <c r="O21" i="65" s="1"/>
  <c r="I34" i="65"/>
  <c r="O34" i="65" s="1"/>
  <c r="D268" i="65"/>
  <c r="H268" i="65" s="1"/>
  <c r="D252" i="65"/>
  <c r="H252" i="65" s="1"/>
  <c r="E241" i="65"/>
  <c r="I241" i="65" s="1"/>
  <c r="O241" i="65" s="1"/>
  <c r="D236" i="65"/>
  <c r="H236" i="65" s="1"/>
  <c r="E225" i="65"/>
  <c r="I225" i="65" s="1"/>
  <c r="O225" i="65" s="1"/>
  <c r="D204" i="65"/>
  <c r="H204" i="65" s="1"/>
  <c r="E193" i="65"/>
  <c r="I193" i="65" s="1"/>
  <c r="O193" i="65" s="1"/>
  <c r="E177" i="65"/>
  <c r="I177" i="65" s="1"/>
  <c r="O177" i="65" s="1"/>
  <c r="E161" i="65"/>
  <c r="I161" i="65" s="1"/>
  <c r="O161" i="65" s="1"/>
  <c r="D140" i="65"/>
  <c r="H140" i="65" s="1"/>
  <c r="H96" i="65"/>
  <c r="H80" i="65"/>
  <c r="H48" i="65"/>
  <c r="H16" i="65"/>
  <c r="I129" i="65"/>
  <c r="O129" i="65" s="1"/>
  <c r="I113" i="65"/>
  <c r="O113" i="65" s="1"/>
  <c r="I97" i="65"/>
  <c r="O97" i="65" s="1"/>
  <c r="I65" i="65"/>
  <c r="O65" i="65" s="1"/>
  <c r="I49" i="65"/>
  <c r="O49" i="65" s="1"/>
  <c r="I33" i="65"/>
  <c r="O33" i="65" s="1"/>
  <c r="I17" i="65"/>
  <c r="O17" i="65" s="1"/>
  <c r="C268" i="65"/>
  <c r="C236" i="65"/>
  <c r="C204" i="65"/>
  <c r="D177" i="65"/>
  <c r="H177" i="65" s="1"/>
  <c r="C156" i="65"/>
  <c r="D145" i="65"/>
  <c r="H145" i="65" s="1"/>
  <c r="C140" i="65"/>
  <c r="I64" i="65"/>
  <c r="O64" i="65" s="1"/>
  <c r="I16" i="65"/>
  <c r="O16" i="65" s="1"/>
  <c r="C257" i="65"/>
  <c r="C241" i="65"/>
  <c r="C225" i="65"/>
  <c r="C161" i="65"/>
  <c r="C145" i="65"/>
  <c r="H135" i="65"/>
  <c r="H119" i="65"/>
  <c r="H103" i="65"/>
  <c r="H87" i="65"/>
  <c r="H71" i="65"/>
  <c r="I7" i="65"/>
  <c r="O7" i="65" s="1"/>
  <c r="E256" i="65"/>
  <c r="I256" i="65" s="1"/>
  <c r="O256" i="65" s="1"/>
  <c r="E192" i="65"/>
  <c r="I192" i="65" s="1"/>
  <c r="O192" i="65" s="1"/>
  <c r="E176" i="65"/>
  <c r="I176" i="65" s="1"/>
  <c r="O176" i="65" s="1"/>
  <c r="E160" i="65"/>
  <c r="I160" i="65" s="1"/>
  <c r="O160" i="65" s="1"/>
  <c r="E144" i="65"/>
  <c r="I144" i="65" s="1"/>
  <c r="O144" i="65" s="1"/>
  <c r="G119" i="65"/>
  <c r="G87" i="65"/>
  <c r="G55" i="65"/>
  <c r="G39" i="65"/>
  <c r="D224" i="65"/>
  <c r="H224" i="65" s="1"/>
  <c r="D208" i="65"/>
  <c r="H208" i="65" s="1"/>
  <c r="D160" i="65"/>
  <c r="H160" i="65" s="1"/>
  <c r="D144" i="65"/>
  <c r="H144" i="65" s="1"/>
  <c r="H134" i="65"/>
  <c r="H102" i="65"/>
  <c r="M102" i="65" s="1"/>
  <c r="H86" i="65"/>
  <c r="H70" i="65"/>
  <c r="H54" i="65"/>
  <c r="H38" i="65"/>
  <c r="H22" i="65"/>
  <c r="G86" i="65"/>
  <c r="G70" i="65"/>
  <c r="G54" i="65"/>
  <c r="G38" i="65"/>
  <c r="G22" i="65"/>
  <c r="E255" i="65"/>
  <c r="I255" i="65" s="1"/>
  <c r="O255" i="65" s="1"/>
  <c r="E175" i="65"/>
  <c r="I175" i="65" s="1"/>
  <c r="O175" i="65" s="1"/>
  <c r="E159" i="65"/>
  <c r="I159" i="65" s="1"/>
  <c r="O159" i="65" s="1"/>
  <c r="E143" i="65"/>
  <c r="I143" i="65" s="1"/>
  <c r="O143" i="65" s="1"/>
  <c r="B7" i="59"/>
  <c r="A7" i="59"/>
  <c r="M61" i="65" l="1"/>
  <c r="P61" i="65"/>
  <c r="G172" i="65"/>
  <c r="P131" i="65"/>
  <c r="P51" i="65"/>
  <c r="N242" i="65"/>
  <c r="M75" i="65"/>
  <c r="P75" i="65"/>
  <c r="N230" i="65"/>
  <c r="G206" i="65"/>
  <c r="N206" i="65"/>
  <c r="G192" i="65"/>
  <c r="N192" i="65"/>
  <c r="G262" i="65"/>
  <c r="N246" i="65"/>
  <c r="P78" i="65"/>
  <c r="I126" i="65"/>
  <c r="O126" i="65" s="1"/>
  <c r="E258" i="65"/>
  <c r="I258" i="65" s="1"/>
  <c r="O258" i="65" s="1"/>
  <c r="M106" i="65"/>
  <c r="P106" i="65"/>
  <c r="I56" i="65"/>
  <c r="O56" i="65" s="1"/>
  <c r="E188" i="65"/>
  <c r="I188" i="65" s="1"/>
  <c r="O188" i="65" s="1"/>
  <c r="M21" i="65"/>
  <c r="P21" i="65"/>
  <c r="G165" i="65"/>
  <c r="N165" i="65"/>
  <c r="M196" i="65"/>
  <c r="P196" i="65"/>
  <c r="G241" i="65"/>
  <c r="N241" i="65"/>
  <c r="M86" i="65"/>
  <c r="P86" i="65"/>
  <c r="G179" i="65"/>
  <c r="N179" i="65"/>
  <c r="G178" i="65"/>
  <c r="P40" i="65"/>
  <c r="G207" i="65"/>
  <c r="N207" i="65"/>
  <c r="M82" i="65"/>
  <c r="P82" i="65"/>
  <c r="N255" i="65"/>
  <c r="G226" i="65"/>
  <c r="N226" i="65"/>
  <c r="I136" i="65"/>
  <c r="O136" i="65" s="1"/>
  <c r="E268" i="65"/>
  <c r="I268" i="65" s="1"/>
  <c r="O268" i="65" s="1"/>
  <c r="N234" i="65"/>
  <c r="G234" i="65"/>
  <c r="P68" i="65"/>
  <c r="N72" i="65"/>
  <c r="I122" i="65"/>
  <c r="E254" i="65"/>
  <c r="N122" i="65"/>
  <c r="N217" i="65"/>
  <c r="G217" i="65"/>
  <c r="E171" i="65"/>
  <c r="I171" i="65" s="1"/>
  <c r="O171" i="65" s="1"/>
  <c r="I39" i="65"/>
  <c r="O39" i="65" s="1"/>
  <c r="N12" i="65"/>
  <c r="I31" i="65"/>
  <c r="E163" i="65"/>
  <c r="I163" i="65" s="1"/>
  <c r="O163" i="65" s="1"/>
  <c r="M230" i="65"/>
  <c r="M170" i="65"/>
  <c r="M198" i="65"/>
  <c r="P52" i="65"/>
  <c r="M70" i="65"/>
  <c r="P70" i="65"/>
  <c r="G257" i="65"/>
  <c r="N257" i="65"/>
  <c r="G162" i="65"/>
  <c r="P7" i="65"/>
  <c r="M7" i="65"/>
  <c r="I81" i="65"/>
  <c r="O81" i="65" s="1"/>
  <c r="G158" i="65"/>
  <c r="N158" i="65"/>
  <c r="I63" i="65"/>
  <c r="O63" i="65" s="1"/>
  <c r="E195" i="65"/>
  <c r="I195" i="65" s="1"/>
  <c r="O195" i="65" s="1"/>
  <c r="G181" i="65"/>
  <c r="N181" i="65"/>
  <c r="M33" i="65"/>
  <c r="P33" i="65"/>
  <c r="M29" i="65"/>
  <c r="P29" i="65"/>
  <c r="G258" i="65"/>
  <c r="E267" i="65"/>
  <c r="I267" i="65" s="1"/>
  <c r="O267" i="65" s="1"/>
  <c r="I135" i="65"/>
  <c r="O135" i="65" s="1"/>
  <c r="G267" i="65"/>
  <c r="N267" i="65"/>
  <c r="G173" i="65"/>
  <c r="N173" i="65"/>
  <c r="N124" i="65"/>
  <c r="E250" i="65"/>
  <c r="I250" i="65" s="1"/>
  <c r="O250" i="65" s="1"/>
  <c r="I118" i="65"/>
  <c r="O118" i="65" s="1"/>
  <c r="N65" i="65"/>
  <c r="M17" i="65"/>
  <c r="P17" i="65"/>
  <c r="M72" i="65"/>
  <c r="P72" i="65"/>
  <c r="N109" i="65"/>
  <c r="E167" i="65"/>
  <c r="I167" i="65" s="1"/>
  <c r="O167" i="65" s="1"/>
  <c r="I35" i="65"/>
  <c r="O35" i="65" s="1"/>
  <c r="N214" i="65"/>
  <c r="G144" i="65"/>
  <c r="N144" i="65"/>
  <c r="N17" i="65"/>
  <c r="M214" i="65"/>
  <c r="M159" i="65"/>
  <c r="P84" i="65"/>
  <c r="I48" i="65"/>
  <c r="O48" i="65" s="1"/>
  <c r="G208" i="65"/>
  <c r="N208" i="65"/>
  <c r="G221" i="65"/>
  <c r="N221" i="65"/>
  <c r="G195" i="65"/>
  <c r="G220" i="65"/>
  <c r="N220" i="65"/>
  <c r="G139" i="65"/>
  <c r="N139" i="65"/>
  <c r="E213" i="65"/>
  <c r="I213" i="65" s="1"/>
  <c r="O213" i="65" s="1"/>
  <c r="G142" i="65"/>
  <c r="N142" i="65"/>
  <c r="P115" i="65"/>
  <c r="M115" i="65"/>
  <c r="I52" i="65"/>
  <c r="O52" i="65" s="1"/>
  <c r="E184" i="65"/>
  <c r="I184" i="65" s="1"/>
  <c r="O184" i="65" s="1"/>
  <c r="P252" i="65"/>
  <c r="P43" i="65"/>
  <c r="M43" i="65"/>
  <c r="G201" i="65"/>
  <c r="N201" i="65"/>
  <c r="M126" i="65"/>
  <c r="P126" i="65"/>
  <c r="G266" i="65"/>
  <c r="N266" i="65"/>
  <c r="E266" i="65"/>
  <c r="I266" i="65" s="1"/>
  <c r="O266" i="65" s="1"/>
  <c r="I134" i="65"/>
  <c r="O134" i="65" s="1"/>
  <c r="G256" i="65"/>
  <c r="N256" i="65"/>
  <c r="N19" i="65"/>
  <c r="M109" i="65"/>
  <c r="P109" i="65"/>
  <c r="N136" i="65"/>
  <c r="I40" i="65"/>
  <c r="O40" i="65" s="1"/>
  <c r="E172" i="65"/>
  <c r="I172" i="65" s="1"/>
  <c r="O172" i="65" s="1"/>
  <c r="N97" i="65"/>
  <c r="G149" i="65"/>
  <c r="N149" i="65"/>
  <c r="M58" i="65"/>
  <c r="M239" i="65"/>
  <c r="I23" i="65"/>
  <c r="O23" i="65" s="1"/>
  <c r="M76" i="65"/>
  <c r="P76" i="65"/>
  <c r="M63" i="65"/>
  <c r="P63" i="65"/>
  <c r="M88" i="65"/>
  <c r="P88" i="65"/>
  <c r="M65" i="65"/>
  <c r="P65" i="65"/>
  <c r="G157" i="65"/>
  <c r="N157" i="65"/>
  <c r="G174" i="65"/>
  <c r="N174" i="65"/>
  <c r="G175" i="65"/>
  <c r="N175" i="65"/>
  <c r="I138" i="65"/>
  <c r="O138" i="65" s="1"/>
  <c r="E270" i="65"/>
  <c r="I270" i="65" s="1"/>
  <c r="O270" i="65" s="1"/>
  <c r="M129" i="65"/>
  <c r="P129" i="65"/>
  <c r="M41" i="65"/>
  <c r="P41" i="65"/>
  <c r="N198" i="65"/>
  <c r="M53" i="65"/>
  <c r="P53" i="65"/>
  <c r="I20" i="65"/>
  <c r="O20" i="65" s="1"/>
  <c r="E152" i="65"/>
  <c r="I152" i="65" s="1"/>
  <c r="O152" i="65" s="1"/>
  <c r="G232" i="65"/>
  <c r="N232" i="65"/>
  <c r="M136" i="65"/>
  <c r="P136" i="65"/>
  <c r="M11" i="65"/>
  <c r="P11" i="65"/>
  <c r="I36" i="65"/>
  <c r="O36" i="65" s="1"/>
  <c r="E168" i="65"/>
  <c r="I168" i="65" s="1"/>
  <c r="O168" i="65" s="1"/>
  <c r="N171" i="65"/>
  <c r="G229" i="65"/>
  <c r="N229" i="65"/>
  <c r="I8" i="65"/>
  <c r="O8" i="65" s="1"/>
  <c r="E140" i="65"/>
  <c r="I140" i="65" s="1"/>
  <c r="O140" i="65" s="1"/>
  <c r="M87" i="65"/>
  <c r="P87" i="65"/>
  <c r="G140" i="65"/>
  <c r="N140" i="65"/>
  <c r="G211" i="65"/>
  <c r="N211" i="65"/>
  <c r="E155" i="65"/>
  <c r="I155" i="65" s="1"/>
  <c r="O155" i="65" s="1"/>
  <c r="M71" i="65"/>
  <c r="P71" i="65"/>
  <c r="G197" i="65"/>
  <c r="N197" i="65"/>
  <c r="E227" i="65"/>
  <c r="I227" i="65" s="1"/>
  <c r="O227" i="65" s="1"/>
  <c r="G160" i="65"/>
  <c r="N160" i="65"/>
  <c r="M34" i="65"/>
  <c r="P34" i="65"/>
  <c r="G248" i="65"/>
  <c r="M117" i="65"/>
  <c r="P117" i="65"/>
  <c r="I104" i="65"/>
  <c r="O104" i="65" s="1"/>
  <c r="E236" i="65"/>
  <c r="I236" i="65" s="1"/>
  <c r="O236" i="65" s="1"/>
  <c r="G261" i="65"/>
  <c r="N261" i="65"/>
  <c r="N83" i="65"/>
  <c r="M12" i="65"/>
  <c r="P12" i="65"/>
  <c r="G153" i="65"/>
  <c r="N153" i="65"/>
  <c r="M100" i="65"/>
  <c r="P100" i="65"/>
  <c r="P132" i="65"/>
  <c r="G143" i="65"/>
  <c r="N143" i="65"/>
  <c r="M202" i="65"/>
  <c r="M42" i="65"/>
  <c r="M47" i="65"/>
  <c r="M128" i="65"/>
  <c r="P128" i="65"/>
  <c r="M119" i="65"/>
  <c r="P119" i="65"/>
  <c r="G156" i="65"/>
  <c r="N156" i="65"/>
  <c r="M83" i="65"/>
  <c r="P83" i="65"/>
  <c r="G203" i="65"/>
  <c r="N203" i="65"/>
  <c r="G177" i="65"/>
  <c r="N177" i="65"/>
  <c r="G209" i="65"/>
  <c r="N209" i="65"/>
  <c r="G166" i="65"/>
  <c r="N166" i="65"/>
  <c r="G264" i="65"/>
  <c r="I94" i="65"/>
  <c r="N94" i="65"/>
  <c r="M24" i="65"/>
  <c r="P24" i="65"/>
  <c r="M97" i="65"/>
  <c r="P97" i="65"/>
  <c r="M37" i="65"/>
  <c r="P37" i="65"/>
  <c r="G190" i="65"/>
  <c r="N190" i="65"/>
  <c r="N100" i="65"/>
  <c r="N35" i="65"/>
  <c r="I116" i="65"/>
  <c r="E248" i="65"/>
  <c r="I248" i="65" s="1"/>
  <c r="O248" i="65" s="1"/>
  <c r="M80" i="65"/>
  <c r="P80" i="65"/>
  <c r="M26" i="65"/>
  <c r="N138" i="65"/>
  <c r="G227" i="65"/>
  <c r="N227" i="65"/>
  <c r="G176" i="65"/>
  <c r="N176" i="65"/>
  <c r="M45" i="65"/>
  <c r="P45" i="65"/>
  <c r="P118" i="65"/>
  <c r="M108" i="65"/>
  <c r="P108" i="65"/>
  <c r="M77" i="65"/>
  <c r="P77" i="65"/>
  <c r="G146" i="65"/>
  <c r="G270" i="65"/>
  <c r="N270" i="65"/>
  <c r="G141" i="65"/>
  <c r="N141" i="65"/>
  <c r="M125" i="65"/>
  <c r="P125" i="65"/>
  <c r="N95" i="65"/>
  <c r="N180" i="65"/>
  <c r="G180" i="65"/>
  <c r="I14" i="65"/>
  <c r="E146" i="65"/>
  <c r="I146" i="65" s="1"/>
  <c r="O146" i="65" s="1"/>
  <c r="N88" i="65"/>
  <c r="G189" i="65"/>
  <c r="N189" i="65"/>
  <c r="G216" i="65"/>
  <c r="M16" i="65"/>
  <c r="P16" i="65"/>
  <c r="G194" i="65"/>
  <c r="N194" i="65"/>
  <c r="M218" i="65"/>
  <c r="N126" i="65"/>
  <c r="N148" i="65"/>
  <c r="G148" i="65"/>
  <c r="M44" i="65"/>
  <c r="P44" i="65"/>
  <c r="G250" i="65"/>
  <c r="N250" i="65"/>
  <c r="G260" i="65"/>
  <c r="N260" i="65"/>
  <c r="M138" i="65"/>
  <c r="P138" i="65"/>
  <c r="M133" i="65"/>
  <c r="P133" i="65"/>
  <c r="G205" i="65"/>
  <c r="N205" i="65"/>
  <c r="M25" i="65"/>
  <c r="P25" i="65"/>
  <c r="M105" i="65"/>
  <c r="P105" i="65"/>
  <c r="P101" i="65"/>
  <c r="M62" i="65"/>
  <c r="P62" i="65"/>
  <c r="N34" i="65"/>
  <c r="N249" i="65"/>
  <c r="M28" i="65"/>
  <c r="M59" i="65"/>
  <c r="P59" i="65"/>
  <c r="M113" i="65"/>
  <c r="P113" i="65"/>
  <c r="G168" i="65"/>
  <c r="N168" i="65"/>
  <c r="I132" i="65"/>
  <c r="O132" i="65" s="1"/>
  <c r="E264" i="65"/>
  <c r="I264" i="65" s="1"/>
  <c r="O264" i="65" s="1"/>
  <c r="M9" i="65"/>
  <c r="P9" i="65"/>
  <c r="G244" i="65"/>
  <c r="N244" i="65"/>
  <c r="M13" i="65"/>
  <c r="P13" i="65"/>
  <c r="G233" i="65"/>
  <c r="I84" i="65"/>
  <c r="O84" i="65" s="1"/>
  <c r="E216" i="65"/>
  <c r="I216" i="65" s="1"/>
  <c r="O216" i="65" s="1"/>
  <c r="N154" i="65"/>
  <c r="I101" i="65"/>
  <c r="O101" i="65" s="1"/>
  <c r="E233" i="65"/>
  <c r="I233" i="65" s="1"/>
  <c r="O233" i="65" s="1"/>
  <c r="G237" i="65"/>
  <c r="N237" i="65"/>
  <c r="I15" i="65"/>
  <c r="O15" i="65" s="1"/>
  <c r="N15" i="65"/>
  <c r="I120" i="65"/>
  <c r="E252" i="65"/>
  <c r="I252" i="65" s="1"/>
  <c r="O252" i="65" s="1"/>
  <c r="N84" i="65"/>
  <c r="N99" i="65"/>
  <c r="N105" i="65"/>
  <c r="N22" i="65"/>
  <c r="N85" i="65"/>
  <c r="M8" i="65"/>
  <c r="P8" i="65"/>
  <c r="G224" i="65"/>
  <c r="N224" i="65"/>
  <c r="M249" i="65"/>
  <c r="P249" i="65"/>
  <c r="M123" i="65"/>
  <c r="P123" i="65"/>
  <c r="G210" i="65"/>
  <c r="G238" i="65"/>
  <c r="N238" i="65"/>
  <c r="G268" i="65"/>
  <c r="N268" i="65"/>
  <c r="G243" i="65"/>
  <c r="N243" i="65"/>
  <c r="G265" i="65"/>
  <c r="N265" i="65"/>
  <c r="G188" i="65"/>
  <c r="N188" i="65"/>
  <c r="G245" i="65"/>
  <c r="N245" i="65"/>
  <c r="G164" i="65"/>
  <c r="N164" i="65"/>
  <c r="M19" i="65"/>
  <c r="P19" i="65"/>
  <c r="M50" i="65"/>
  <c r="P50" i="65"/>
  <c r="I127" i="65"/>
  <c r="N127" i="65"/>
  <c r="N218" i="65"/>
  <c r="I79" i="65"/>
  <c r="O79" i="65" s="1"/>
  <c r="N79" i="65"/>
  <c r="M32" i="65"/>
  <c r="P32" i="65"/>
  <c r="G228" i="65"/>
  <c r="N228" i="65"/>
  <c r="M85" i="65"/>
  <c r="P85" i="65"/>
  <c r="E263" i="65"/>
  <c r="I263" i="65" s="1"/>
  <c r="O263" i="65" s="1"/>
  <c r="I131" i="65"/>
  <c r="O131" i="65" s="1"/>
  <c r="M54" i="65"/>
  <c r="P54" i="65"/>
  <c r="G155" i="65"/>
  <c r="N155" i="65"/>
  <c r="E191" i="65"/>
  <c r="G147" i="65"/>
  <c r="N147" i="65"/>
  <c r="M56" i="65"/>
  <c r="P56" i="65"/>
  <c r="G152" i="65"/>
  <c r="N152" i="65"/>
  <c r="M99" i="65"/>
  <c r="P99" i="65"/>
  <c r="M112" i="65"/>
  <c r="P112" i="65"/>
  <c r="N59" i="65"/>
  <c r="N159" i="65"/>
  <c r="I90" i="65"/>
  <c r="E222" i="65"/>
  <c r="I222" i="65" s="1"/>
  <c r="O222" i="65" s="1"/>
  <c r="M92" i="65"/>
  <c r="P92" i="65"/>
  <c r="I115" i="65"/>
  <c r="O115" i="65" s="1"/>
  <c r="E247" i="65"/>
  <c r="N104" i="65"/>
  <c r="P66" i="65"/>
  <c r="M66" i="65"/>
  <c r="E262" i="65"/>
  <c r="I262" i="65" s="1"/>
  <c r="O262" i="65" s="1"/>
  <c r="I130" i="65"/>
  <c r="O130" i="65" s="1"/>
  <c r="E182" i="65"/>
  <c r="I182" i="65" s="1"/>
  <c r="O182" i="65" s="1"/>
  <c r="I50" i="65"/>
  <c r="O50" i="65" s="1"/>
  <c r="N48" i="65"/>
  <c r="M121" i="65"/>
  <c r="M10" i="65"/>
  <c r="G145" i="65"/>
  <c r="N145" i="65"/>
  <c r="G259" i="65"/>
  <c r="N259" i="65"/>
  <c r="P15" i="65"/>
  <c r="M15" i="65"/>
  <c r="N38" i="65"/>
  <c r="N263" i="65"/>
  <c r="N64" i="65"/>
  <c r="G212" i="65"/>
  <c r="N212" i="65"/>
  <c r="M104" i="65"/>
  <c r="P104" i="65"/>
  <c r="M98" i="65"/>
  <c r="P98" i="65"/>
  <c r="M96" i="65"/>
  <c r="P96" i="65"/>
  <c r="N135" i="65"/>
  <c r="N137" i="65"/>
  <c r="M48" i="65"/>
  <c r="P48" i="65"/>
  <c r="I251" i="65"/>
  <c r="N251" i="65"/>
  <c r="N106" i="65"/>
  <c r="M57" i="65"/>
  <c r="G213" i="65"/>
  <c r="N213" i="65"/>
  <c r="P130" i="65"/>
  <c r="M18" i="65"/>
  <c r="P18" i="65"/>
  <c r="G204" i="65"/>
  <c r="N204" i="65"/>
  <c r="M22" i="65"/>
  <c r="P22" i="65"/>
  <c r="M103" i="65"/>
  <c r="P103" i="65"/>
  <c r="G269" i="65"/>
  <c r="N269" i="65"/>
  <c r="G169" i="65"/>
  <c r="N169" i="65"/>
  <c r="G185" i="65"/>
  <c r="N185" i="65"/>
  <c r="M81" i="65"/>
  <c r="P81" i="65"/>
  <c r="M93" i="65"/>
  <c r="P93" i="65"/>
  <c r="E200" i="65"/>
  <c r="I200" i="65" s="1"/>
  <c r="O200" i="65" s="1"/>
  <c r="I68" i="65"/>
  <c r="O68" i="65" s="1"/>
  <c r="N223" i="65"/>
  <c r="G240" i="65"/>
  <c r="N240" i="65"/>
  <c r="N167" i="65"/>
  <c r="I78" i="65"/>
  <c r="O78" i="65" s="1"/>
  <c r="E210" i="65"/>
  <c r="I210" i="65" s="1"/>
  <c r="O210" i="65" s="1"/>
  <c r="M64" i="65"/>
  <c r="P64" i="65"/>
  <c r="N253" i="65"/>
  <c r="M20" i="65"/>
  <c r="P20" i="65"/>
  <c r="N170" i="65"/>
  <c r="M69" i="65"/>
  <c r="P69" i="65"/>
  <c r="N73" i="65"/>
  <c r="N150" i="65"/>
  <c r="M137" i="65"/>
  <c r="P137" i="65"/>
  <c r="I51" i="65"/>
  <c r="O51" i="65" s="1"/>
  <c r="E183" i="65"/>
  <c r="M151" i="65"/>
  <c r="M73" i="65"/>
  <c r="M223" i="65"/>
  <c r="G236" i="65"/>
  <c r="N236" i="65"/>
  <c r="M39" i="65"/>
  <c r="P39" i="65"/>
  <c r="G161" i="65"/>
  <c r="N161" i="65"/>
  <c r="M38" i="65"/>
  <c r="P38" i="65"/>
  <c r="P55" i="65"/>
  <c r="G225" i="65"/>
  <c r="N225" i="65"/>
  <c r="G163" i="65"/>
  <c r="N163" i="65"/>
  <c r="M23" i="65"/>
  <c r="P23" i="65"/>
  <c r="G235" i="65"/>
  <c r="N235" i="65"/>
  <c r="M35" i="65"/>
  <c r="P35" i="65"/>
  <c r="G193" i="65"/>
  <c r="N193" i="65"/>
  <c r="G184" i="65"/>
  <c r="N184" i="65"/>
  <c r="G200" i="65"/>
  <c r="N200" i="65"/>
  <c r="N187" i="65"/>
  <c r="M36" i="65"/>
  <c r="P36" i="65"/>
  <c r="M91" i="65"/>
  <c r="P91" i="65"/>
  <c r="M124" i="65"/>
  <c r="P124" i="65"/>
  <c r="N52" i="65"/>
  <c r="M253" i="65"/>
  <c r="P253" i="65"/>
  <c r="M89" i="65"/>
  <c r="P89" i="65"/>
  <c r="E187" i="65"/>
  <c r="I187" i="65" s="1"/>
  <c r="O187" i="65" s="1"/>
  <c r="I55" i="65"/>
  <c r="O55" i="65" s="1"/>
  <c r="I30" i="65"/>
  <c r="E162" i="65"/>
  <c r="I162" i="65" s="1"/>
  <c r="O162" i="65" s="1"/>
  <c r="N30" i="65"/>
  <c r="I46" i="65"/>
  <c r="E178" i="65"/>
  <c r="I178" i="65" s="1"/>
  <c r="O178" i="65" s="1"/>
  <c r="M154" i="65"/>
  <c r="M74" i="65"/>
  <c r="M246" i="65"/>
  <c r="N118" i="65"/>
  <c r="M160" i="65" l="1"/>
  <c r="P160" i="65"/>
  <c r="M245" i="65"/>
  <c r="P245" i="65"/>
  <c r="M168" i="65"/>
  <c r="P168" i="65"/>
  <c r="M153" i="65"/>
  <c r="P153" i="65"/>
  <c r="P256" i="65"/>
  <c r="M256" i="65"/>
  <c r="M84" i="65"/>
  <c r="P179" i="65"/>
  <c r="M179" i="65"/>
  <c r="M237" i="65"/>
  <c r="P237" i="65"/>
  <c r="M185" i="65"/>
  <c r="P185" i="65"/>
  <c r="M213" i="65"/>
  <c r="P213" i="65"/>
  <c r="M212" i="65"/>
  <c r="P212" i="65"/>
  <c r="P228" i="65"/>
  <c r="M228" i="65"/>
  <c r="M205" i="65"/>
  <c r="P205" i="65"/>
  <c r="P194" i="65"/>
  <c r="M194" i="65"/>
  <c r="M141" i="65"/>
  <c r="P141" i="65"/>
  <c r="M227" i="65"/>
  <c r="P227" i="65"/>
  <c r="M156" i="65"/>
  <c r="P156" i="65"/>
  <c r="N252" i="65"/>
  <c r="M131" i="65"/>
  <c r="P236" i="65"/>
  <c r="M236" i="65"/>
  <c r="M152" i="65"/>
  <c r="P152" i="65"/>
  <c r="M188" i="65"/>
  <c r="P188" i="65"/>
  <c r="M224" i="65"/>
  <c r="P224" i="65"/>
  <c r="M197" i="65"/>
  <c r="P197" i="65"/>
  <c r="M142" i="65"/>
  <c r="P142" i="65"/>
  <c r="M78" i="65"/>
  <c r="N172" i="65"/>
  <c r="M176" i="65"/>
  <c r="P176" i="65"/>
  <c r="M270" i="65"/>
  <c r="P270" i="65"/>
  <c r="O94" i="65"/>
  <c r="M94" i="65"/>
  <c r="M173" i="65"/>
  <c r="P173" i="65"/>
  <c r="P158" i="65"/>
  <c r="M158" i="65"/>
  <c r="O31" i="65"/>
  <c r="M31" i="65"/>
  <c r="M172" i="65"/>
  <c r="P172" i="65"/>
  <c r="M234" i="65"/>
  <c r="P234" i="65"/>
  <c r="M265" i="65"/>
  <c r="P265" i="65"/>
  <c r="N216" i="65"/>
  <c r="N146" i="65"/>
  <c r="N264" i="65"/>
  <c r="M266" i="65"/>
  <c r="P266" i="65"/>
  <c r="M241" i="65"/>
  <c r="P241" i="65"/>
  <c r="N262" i="65"/>
  <c r="O251" i="65"/>
  <c r="M251" i="65"/>
  <c r="I247" i="65"/>
  <c r="N247" i="65"/>
  <c r="M233" i="65"/>
  <c r="P233" i="65"/>
  <c r="M216" i="65"/>
  <c r="P216" i="65"/>
  <c r="M146" i="65"/>
  <c r="P146" i="65"/>
  <c r="P264" i="65"/>
  <c r="M264" i="65"/>
  <c r="M261" i="65"/>
  <c r="P261" i="65"/>
  <c r="M175" i="65"/>
  <c r="P175" i="65"/>
  <c r="M139" i="65"/>
  <c r="P139" i="65"/>
  <c r="M144" i="65"/>
  <c r="P144" i="65"/>
  <c r="P267" i="65"/>
  <c r="M267" i="65"/>
  <c r="M226" i="65"/>
  <c r="P226" i="65"/>
  <c r="M262" i="65"/>
  <c r="P262" i="65"/>
  <c r="M163" i="65"/>
  <c r="P163" i="65"/>
  <c r="M147" i="65"/>
  <c r="P147" i="65"/>
  <c r="M243" i="65"/>
  <c r="P243" i="65"/>
  <c r="N233" i="65"/>
  <c r="M149" i="65"/>
  <c r="P149" i="65"/>
  <c r="M263" i="65"/>
  <c r="M229" i="65"/>
  <c r="P229" i="65"/>
  <c r="I191" i="65"/>
  <c r="N191" i="65"/>
  <c r="P260" i="65"/>
  <c r="M260" i="65"/>
  <c r="M189" i="65"/>
  <c r="P189" i="65"/>
  <c r="O116" i="65"/>
  <c r="M116" i="65"/>
  <c r="M166" i="65"/>
  <c r="P166" i="65"/>
  <c r="M211" i="65"/>
  <c r="P211" i="65"/>
  <c r="M174" i="65"/>
  <c r="P174" i="65"/>
  <c r="N222" i="65"/>
  <c r="M220" i="65"/>
  <c r="P220" i="65"/>
  <c r="N162" i="65"/>
  <c r="M217" i="65"/>
  <c r="P217" i="65"/>
  <c r="M192" i="65"/>
  <c r="P192" i="65"/>
  <c r="M134" i="65"/>
  <c r="M225" i="65"/>
  <c r="P225" i="65"/>
  <c r="P240" i="65"/>
  <c r="M240" i="65"/>
  <c r="M259" i="65"/>
  <c r="P259" i="65"/>
  <c r="M127" i="65"/>
  <c r="O127" i="65"/>
  <c r="P268" i="65"/>
  <c r="M268" i="65"/>
  <c r="P232" i="65"/>
  <c r="M232" i="65"/>
  <c r="M201" i="65"/>
  <c r="P201" i="65"/>
  <c r="N195" i="65"/>
  <c r="N258" i="65"/>
  <c r="M162" i="65"/>
  <c r="P162" i="65"/>
  <c r="M165" i="65"/>
  <c r="P165" i="65"/>
  <c r="M222" i="65"/>
  <c r="M250" i="65"/>
  <c r="P250" i="65"/>
  <c r="M209" i="65"/>
  <c r="P209" i="65"/>
  <c r="M140" i="65"/>
  <c r="P140" i="65"/>
  <c r="M157" i="65"/>
  <c r="P157" i="65"/>
  <c r="M195" i="65"/>
  <c r="P195" i="65"/>
  <c r="M258" i="65"/>
  <c r="P258" i="65"/>
  <c r="M206" i="65"/>
  <c r="P206" i="65"/>
  <c r="M182" i="65"/>
  <c r="I183" i="65"/>
  <c r="N183" i="65"/>
  <c r="O30" i="65"/>
  <c r="M30" i="65"/>
  <c r="M145" i="65"/>
  <c r="P145" i="65"/>
  <c r="M238" i="65"/>
  <c r="P238" i="65"/>
  <c r="P244" i="65"/>
  <c r="M244" i="65"/>
  <c r="O14" i="65"/>
  <c r="M14" i="65"/>
  <c r="P143" i="65"/>
  <c r="M143" i="65"/>
  <c r="N248" i="65"/>
  <c r="M257" i="65"/>
  <c r="P257" i="65"/>
  <c r="I254" i="65"/>
  <c r="N254" i="65"/>
  <c r="P207" i="65"/>
  <c r="M207" i="65"/>
  <c r="M187" i="65"/>
  <c r="M181" i="65"/>
  <c r="P181" i="65"/>
  <c r="P235" i="65"/>
  <c r="M235" i="65"/>
  <c r="M269" i="65"/>
  <c r="P269" i="65"/>
  <c r="M204" i="65"/>
  <c r="P204" i="65"/>
  <c r="M210" i="65"/>
  <c r="P210" i="65"/>
  <c r="O120" i="65"/>
  <c r="M120" i="65"/>
  <c r="M101" i="65"/>
  <c r="M180" i="65"/>
  <c r="P180" i="65"/>
  <c r="M118" i="65"/>
  <c r="M190" i="65"/>
  <c r="P190" i="65"/>
  <c r="M177" i="65"/>
  <c r="P177" i="65"/>
  <c r="P248" i="65"/>
  <c r="M248" i="65"/>
  <c r="M252" i="65"/>
  <c r="M221" i="65"/>
  <c r="P221" i="65"/>
  <c r="O122" i="65"/>
  <c r="M122" i="65"/>
  <c r="M171" i="65"/>
  <c r="M169" i="65"/>
  <c r="P169" i="65"/>
  <c r="O46" i="65"/>
  <c r="M46" i="65"/>
  <c r="N182" i="65"/>
  <c r="M155" i="65"/>
  <c r="P155" i="65"/>
  <c r="M200" i="65"/>
  <c r="P200" i="65"/>
  <c r="M55" i="65"/>
  <c r="O90" i="65"/>
  <c r="M90" i="65"/>
  <c r="M184" i="65"/>
  <c r="P184" i="65"/>
  <c r="N210" i="65"/>
  <c r="M148" i="65"/>
  <c r="P148" i="65"/>
  <c r="M132" i="65"/>
  <c r="M40" i="65"/>
  <c r="M135" i="65"/>
  <c r="M203" i="65"/>
  <c r="P203" i="65"/>
  <c r="M208" i="65"/>
  <c r="P208" i="65"/>
  <c r="N178" i="65"/>
  <c r="M79" i="65"/>
  <c r="M193" i="65"/>
  <c r="P193" i="65"/>
  <c r="M161" i="65"/>
  <c r="P161" i="65"/>
  <c r="M130" i="65"/>
  <c r="M164" i="65"/>
  <c r="P164" i="65"/>
  <c r="M52" i="65"/>
  <c r="M68" i="65"/>
  <c r="M178" i="65"/>
  <c r="P178" i="65"/>
  <c r="M51" i="65"/>
  <c r="M167" i="65"/>
  <c r="O247" i="65" l="1"/>
  <c r="M247" i="65"/>
  <c r="O183" i="65"/>
  <c r="M183" i="65"/>
  <c r="O254" i="65"/>
  <c r="M254" i="65"/>
  <c r="O191" i="65"/>
  <c r="M191" i="6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7" authorId="0" shapeId="0" xr:uid="{ECBB1353-5603-4DB8-AAB9-778C2920C8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K7" authorId="0" shapeId="0" xr:uid="{DDD152C8-0145-480B-B7AD-E696DA215F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Reference tech UKTM:
IND.CEMENT: .02.KILN.KS1-POST-COMB-CCS
</t>
        </r>
      </text>
    </comment>
    <comment ref="I8" authorId="0" shapeId="0" xr:uid="{C86BAE19-1D7E-4C26-A8E1-349CF00AEC8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9" authorId="0" shapeId="0" xr:uid="{CCF374F8-3E50-4D7E-9E5E-D717AC9428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0" authorId="0" shapeId="0" xr:uid="{918B8C5B-665F-49BB-B8C0-6CC6B82834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1" authorId="0" shapeId="0" xr:uid="{9193C206-03D9-4D37-948A-9FC18CD486E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2" authorId="0" shapeId="0" xr:uid="{47EBD077-2F59-41B5-8B9F-A119259D5A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3" authorId="0" shapeId="0" xr:uid="{10943837-6419-4BC1-BA73-4EA33A83E1B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4" authorId="0" shapeId="0" xr:uid="{34CA0637-EDFF-4EC8-B432-C4105788F0A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5" authorId="0" shapeId="0" xr:uid="{8913CADA-9B0D-4630-AEBB-D76E40CC8CB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I16" authorId="0" shapeId="0" xr:uid="{5766B56E-8706-4411-B11F-69579DAD7C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Same as BY tech</t>
        </r>
      </text>
    </comment>
    <comment ref="L29" authorId="0" shapeId="0" xr:uid="{55A72808-459E-4D1F-AF26-25E2D78498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Reference tech UKTM:
IND.CEMENT: .02.KILN.KS1-POST-COMB-CCS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<sst xmlns="http://schemas.openxmlformats.org/spreadsheetml/2006/main" count="2636" uniqueCount="271">
  <si>
    <t>Document type:</t>
  </si>
  <si>
    <t>PJ</t>
  </si>
  <si>
    <t>~FI_Process</t>
  </si>
  <si>
    <t>TechName</t>
  </si>
  <si>
    <t>TechDesc</t>
  </si>
  <si>
    <t>Comm-OUT</t>
  </si>
  <si>
    <t>Sets</t>
  </si>
  <si>
    <t>Tact</t>
  </si>
  <si>
    <t>Tcap</t>
  </si>
  <si>
    <t>PrimaryCG</t>
  </si>
  <si>
    <t>Technology Description</t>
  </si>
  <si>
    <t>Vintage</t>
  </si>
  <si>
    <t>*Process Set Membership</t>
  </si>
  <si>
    <t>Technology Name</t>
  </si>
  <si>
    <t>Activity Unit</t>
  </si>
  <si>
    <t>Capacity Unit</t>
  </si>
  <si>
    <t>Vintage Tracking</t>
  </si>
  <si>
    <t>Tslvl</t>
  </si>
  <si>
    <t>Timeslice Operational Level</t>
  </si>
  <si>
    <t>Operational Commodity Group</t>
  </si>
  <si>
    <t>*TechDesc</t>
  </si>
  <si>
    <t>Comm-IN</t>
  </si>
  <si>
    <t>EFF</t>
  </si>
  <si>
    <t>SHARE-I~UP~2018</t>
  </si>
  <si>
    <t>SHARE-I~UP~0</t>
  </si>
  <si>
    <t>Input Commodity</t>
  </si>
  <si>
    <t>Output Commodity</t>
  </si>
  <si>
    <t>Efficiency</t>
  </si>
  <si>
    <t>Lifetime</t>
  </si>
  <si>
    <t>Input Share</t>
  </si>
  <si>
    <t>*Units</t>
  </si>
  <si>
    <t>Years</t>
  </si>
  <si>
    <t>I/E rule</t>
  </si>
  <si>
    <t>INDCOA</t>
  </si>
  <si>
    <t>IONM</t>
  </si>
  <si>
    <t>INDKER</t>
  </si>
  <si>
    <t>INDLPG</t>
  </si>
  <si>
    <t>INDDST</t>
  </si>
  <si>
    <t>INDCOK</t>
  </si>
  <si>
    <t>INDGAS</t>
  </si>
  <si>
    <t>INDELC</t>
  </si>
  <si>
    <t>INDBIO</t>
  </si>
  <si>
    <t>INDRWS</t>
  </si>
  <si>
    <t>INDNWS</t>
  </si>
  <si>
    <t>DMD</t>
  </si>
  <si>
    <t>PJa</t>
  </si>
  <si>
    <t>*</t>
  </si>
  <si>
    <t>CAPEX</t>
  </si>
  <si>
    <t>MEUR/PJ</t>
  </si>
  <si>
    <t>Exhange rate 2010</t>
  </si>
  <si>
    <t>1 EUR</t>
  </si>
  <si>
    <t>£</t>
  </si>
  <si>
    <t>Start year</t>
  </si>
  <si>
    <t>*Technology Name</t>
  </si>
  <si>
    <t>NCAP_TLIFE</t>
  </si>
  <si>
    <t>NCAP_START</t>
  </si>
  <si>
    <t>PRC_CAPACT</t>
  </si>
  <si>
    <t>NCAP_COST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</si>
  <si>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</si>
  <si>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</si>
  <si>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</si>
  <si>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</si>
  <si>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</si>
  <si>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</si>
  <si>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</si>
  <si>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</si>
  <si>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</si>
  <si>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</si>
  <si>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</si>
  <si>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</si>
  <si>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Industry sector (IND)</t>
  </si>
  <si>
    <t>Define processes in industry that utilise CCS</t>
  </si>
  <si>
    <t>Olexandr Balyk (UCC, olexandr.balyk@ucc.ie)</t>
  </si>
  <si>
    <t>Hannah Daly (UCC, h.daly@ucc.ie)</t>
  </si>
  <si>
    <t>Maurizio Gargiulo (E4SMA, maurizio.gargiulo@e4sma.com)</t>
  </si>
  <si>
    <t>~FI_T: MEUR2010</t>
  </si>
  <si>
    <t>ID</t>
  </si>
  <si>
    <t>Technology</t>
  </si>
  <si>
    <t>Year</t>
  </si>
  <si>
    <t>Min Size (kw)</t>
  </si>
  <si>
    <t>Max size (kW)</t>
  </si>
  <si>
    <t>Primary Fuel</t>
  </si>
  <si>
    <t>Secondary Fuel</t>
  </si>
  <si>
    <t>Fixed capex (€)</t>
  </si>
  <si>
    <t>Marginal capex (€/kWth)</t>
  </si>
  <si>
    <t>Fixed opex (€/y)</t>
  </si>
  <si>
    <t>Marginal opex (€/kWth/y)</t>
  </si>
  <si>
    <t>Primary thermal efficiency (%)</t>
  </si>
  <si>
    <t>Secondary thermal efficiency (%)</t>
  </si>
  <si>
    <t>Electrical efficiency (%)</t>
  </si>
  <si>
    <t>Industrial Bio fuel Boiler</t>
  </si>
  <si>
    <t>Bio fuel</t>
  </si>
  <si>
    <t>Industrial Bio fuel Cement/Lime Kiln</t>
  </si>
  <si>
    <t>Industrial Bio fuel CHP</t>
  </si>
  <si>
    <t>Industrial Bio fuel Dryer</t>
  </si>
  <si>
    <t>Industrial Bio fuel Furnace</t>
  </si>
  <si>
    <t>Industrial Bio fuel Other Kiln</t>
  </si>
  <si>
    <t>Industrial Bio fuel Oven</t>
  </si>
  <si>
    <t>Industrial Bio waste Boiler</t>
  </si>
  <si>
    <t>Bio waste</t>
  </si>
  <si>
    <t>Industrial Bio waste Cement/Lime Kiln</t>
  </si>
  <si>
    <t>Industrial Bio waste CHP</t>
  </si>
  <si>
    <t>Industrial Bio waste Dryer</t>
  </si>
  <si>
    <t>Industrial Bio waste Furnace</t>
  </si>
  <si>
    <t>Industrial Bio waste Other Kiln</t>
  </si>
  <si>
    <t>Industrial Bio waste Oven</t>
  </si>
  <si>
    <t>Industrial Biomass Boiler</t>
  </si>
  <si>
    <t>Biomass</t>
  </si>
  <si>
    <t>Industrial Biomass CHP</t>
  </si>
  <si>
    <t>Industrial Biomethane Boiler</t>
  </si>
  <si>
    <t>Biomethane</t>
  </si>
  <si>
    <t>Industrial Biomethane Boiler + Grid connection</t>
  </si>
  <si>
    <t>Electricity</t>
  </si>
  <si>
    <t>Industrial Biomethane CHP</t>
  </si>
  <si>
    <t>Industrial Biomethane Dryer</t>
  </si>
  <si>
    <t>Industrial Biomethane Dryer + Grid connection</t>
  </si>
  <si>
    <t>Industrial Biomethane Furnace</t>
  </si>
  <si>
    <t>Industrial Biomethane Other Kiln</t>
  </si>
  <si>
    <t>Industrial Biomethane Oven</t>
  </si>
  <si>
    <t>Industrial Electric Boiler</t>
  </si>
  <si>
    <t>Industrial Electric Boiler + Grid Connection</t>
  </si>
  <si>
    <t>Industrial Electric Dryer</t>
  </si>
  <si>
    <t>Industrial Electric Furnace</t>
  </si>
  <si>
    <t>Industrial Electric Kiln</t>
  </si>
  <si>
    <t>Industrial Electric Oven</t>
  </si>
  <si>
    <t>Industrial Gas Boiler</t>
  </si>
  <si>
    <t>Gas</t>
  </si>
  <si>
    <t>Industrial Gas Cement/Lime Kiln</t>
  </si>
  <si>
    <t>Industrial Gas CHP</t>
  </si>
  <si>
    <t>Industrial Gas Dryer</t>
  </si>
  <si>
    <t>Industrial Gas Furnace</t>
  </si>
  <si>
    <t>Industrial Gas Other Kiln</t>
  </si>
  <si>
    <t>Industrial Gas Oven</t>
  </si>
  <si>
    <t>Industrial Heat Pump - High Temperature (Steam)</t>
  </si>
  <si>
    <t>Industrial Heat Pump - Medium Temperature (Hot Water)</t>
  </si>
  <si>
    <t>Industrial Hydrogen Boiler</t>
  </si>
  <si>
    <t>Hydrogen</t>
  </si>
  <si>
    <t>Industrial Hydrogen CHP</t>
  </si>
  <si>
    <t>Industrial Hydrogen Dryer</t>
  </si>
  <si>
    <t>Industrial Hydrogen Furnace</t>
  </si>
  <si>
    <t>Industrial Hydrogen Kiln</t>
  </si>
  <si>
    <t>Industrial Hydrogen Kiln (Lime only)</t>
  </si>
  <si>
    <t>Industrial Hydrogen Oven</t>
  </si>
  <si>
    <t>Industrial Mixed Fuel Kiln + Calciner (high % biomass and waste fuel)</t>
  </si>
  <si>
    <t>Mixed Fuel</t>
  </si>
  <si>
    <t>Industrial Non-bio waste Boiler</t>
  </si>
  <si>
    <t>Non-bio waste</t>
  </si>
  <si>
    <t>Industrial Non-bio waste Cement/Lime Kiln</t>
  </si>
  <si>
    <t>Industrial Non-bio waste CHP</t>
  </si>
  <si>
    <t>Industrial Non-bio waste Dryer</t>
  </si>
  <si>
    <t>Industrial Non-bio waste Furnace</t>
  </si>
  <si>
    <t>Industrial Non-bio waste Other Kiln</t>
  </si>
  <si>
    <t>Industrial Non-bio waste Oven</t>
  </si>
  <si>
    <t>Industrial Oil Boiler</t>
  </si>
  <si>
    <t>Oil</t>
  </si>
  <si>
    <t>Industrial Oil Cement/Lime Kiln</t>
  </si>
  <si>
    <t>Industrial Oil CHP</t>
  </si>
  <si>
    <t>Industrial Oil Dryer</t>
  </si>
  <si>
    <t>Industrial Oil Furnace</t>
  </si>
  <si>
    <t>Industrial Oil Other Kiln</t>
  </si>
  <si>
    <t>Industrial Oil Oven</t>
  </si>
  <si>
    <t>Industrial Solid Fuels Boiler</t>
  </si>
  <si>
    <t>Solid Fuels</t>
  </si>
  <si>
    <t>Industrial Solid Fuels Cement/Lime Kiln</t>
  </si>
  <si>
    <t>Industrial Solid Fuels CHP</t>
  </si>
  <si>
    <t>Industrial Solid Fuels Dryer</t>
  </si>
  <si>
    <t>Industrial Solid Fuels Furnace</t>
  </si>
  <si>
    <t>Industrial Solid Fuels Other Kiln</t>
  </si>
  <si>
    <t>Industrial Solid Fuels Oven</t>
  </si>
  <si>
    <t>WARNING: these calculations may no longer be valid, if the input has been reordered</t>
  </si>
  <si>
    <t>Gas:H2 capex</t>
  </si>
  <si>
    <t>Boiler</t>
  </si>
  <si>
    <t>Cement/Lime Kiln</t>
  </si>
  <si>
    <t>CHP</t>
  </si>
  <si>
    <t>Dryer</t>
  </si>
  <si>
    <t>Furnace</t>
  </si>
  <si>
    <t>Other Kiln</t>
  </si>
  <si>
    <t>Oven</t>
  </si>
  <si>
    <t>Gas:H2 opex</t>
  </si>
  <si>
    <t>Row Labels</t>
  </si>
  <si>
    <t>Grand Total</t>
  </si>
  <si>
    <t>Column Labels</t>
  </si>
  <si>
    <t>Sum of Marginal capex (€/kWth)</t>
  </si>
  <si>
    <t>Capacity unit</t>
  </si>
  <si>
    <t>Availability</t>
  </si>
  <si>
    <t>Attribute</t>
  </si>
  <si>
    <t>Commodity name</t>
  </si>
  <si>
    <t>Sector</t>
  </si>
  <si>
    <t>Code</t>
  </si>
  <si>
    <t>CEMHTH</t>
  </si>
  <si>
    <t>Industry</t>
  </si>
  <si>
    <t>Cement</t>
  </si>
  <si>
    <t>ETS</t>
  </si>
  <si>
    <t>CEM</t>
  </si>
  <si>
    <t>CEMMTH</t>
  </si>
  <si>
    <t>CEMLTH</t>
  </si>
  <si>
    <t>CEMHET</t>
  </si>
  <si>
    <t>Chemicals</t>
  </si>
  <si>
    <t>CAF</t>
  </si>
  <si>
    <t>INDCOA,INDCOK</t>
  </si>
  <si>
    <t>INDOIL</t>
  </si>
  <si>
    <t>Food and Drink</t>
  </si>
  <si>
    <t>FAP</t>
  </si>
  <si>
    <t>Lime</t>
  </si>
  <si>
    <t>LIM</t>
  </si>
  <si>
    <t>Metals</t>
  </si>
  <si>
    <t>MAP</t>
  </si>
  <si>
    <t>Bakytzhan Suleimenov (UCC, bsuleimenov@ucc.ie)</t>
  </si>
  <si>
    <t>Non-ETS</t>
  </si>
  <si>
    <t>Other Industry</t>
  </si>
  <si>
    <t>Other Minerals</t>
  </si>
  <si>
    <t>Refining</t>
  </si>
  <si>
    <t>Wood Products</t>
  </si>
  <si>
    <t>OMA</t>
  </si>
  <si>
    <t>ONM</t>
  </si>
  <si>
    <t>REF</t>
  </si>
  <si>
    <t>WAP</t>
  </si>
  <si>
    <t>KLN</t>
  </si>
  <si>
    <t>DRR</t>
  </si>
  <si>
    <t>BLR</t>
  </si>
  <si>
    <t>OVN</t>
  </si>
  <si>
    <t>FRN</t>
  </si>
  <si>
    <t>OKL</t>
  </si>
  <si>
    <t>NWS</t>
  </si>
  <si>
    <t>RWS</t>
  </si>
  <si>
    <t>COA</t>
  </si>
  <si>
    <t>OIL</t>
  </si>
  <si>
    <t>GAS</t>
  </si>
  <si>
    <t>BIO</t>
  </si>
  <si>
    <t>NETS</t>
  </si>
  <si>
    <t xml:space="preserve">Filtered data from </t>
  </si>
  <si>
    <t>Kiln</t>
  </si>
  <si>
    <t>Electric</t>
  </si>
  <si>
    <t>Heat</t>
  </si>
  <si>
    <t>Boiler + Grid connection</t>
  </si>
  <si>
    <t>Dryer + Grid connection</t>
  </si>
  <si>
    <t>Boiler + Grid Connection</t>
  </si>
  <si>
    <t>Pump - High Temperature (Steam)</t>
  </si>
  <si>
    <t>Pump - Medium Temperature (Hot Water)</t>
  </si>
  <si>
    <t>Kiln (Lime only)</t>
  </si>
  <si>
    <t>Kiln + Calciner (high % biomass and waste fuel)</t>
  </si>
  <si>
    <t>BGS</t>
  </si>
  <si>
    <t>ELC</t>
  </si>
  <si>
    <t>H2L</t>
  </si>
  <si>
    <t>WOO</t>
  </si>
  <si>
    <t>SIZE</t>
  </si>
  <si>
    <t>Fuel type</t>
  </si>
  <si>
    <t>Tech</t>
  </si>
  <si>
    <t>~FI_T</t>
  </si>
  <si>
    <t>LIFE</t>
  </si>
  <si>
    <t>CAP2ACT</t>
  </si>
  <si>
    <t>AF</t>
  </si>
  <si>
    <t>INVCOST</t>
  </si>
  <si>
    <t>Investment cost</t>
  </si>
  <si>
    <t>FIXOM</t>
  </si>
  <si>
    <t>Fixed O&amp;M</t>
  </si>
  <si>
    <t>Region</t>
  </si>
  <si>
    <t>\I: Industrial Processes</t>
  </si>
  <si>
    <t>PRE</t>
  </si>
  <si>
    <t>MW</t>
  </si>
  <si>
    <t>Start</t>
  </si>
  <si>
    <t>*SHARE-I~UP~2019</t>
  </si>
  <si>
    <t>ENV_ACT~INDCO2P</t>
  </si>
  <si>
    <t>FI_T: MEUR2010</t>
  </si>
  <si>
    <t>Old table: deactivated</t>
  </si>
  <si>
    <t>ICEM</t>
  </si>
  <si>
    <t>I-DMD-CEM-N1</t>
  </si>
  <si>
    <t>Cement industry demand process - CCS option for process emissions</t>
  </si>
  <si>
    <t>ENV_ACT~INDCO2S</t>
  </si>
  <si>
    <t>CCS capture rate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</si>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</sst>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"/>
    <numFmt numFmtId="165" formatCode="\Te\x\t"/>
    <numFmt numFmtId="166" formatCode="0.0%"/>
    <numFmt numFmtId="167" formatCode="&quot;$&quot;#,##0_);\(&quot;$&quot;#,##0\)"/>
    <numFmt numFmtId="168" formatCode="_-&quot;$&quot;* #,##0.00_-;\-&quot;$&quot;* #,##0.00_-;_-&quot;$&quot;* &quot;-&quot;??_-;_-@_-"/>
    <numFmt numFmtId="169" formatCode="_([$€]* #,##0.00_);_([$€]* \(#,##0.00\);_([$€]* &quot;-&quot;??_);_(@_)"/>
    <numFmt numFmtId="170" formatCode="_([$€-2]* #,##0.00_);_([$€-2]* \(#,##0.00\);_([$€-2]* &quot;-&quot;??_)"/>
    <numFmt numFmtId="171" formatCode="General_)"/>
  </numFmts>
  <fonts count="5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9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8"/>
      <name val="Helv"/>
    </font>
    <font>
      <sz val="10"/>
      <name val="Courier"/>
      <family val="3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1"/>
      <color theme="2" tint="-0.249977111117893"/>
      <name val="Calibri"/>
      <family val="2"/>
      <scheme val="minor"/>
    </font>
    <font>
      <sz val="10"/>
      <color theme="3" tint="-0.499984740745262"/>
      <name val="Arial"/>
      <family val="2"/>
    </font>
    <font>
      <b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1F497D"/>
      <name val="Calibri"/>
      <family val="2"/>
    </font>
    <font>
      <sz val="10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60">
    <xf numFmtId="0" fontId="0" fillId="0" borderId="0"/>
    <xf numFmtId="9" fontId="20" fillId="0" borderId="0" applyFont="0" applyFill="0" applyBorder="0" applyAlignment="0" applyProtection="0"/>
    <xf numFmtId="0" fontId="5" fillId="0" borderId="0"/>
    <xf numFmtId="0" fontId="4" fillId="0" borderId="0"/>
    <xf numFmtId="0" fontId="11" fillId="0" borderId="0" applyNumberFormat="0" applyFill="0" applyBorder="0" applyAlignment="0" applyProtection="0"/>
    <xf numFmtId="0" fontId="3" fillId="0" borderId="0"/>
    <xf numFmtId="164" fontId="3" fillId="15" borderId="0" applyBorder="0" applyAlignment="0" applyProtection="0"/>
    <xf numFmtId="0" fontId="3" fillId="0" borderId="0"/>
    <xf numFmtId="164" fontId="3" fillId="10" borderId="0" applyBorder="0" applyAlignment="0" applyProtection="0"/>
    <xf numFmtId="164" fontId="3" fillId="11" borderId="0" applyBorder="0" applyAlignment="0" applyProtection="0"/>
    <xf numFmtId="164" fontId="3" fillId="13" borderId="0" applyBorder="0" applyAlignment="0" applyProtection="0"/>
    <xf numFmtId="164" fontId="3" fillId="14" borderId="0" applyBorder="0" applyAlignment="0" applyProtection="0"/>
    <xf numFmtId="164" fontId="27" fillId="12" borderId="0" applyBorder="0" applyAlignment="0" applyProtection="0"/>
    <xf numFmtId="164" fontId="25" fillId="9" borderId="0" applyBorder="0" applyAlignment="0" applyProtection="0"/>
    <xf numFmtId="0" fontId="24" fillId="0" borderId="7" applyFill="0" applyAlignment="0" applyProtection="0"/>
    <xf numFmtId="0" fontId="26" fillId="0" borderId="0" applyFill="0" applyBorder="0" applyAlignment="0" applyProtection="0"/>
    <xf numFmtId="0" fontId="23" fillId="16" borderId="6" applyAlignment="0" applyProtection="0"/>
    <xf numFmtId="0" fontId="23" fillId="0" borderId="6" applyFill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2" borderId="0"/>
    <xf numFmtId="43" fontId="3" fillId="0" borderId="0" applyFont="0" applyFill="0" applyBorder="0" applyAlignment="0" applyProtection="0"/>
    <xf numFmtId="0" fontId="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29" fillId="0" borderId="0"/>
    <xf numFmtId="9" fontId="29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3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0" fillId="19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18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5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2" fillId="30" borderId="0" applyNumberFormat="0" applyBorder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3" fillId="31" borderId="8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0" fontId="34" fillId="32" borderId="9" applyNumberFormat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28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7" fillId="0" borderId="10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8" fillId="0" borderId="11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12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0" fillId="22" borderId="8" applyNumberFormat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1" fillId="0" borderId="13" applyNumberFormat="0" applyFill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42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167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167" fontId="43" fillId="0" borderId="0">
      <alignment vertical="center"/>
    </xf>
    <xf numFmtId="0" fontId="2" fillId="0" borderId="0"/>
    <xf numFmtId="166" fontId="4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6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1" fontId="43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4" fillId="0" borderId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5" fillId="19" borderId="14" applyNumberFormat="0" applyFon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0" fontId="45" fillId="31" borderId="15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5" fillId="0" borderId="0"/>
    <xf numFmtId="0" fontId="5" fillId="0" borderId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40" fillId="22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33" fillId="31" borderId="20" applyNumberForma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5" fillId="19" borderId="17" applyNumberFormat="0" applyFon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45" fillId="31" borderId="18" applyNumberFormat="0" applyAlignment="0" applyProtection="0"/>
    <xf numFmtId="0" fontId="33" fillId="31" borderId="20" applyNumberFormat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0" fontId="47" fillId="0" borderId="19" applyNumberFormat="0" applyFill="0" applyAlignment="0" applyProtection="0"/>
    <xf numFmtId="43" fontId="2" fillId="0" borderId="0" applyFont="0" applyFill="0" applyBorder="0" applyAlignment="0" applyProtection="0"/>
    <xf numFmtId="0" fontId="40" fillId="22" borderId="20" applyNumberFormat="0" applyAlignment="0" applyProtection="0"/>
    <xf numFmtId="0" fontId="33" fillId="31" borderId="20" applyNumberFormat="0" applyAlignment="0" applyProtection="0"/>
    <xf numFmtId="0" fontId="40" fillId="22" borderId="20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0" fontId="45" fillId="31" borderId="2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  <xf numFmtId="0" fontId="47" fillId="0" borderId="24" applyNumberFormat="0" applyFill="0" applyAlignment="0" applyProtection="0"/>
  </cellStyleXfs>
  <cellXfs count="76">
    <xf numFmtId="0" fontId="0" fillId="0" borderId="0" xfId="0"/>
    <xf numFmtId="0" fontId="18" fillId="5" borderId="2" xfId="0" applyFont="1" applyFill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5" fontId="12" fillId="6" borderId="1" xfId="0" applyNumberFormat="1" applyFont="1" applyFill="1" applyBorder="1" applyAlignment="1">
      <alignment horizontal="left" vertical="center" wrapText="1"/>
    </xf>
    <xf numFmtId="0" fontId="17" fillId="0" borderId="0" xfId="0" applyFont="1"/>
    <xf numFmtId="0" fontId="21" fillId="7" borderId="3" xfId="0" applyFont="1" applyFill="1" applyBorder="1" applyAlignment="1">
      <alignment horizontal="left" vertical="center"/>
    </xf>
    <xf numFmtId="165" fontId="22" fillId="0" borderId="0" xfId="0" applyNumberFormat="1" applyFont="1" applyAlignment="1">
      <alignment horizontal="left" vertical="center"/>
    </xf>
    <xf numFmtId="166" fontId="8" fillId="0" borderId="0" xfId="1" applyNumberFormat="1" applyFont="1" applyAlignment="1">
      <alignment horizontal="left" vertical="center"/>
    </xf>
    <xf numFmtId="164" fontId="8" fillId="8" borderId="0" xfId="0" applyNumberFormat="1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8" borderId="3" xfId="0" applyFont="1" applyFill="1" applyBorder="1"/>
    <xf numFmtId="0" fontId="8" fillId="0" borderId="5" xfId="0" applyFont="1" applyBorder="1" applyAlignment="1">
      <alignment horizontal="left" vertical="center"/>
    </xf>
    <xf numFmtId="0" fontId="18" fillId="5" borderId="2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1" fillId="7" borderId="0" xfId="0" applyFont="1" applyFill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66" fontId="8" fillId="0" borderId="1" xfId="1" applyNumberFormat="1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2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4" fillId="0" borderId="0" xfId="3"/>
    <xf numFmtId="0" fontId="13" fillId="4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4" fillId="3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14" fillId="4" borderId="0" xfId="2" applyFont="1" applyFill="1" applyAlignment="1">
      <alignment vertical="center"/>
    </xf>
    <xf numFmtId="0" fontId="10" fillId="2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15" fillId="4" borderId="0" xfId="2" applyFont="1" applyFill="1" applyAlignment="1">
      <alignment vertical="center"/>
    </xf>
    <xf numFmtId="0" fontId="8" fillId="2" borderId="0" xfId="2" applyFont="1" applyFill="1" applyAlignment="1">
      <alignment vertical="center"/>
    </xf>
    <xf numFmtId="164" fontId="8" fillId="2" borderId="0" xfId="2" applyNumberFormat="1" applyFont="1" applyFill="1" applyAlignment="1">
      <alignment horizontal="left" vertical="center"/>
    </xf>
    <xf numFmtId="0" fontId="16" fillId="4" borderId="0" xfId="2" applyFont="1" applyFill="1" applyAlignment="1">
      <alignment vertical="center"/>
    </xf>
    <xf numFmtId="0" fontId="12" fillId="2" borderId="0" xfId="2" applyFont="1" applyFill="1" applyAlignment="1">
      <alignment vertical="center"/>
    </xf>
    <xf numFmtId="0" fontId="11" fillId="2" borderId="0" xfId="4" applyFill="1" applyAlignment="1">
      <alignment vertical="center"/>
    </xf>
    <xf numFmtId="0" fontId="3" fillId="0" borderId="0" xfId="5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0" fontId="50" fillId="0" borderId="0" xfId="27" applyFont="1"/>
    <xf numFmtId="0" fontId="50" fillId="0" borderId="0" xfId="774" applyFont="1"/>
    <xf numFmtId="0" fontId="51" fillId="33" borderId="0" xfId="0" applyFont="1" applyFill="1"/>
    <xf numFmtId="0" fontId="0" fillId="34" borderId="0" xfId="0" applyFill="1"/>
    <xf numFmtId="164" fontId="0" fillId="0" borderId="0" xfId="0" applyNumberFormat="1"/>
    <xf numFmtId="0" fontId="1" fillId="0" borderId="0" xfId="1714"/>
    <xf numFmtId="0" fontId="52" fillId="35" borderId="0" xfId="1714" applyFont="1" applyFill="1" applyAlignment="1">
      <alignment horizontal="left" vertical="center"/>
    </xf>
    <xf numFmtId="0" fontId="53" fillId="36" borderId="22" xfId="1714" applyFont="1" applyFill="1" applyBorder="1" applyAlignment="1">
      <alignment horizontal="left" vertical="center"/>
    </xf>
    <xf numFmtId="0" fontId="21" fillId="7" borderId="21" xfId="1714" applyFont="1" applyFill="1" applyBorder="1" applyAlignment="1">
      <alignment horizontal="left" vertical="center"/>
    </xf>
    <xf numFmtId="0" fontId="17" fillId="0" borderId="0" xfId="1714" applyFont="1"/>
    <xf numFmtId="1" fontId="1" fillId="0" borderId="0" xfId="1714" applyNumberFormat="1"/>
    <xf numFmtId="9" fontId="1" fillId="0" borderId="0" xfId="1716" applyFont="1"/>
    <xf numFmtId="0" fontId="52" fillId="35" borderId="0" xfId="1928" applyFont="1" applyFill="1" applyAlignment="1">
      <alignment horizontal="left" vertical="center"/>
    </xf>
    <xf numFmtId="165" fontId="22" fillId="0" borderId="0" xfId="1928" applyNumberFormat="1" applyFont="1" applyAlignment="1">
      <alignment horizontal="left" vertical="center"/>
    </xf>
    <xf numFmtId="0" fontId="53" fillId="36" borderId="22" xfId="1928" applyFont="1" applyFill="1" applyBorder="1" applyAlignment="1">
      <alignment horizontal="left" vertical="center"/>
    </xf>
    <xf numFmtId="0" fontId="21" fillId="7" borderId="21" xfId="1928" applyFont="1" applyFill="1" applyBorder="1" applyAlignment="1">
      <alignment horizontal="left" vertical="center" wrapText="1"/>
    </xf>
    <xf numFmtId="0" fontId="21" fillId="7" borderId="21" xfId="1928" applyFont="1" applyFill="1" applyBorder="1" applyAlignment="1">
      <alignment horizontal="left" vertical="center"/>
    </xf>
    <xf numFmtId="0" fontId="54" fillId="35" borderId="0" xfId="1928" applyFont="1" applyFill="1"/>
    <xf numFmtId="0" fontId="22" fillId="35" borderId="0" xfId="1928" applyFont="1" applyFill="1" applyAlignment="1">
      <alignment vertical="center"/>
    </xf>
    <xf numFmtId="0" fontId="17" fillId="35" borderId="0" xfId="1928" applyFont="1" applyFill="1"/>
    <xf numFmtId="165" fontId="17" fillId="35" borderId="0" xfId="1928" applyNumberFormat="1" applyFont="1" applyFill="1" applyAlignment="1">
      <alignment vertical="center"/>
    </xf>
    <xf numFmtId="0" fontId="53" fillId="36" borderId="22" xfId="0" applyFont="1" applyFill="1" applyBorder="1" applyAlignment="1">
      <alignment horizontal="left" vertical="center"/>
    </xf>
    <xf numFmtId="0" fontId="21" fillId="7" borderId="25" xfId="0" applyFont="1" applyFill="1" applyBorder="1" applyAlignment="1">
      <alignment horizontal="left" vertical="center"/>
    </xf>
    <xf numFmtId="165" fontId="5" fillId="0" borderId="0" xfId="0" applyNumberFormat="1" applyFont="1"/>
    <xf numFmtId="0" fontId="5" fillId="0" borderId="0" xfId="0" applyFont="1"/>
    <xf numFmtId="0" fontId="55" fillId="0" borderId="0" xfId="0" applyFont="1"/>
    <xf numFmtId="2" fontId="0" fillId="0" borderId="0" xfId="0" applyNumberFormat="1"/>
    <xf numFmtId="166" fontId="0" fillId="0" borderId="0" xfId="1" applyNumberFormat="1" applyFont="1"/>
    <xf numFmtId="165" fontId="5" fillId="0" borderId="1" xfId="0" applyNumberFormat="1" applyFont="1" applyBorder="1"/>
    <xf numFmtId="0" fontId="55" fillId="0" borderId="1" xfId="0" applyFont="1" applyBorder="1"/>
    <xf numFmtId="166" fontId="0" fillId="0" borderId="1" xfId="1" applyNumberFormat="1" applyFont="1" applyBorder="1"/>
    <xf numFmtId="0" fontId="0" fillId="0" borderId="1" xfId="0" applyBorder="1"/>
    <xf numFmtId="165" fontId="8" fillId="0" borderId="3" xfId="0" applyNumberFormat="1" applyFont="1" applyBorder="1" applyAlignment="1">
      <alignment horizontal="left" vertical="center"/>
    </xf>
    <xf numFmtId="0" fontId="8" fillId="2" borderId="0" xfId="2" applyFont="1" applyFill="1" applyAlignment="1">
      <alignment vertical="center"/>
    </xf>
    <xf numFmtId="0" fontId="13" fillId="2" borderId="0" xfId="2" applyFont="1" applyFill="1" applyAlignment="1">
      <alignment horizontal="center" vertical="center"/>
    </xf>
    <xf numFmtId="0" fontId="11" fillId="2" borderId="0" xfId="4" applyFill="1" applyAlignment="1">
      <alignment vertical="center"/>
    </xf>
  </cellXfs>
  <cellStyles count="2060">
    <cellStyle name="20% - Accent1 2 10" xfId="38" xr:uid="{5F3D1E0A-85DB-4774-AEAD-A944B26C306A}"/>
    <cellStyle name="20% - Accent1 2 11" xfId="39" xr:uid="{3869B1BE-3600-41D4-9EAB-BEB0A12042D6}"/>
    <cellStyle name="20% - Accent1 2 12" xfId="40" xr:uid="{E5AFDC2D-F22D-41F0-A391-2B596E69B82E}"/>
    <cellStyle name="20% - Accent1 2 13" xfId="41" xr:uid="{80205BDF-55A7-4494-A234-C2548D2967D3}"/>
    <cellStyle name="20% - Accent1 2 14" xfId="42" xr:uid="{2B8EFA1E-1F79-45E1-8379-01656CA93602}"/>
    <cellStyle name="20% - Accent1 2 15" xfId="43" xr:uid="{1C62878C-57BA-4E9D-A05B-28F20F04D058}"/>
    <cellStyle name="20% - Accent1 2 2" xfId="44" xr:uid="{D39261C8-C5CC-4A08-AA7D-5464AF1E5F8C}"/>
    <cellStyle name="20% - Accent1 2 3" xfId="45" xr:uid="{78662C41-DADF-4E19-BB27-49AADDD26490}"/>
    <cellStyle name="20% - Accent1 2 4" xfId="46" xr:uid="{270A4C2F-3538-4CBE-8F6E-36F1C843EC60}"/>
    <cellStyle name="20% - Accent1 2 5" xfId="47" xr:uid="{8718C1ED-1DDE-4F10-A6BC-82C2AA1FF611}"/>
    <cellStyle name="20% - Accent1 2 6" xfId="48" xr:uid="{9C9CDA9F-13D2-4A33-AD20-6861298A510D}"/>
    <cellStyle name="20% - Accent1 2 7" xfId="49" xr:uid="{30267E5E-F531-4B15-AB42-76667E4C6E03}"/>
    <cellStyle name="20% - Accent1 2 8" xfId="50" xr:uid="{17F73DCB-2FB3-4573-BE9F-579F80CE1A9C}"/>
    <cellStyle name="20% - Accent1 2 9" xfId="51" xr:uid="{EDF98DAF-2F1E-4551-9D73-2C51BCC494BF}"/>
    <cellStyle name="20% - Accent1 3" xfId="52" xr:uid="{F1E0C4B1-5CD5-4D8C-8C55-D806043EEBE2}"/>
    <cellStyle name="20% - Accent1 4" xfId="53" xr:uid="{4562E2A1-C392-44A4-A1B9-994B40E6F1B3}"/>
    <cellStyle name="20% - Accent1 5" xfId="54" xr:uid="{5434F62D-B556-4285-8EDB-98AC566080FA}"/>
    <cellStyle name="20% - Accent1 6" xfId="55" xr:uid="{214A17D8-F4A4-4BC5-A7F8-5B70E02F042F}"/>
    <cellStyle name="20% - Accent1 7" xfId="56" xr:uid="{462A04BD-F5D7-4371-9B2F-3517691637D4}"/>
    <cellStyle name="20% - Accent1 8" xfId="57" xr:uid="{07C138B4-4726-4AE0-8E43-BABEC3FCD243}"/>
    <cellStyle name="20% - Accent2 2 10" xfId="58" xr:uid="{87D6E790-9B33-4259-8C5A-21A6565BCFF8}"/>
    <cellStyle name="20% - Accent2 2 11" xfId="59" xr:uid="{C3D068B9-A4FB-46F8-90A3-E6E9E2217814}"/>
    <cellStyle name="20% - Accent2 2 12" xfId="60" xr:uid="{73A7A2C1-55F7-41CE-A4AC-FCB008C74F09}"/>
    <cellStyle name="20% - Accent2 2 13" xfId="61" xr:uid="{D9EC006C-71B5-44C6-A2D5-9CFA22B439C4}"/>
    <cellStyle name="20% - Accent2 2 14" xfId="62" xr:uid="{94EE6B39-A7B9-4C8A-BE06-10EC3943FA61}"/>
    <cellStyle name="20% - Accent2 2 15" xfId="63" xr:uid="{C0E56379-7033-4ADA-95E6-BF75FAED227C}"/>
    <cellStyle name="20% - Accent2 2 2" xfId="64" xr:uid="{D400148F-28F5-48D1-9EC2-332741C411D9}"/>
    <cellStyle name="20% - Accent2 2 3" xfId="65" xr:uid="{03434773-40EA-4332-B292-6B8A9F5EA31D}"/>
    <cellStyle name="20% - Accent2 2 4" xfId="66" xr:uid="{76D268FF-520B-477A-9DDD-FC437038496C}"/>
    <cellStyle name="20% - Accent2 2 5" xfId="67" xr:uid="{4E3D9BA2-2614-469A-BD98-BFB79F5D2407}"/>
    <cellStyle name="20% - Accent2 2 6" xfId="68" xr:uid="{23D5C247-87B7-42F1-B699-6E79EAF9CF4D}"/>
    <cellStyle name="20% - Accent2 2 7" xfId="69" xr:uid="{1FCF9DC7-DEF6-490E-9D04-3EAB307C8F3C}"/>
    <cellStyle name="20% - Accent2 2 8" xfId="70" xr:uid="{2B1A8CBF-7878-4FA9-8B26-F4170DB43866}"/>
    <cellStyle name="20% - Accent2 2 9" xfId="71" xr:uid="{9FA392E6-A0A5-4800-BD9D-D07A355A667E}"/>
    <cellStyle name="20% - Accent2 3" xfId="72" xr:uid="{3F8A5EA8-B33D-451E-BE70-8D6D2B77EE1D}"/>
    <cellStyle name="20% - Accent2 4" xfId="73" xr:uid="{24DA0053-030B-46D9-8B01-5EC1D29371B3}"/>
    <cellStyle name="20% - Accent2 5" xfId="74" xr:uid="{1E0D2B1C-CC19-4B52-97D4-13B337A6475E}"/>
    <cellStyle name="20% - Accent2 6" xfId="75" xr:uid="{7101A038-3C9B-4507-B013-D30E45A1A714}"/>
    <cellStyle name="20% - Accent2 7" xfId="76" xr:uid="{3C3010E8-EB77-4A4F-A9BB-03ECED9DA5C9}"/>
    <cellStyle name="20% - Accent2 8" xfId="77" xr:uid="{C654EBA0-8D3C-4D57-BE3C-1CC7D222F4AC}"/>
    <cellStyle name="20% - Accent3 2 10" xfId="78" xr:uid="{E1193B7F-88B7-4955-B7D3-4C0BA9B03E1D}"/>
    <cellStyle name="20% - Accent3 2 11" xfId="79" xr:uid="{A26C22B9-D5CB-4745-B911-B4FEC4BD69E5}"/>
    <cellStyle name="20% - Accent3 2 12" xfId="80" xr:uid="{96F1BC2A-0B80-4BD8-8764-50A7A5FEB125}"/>
    <cellStyle name="20% - Accent3 2 13" xfId="81" xr:uid="{2D8B1580-4334-421B-AA30-42CF5F76AD8A}"/>
    <cellStyle name="20% - Accent3 2 14" xfId="82" xr:uid="{E5D3DCCD-41D9-4C19-98FD-C85B84DCA4FC}"/>
    <cellStyle name="20% - Accent3 2 15" xfId="83" xr:uid="{6B7DE09A-8419-4FB0-B952-DA6FA0AF261E}"/>
    <cellStyle name="20% - Accent3 2 2" xfId="84" xr:uid="{64CF03BC-B905-43DA-AB07-112718A76014}"/>
    <cellStyle name="20% - Accent3 2 3" xfId="85" xr:uid="{1D361F23-550D-4368-BF7D-62EEBB403768}"/>
    <cellStyle name="20% - Accent3 2 4" xfId="86" xr:uid="{2E764D97-3D2D-434A-ABFF-30B0563F822B}"/>
    <cellStyle name="20% - Accent3 2 5" xfId="87" xr:uid="{30BAA9F5-6DB9-4E0E-BE4C-B7985C5FF694}"/>
    <cellStyle name="20% - Accent3 2 6" xfId="88" xr:uid="{4780265D-5632-4BA5-9987-3FD6D25B2F11}"/>
    <cellStyle name="20% - Accent3 2 7" xfId="89" xr:uid="{0A2BBDE2-AB45-4235-A1E6-A096B4DABB26}"/>
    <cellStyle name="20% - Accent3 2 8" xfId="90" xr:uid="{22FE7E1F-D1DE-4FE8-86EA-F230C87C2D81}"/>
    <cellStyle name="20% - Accent3 2 9" xfId="91" xr:uid="{88900F47-1013-40F9-9D4F-1E24C83D92CB}"/>
    <cellStyle name="20% - Accent3 3" xfId="92" xr:uid="{E5CB79BC-3077-4591-B72B-312B1F408AAD}"/>
    <cellStyle name="20% - Accent3 4" xfId="93" xr:uid="{C8420197-02AF-47BF-ABC6-C5FC3CA52156}"/>
    <cellStyle name="20% - Accent3 5" xfId="94" xr:uid="{459010FB-055E-4D6B-9120-3861206FE276}"/>
    <cellStyle name="20% - Accent3 6" xfId="95" xr:uid="{4525A9C9-5CF7-4EAC-88FC-E799830C4296}"/>
    <cellStyle name="20% - Accent3 7" xfId="96" xr:uid="{F97F3DC1-3161-4E9C-A124-C3473CE3CD92}"/>
    <cellStyle name="20% - Accent3 8" xfId="97" xr:uid="{C42E2CD8-3FD2-417E-9530-5FDB02B78BA3}"/>
    <cellStyle name="20% - Accent4 2 10" xfId="98" xr:uid="{294200E4-6CF9-4C6F-BD91-74A0816FDC38}"/>
    <cellStyle name="20% - Accent4 2 11" xfId="99" xr:uid="{6413B7FF-CC7B-41D3-A149-D084780BDA79}"/>
    <cellStyle name="20% - Accent4 2 12" xfId="100" xr:uid="{5C2F500B-40B1-4515-BDCB-8BE15A3E152A}"/>
    <cellStyle name="20% - Accent4 2 13" xfId="101" xr:uid="{1807948D-1FE4-4A76-9DE7-C0503BAD8678}"/>
    <cellStyle name="20% - Accent4 2 14" xfId="102" xr:uid="{154FF98B-492A-4C23-BDF8-4C02992190E1}"/>
    <cellStyle name="20% - Accent4 2 15" xfId="103" xr:uid="{FA13C606-D5F8-4D96-A97C-3EF7E1BC5B6C}"/>
    <cellStyle name="20% - Accent4 2 2" xfId="104" xr:uid="{8C68A6C1-330A-441E-865D-D8571220C13F}"/>
    <cellStyle name="20% - Accent4 2 3" xfId="105" xr:uid="{7985F100-E62B-41F8-BFE9-05B00AF51E7C}"/>
    <cellStyle name="20% - Accent4 2 4" xfId="106" xr:uid="{E80EFCE6-18A6-499E-857E-E4A66032069C}"/>
    <cellStyle name="20% - Accent4 2 5" xfId="107" xr:uid="{15F048D5-DE75-497E-9878-3B0553887751}"/>
    <cellStyle name="20% - Accent4 2 6" xfId="108" xr:uid="{02E2EA3A-5190-4F5D-9B6A-134C44AC1245}"/>
    <cellStyle name="20% - Accent4 2 7" xfId="109" xr:uid="{06AC7038-6A0C-4AB0-B536-8834ABE893E1}"/>
    <cellStyle name="20% - Accent4 2 8" xfId="110" xr:uid="{0CB985C9-5DC0-450E-9C02-11BA784A3B80}"/>
    <cellStyle name="20% - Accent4 2 9" xfId="111" xr:uid="{F3C11930-2298-4FF0-BC68-9D70CA3757AD}"/>
    <cellStyle name="20% - Accent4 3" xfId="112" xr:uid="{234FCB6D-1E40-4384-8E1D-534AE5486AD9}"/>
    <cellStyle name="20% - Accent4 4" xfId="113" xr:uid="{87AD1BC8-3A83-449C-B03D-C6052CE5C824}"/>
    <cellStyle name="20% - Accent4 5" xfId="114" xr:uid="{73B8E554-CBC7-4C5C-B83C-0522762FF83D}"/>
    <cellStyle name="20% - Accent4 6" xfId="115" xr:uid="{E07DF03D-6626-4449-A62C-754CF8A4691E}"/>
    <cellStyle name="20% - Accent4 7" xfId="116" xr:uid="{1ED0A6A6-E308-41AB-A510-7828B4CC857A}"/>
    <cellStyle name="20% - Accent4 8" xfId="117" xr:uid="{82AD40AF-84EB-43D8-89E0-C4D91FCB913F}"/>
    <cellStyle name="20% - Accent5 2 10" xfId="118" xr:uid="{8A01788E-F141-4860-9EE1-80D9919DE3A2}"/>
    <cellStyle name="20% - Accent5 2 11" xfId="119" xr:uid="{29B7BE33-3360-40B6-AC90-D4DFD5949FBA}"/>
    <cellStyle name="20% - Accent5 2 12" xfId="120" xr:uid="{1757B488-0CED-481D-B9F9-F175B2378219}"/>
    <cellStyle name="20% - Accent5 2 13" xfId="121" xr:uid="{5F66A4FD-AE7A-436A-A869-8C93B75AD6C5}"/>
    <cellStyle name="20% - Accent5 2 14" xfId="122" xr:uid="{AE333FD3-C802-4517-B4F5-D53A5085FC3A}"/>
    <cellStyle name="20% - Accent5 2 15" xfId="123" xr:uid="{2B03DB55-6F68-494B-9935-792F7BAEAFBC}"/>
    <cellStyle name="20% - Accent5 2 2" xfId="124" xr:uid="{C8439BC2-A824-4301-AFC4-01D7CB573842}"/>
    <cellStyle name="20% - Accent5 2 3" xfId="125" xr:uid="{7A8CB438-17B2-4443-9DB7-3A297B644BFD}"/>
    <cellStyle name="20% - Accent5 2 4" xfId="126" xr:uid="{66D49F0C-27E4-4B7A-BCF7-0A2D88441887}"/>
    <cellStyle name="20% - Accent5 2 5" xfId="127" xr:uid="{E7713961-9A39-4E57-B1BB-4EBB80D8659F}"/>
    <cellStyle name="20% - Accent5 2 6" xfId="128" xr:uid="{3173C278-FD85-47BE-92E1-47577A424A58}"/>
    <cellStyle name="20% - Accent5 2 7" xfId="129" xr:uid="{6141E561-BE29-422E-90DC-C312FE6C83B1}"/>
    <cellStyle name="20% - Accent5 2 8" xfId="130" xr:uid="{AD08084C-2FA3-4538-B36E-85D83070EFEA}"/>
    <cellStyle name="20% - Accent5 2 9" xfId="131" xr:uid="{73F79149-48FE-47F5-8683-E7F69EEF8673}"/>
    <cellStyle name="20% - Accent5 3" xfId="132" xr:uid="{1F88DDA5-8400-487E-9580-494A3669E30D}"/>
    <cellStyle name="20% - Accent5 4" xfId="133" xr:uid="{2070A743-2D5B-41F6-B8D8-48BF5881807F}"/>
    <cellStyle name="20% - Accent5 5" xfId="134" xr:uid="{1DF69E60-22C1-4266-878A-16FA33846E4C}"/>
    <cellStyle name="20% - Accent5 6" xfId="135" xr:uid="{9B98B291-605B-4E24-BD89-3EA9F46EAC57}"/>
    <cellStyle name="20% - Accent5 7" xfId="136" xr:uid="{5F10CFF2-2058-4DC6-9DDE-5E5B40999013}"/>
    <cellStyle name="20% - Accent5 8" xfId="137" xr:uid="{96C1400E-3CF5-4462-A5D3-4C80774EE47F}"/>
    <cellStyle name="20% - Accent6 2 10" xfId="138" xr:uid="{6032D090-3326-486D-8D23-14313B7709D7}"/>
    <cellStyle name="20% - Accent6 2 11" xfId="139" xr:uid="{E3C644BA-695A-4F55-B1D8-99C271F46902}"/>
    <cellStyle name="20% - Accent6 2 12" xfId="140" xr:uid="{E1F8B0CD-CD32-44F9-AEA6-493AB648BE59}"/>
    <cellStyle name="20% - Accent6 2 13" xfId="141" xr:uid="{5280793A-668D-4A0E-9C18-3D1EA8C34F7C}"/>
    <cellStyle name="20% - Accent6 2 14" xfId="142" xr:uid="{E7B4D3B9-3000-4A76-B270-DC385CC635F7}"/>
    <cellStyle name="20% - Accent6 2 15" xfId="143" xr:uid="{49AB29ED-3F23-4CAE-8D41-3201AFA87578}"/>
    <cellStyle name="20% - Accent6 2 2" xfId="144" xr:uid="{15E82CCC-1A9C-4BC6-B655-0E17CF0AC3BB}"/>
    <cellStyle name="20% - Accent6 2 3" xfId="145" xr:uid="{E4AD897E-6999-459E-B07F-4AB3C13FDD1C}"/>
    <cellStyle name="20% - Accent6 2 4" xfId="146" xr:uid="{67540ACE-1D2E-42BC-849C-1DD324C171AE}"/>
    <cellStyle name="20% - Accent6 2 5" xfId="147" xr:uid="{790776AB-95B1-4396-B3F2-52577552C295}"/>
    <cellStyle name="20% - Accent6 2 6" xfId="148" xr:uid="{1C53C981-19C8-4ACF-8569-47F7F564D576}"/>
    <cellStyle name="20% - Accent6 2 7" xfId="149" xr:uid="{8C484814-AA34-40D2-A6CE-06D846809108}"/>
    <cellStyle name="20% - Accent6 2 8" xfId="150" xr:uid="{98D72C92-A1BC-42F0-9D71-F4E0E739E031}"/>
    <cellStyle name="20% - Accent6 2 9" xfId="151" xr:uid="{FAEEE7B7-734E-4C5B-B0A5-39E0BB0AF0F9}"/>
    <cellStyle name="20% - Accent6 3" xfId="152" xr:uid="{DE948228-81C2-4536-84C7-3CAF6BFA7221}"/>
    <cellStyle name="20% - Accent6 4" xfId="153" xr:uid="{EB9BC995-3D6F-4934-8197-EF59A29011E5}"/>
    <cellStyle name="20% - Accent6 5" xfId="154" xr:uid="{DA4AF4D8-DCAB-45CD-91CF-7AE270FCE8FB}"/>
    <cellStyle name="20% - Accent6 6" xfId="155" xr:uid="{47FF0431-23E0-4DFC-8427-DA19A2170CC4}"/>
    <cellStyle name="20% - Accent6 7" xfId="156" xr:uid="{48A429A9-FC9B-472B-81ED-0529D5753EDF}"/>
    <cellStyle name="20% - Accent6 8" xfId="157" xr:uid="{D40ED38E-B483-49F3-B9B7-10CEE0939DDA}"/>
    <cellStyle name="40% - Accent1 2 10" xfId="158" xr:uid="{22B4976B-1261-4875-BB2C-86D0CB38C8F6}"/>
    <cellStyle name="40% - Accent1 2 11" xfId="159" xr:uid="{E595CD26-6281-49DF-BBB1-D80C40F91B1E}"/>
    <cellStyle name="40% - Accent1 2 12" xfId="160" xr:uid="{3026F731-E727-4672-A109-B79DFF1976C1}"/>
    <cellStyle name="40% - Accent1 2 13" xfId="161" xr:uid="{8B6EC42E-C6D0-4094-BBEB-867EB9FED97A}"/>
    <cellStyle name="40% - Accent1 2 14" xfId="162" xr:uid="{7FA988FC-6FE6-464C-AA3D-B4184AA13EDA}"/>
    <cellStyle name="40% - Accent1 2 15" xfId="163" xr:uid="{25E98362-D773-4404-904B-4FB4E3690D34}"/>
    <cellStyle name="40% - Accent1 2 2" xfId="164" xr:uid="{DBD934F0-457A-46C5-A5B2-A60BF368B4D1}"/>
    <cellStyle name="40% - Accent1 2 3" xfId="165" xr:uid="{353290A8-FBF7-4B2A-A961-C378FD1E9501}"/>
    <cellStyle name="40% - Accent1 2 4" xfId="166" xr:uid="{07AE9DF2-59C7-448A-91EF-AF36C2AE518E}"/>
    <cellStyle name="40% - Accent1 2 5" xfId="167" xr:uid="{3B71BFC7-2AF9-43D6-9570-4C1B0DA9CE3B}"/>
    <cellStyle name="40% - Accent1 2 6" xfId="168" xr:uid="{7DEC715D-23AF-48EC-83E1-7A12867E8F97}"/>
    <cellStyle name="40% - Accent1 2 7" xfId="169" xr:uid="{490DBABC-DC5B-4F5B-A5D0-E143B7151499}"/>
    <cellStyle name="40% - Accent1 2 8" xfId="170" xr:uid="{62D3AB56-0A65-4D43-952E-B920BE2AD679}"/>
    <cellStyle name="40% - Accent1 2 9" xfId="171" xr:uid="{7BF77E50-8C8D-4B20-BFED-4A03A7A23657}"/>
    <cellStyle name="40% - Accent1 3" xfId="172" xr:uid="{4FC31DF1-3554-4493-B84F-F458BE97A080}"/>
    <cellStyle name="40% - Accent1 4" xfId="173" xr:uid="{7E99A248-A34B-4032-8092-BAA7BA50AC59}"/>
    <cellStyle name="40% - Accent1 5" xfId="174" xr:uid="{D8B8456E-D64A-4E6E-8253-B0289A70DF9F}"/>
    <cellStyle name="40% - Accent1 6" xfId="175" xr:uid="{17682BD3-B7B1-415F-91DF-F7FD64080BA6}"/>
    <cellStyle name="40% - Accent1 7" xfId="176" xr:uid="{A2DF8D4A-5E8F-4212-AE65-82C27505CEA0}"/>
    <cellStyle name="40% - Accent1 8" xfId="177" xr:uid="{A40321A9-FEBC-4044-9DA7-0CA3658B716E}"/>
    <cellStyle name="40% - Accent2 2 10" xfId="178" xr:uid="{C761904F-6165-451E-B1C4-19B28DACB380}"/>
    <cellStyle name="40% - Accent2 2 11" xfId="179" xr:uid="{28DBE3D3-58EB-4832-B63B-CABBA858F72D}"/>
    <cellStyle name="40% - Accent2 2 12" xfId="180" xr:uid="{7DA7B2A4-FDE2-469F-87C9-B14954060AEF}"/>
    <cellStyle name="40% - Accent2 2 13" xfId="181" xr:uid="{D4E8788E-2CCA-43E5-BE83-797D8E40C9A3}"/>
    <cellStyle name="40% - Accent2 2 14" xfId="182" xr:uid="{7247B256-A54E-4DBE-8E33-3ABC2E3E2BAA}"/>
    <cellStyle name="40% - Accent2 2 15" xfId="183" xr:uid="{99D916B4-4C6D-4C3A-B1A4-F057F3055E66}"/>
    <cellStyle name="40% - Accent2 2 2" xfId="184" xr:uid="{DF0F7DD1-7516-4BD2-90A0-0E933A4C754B}"/>
    <cellStyle name="40% - Accent2 2 3" xfId="185" xr:uid="{1A25A439-9604-437D-8735-6FF3A07EBABB}"/>
    <cellStyle name="40% - Accent2 2 4" xfId="186" xr:uid="{3A17882C-079D-40F7-BE0E-6C7F40D9A307}"/>
    <cellStyle name="40% - Accent2 2 5" xfId="187" xr:uid="{10893949-8C18-4EB9-9960-34272DE4A650}"/>
    <cellStyle name="40% - Accent2 2 6" xfId="188" xr:uid="{F966836F-E337-4249-AF48-C384FEF46988}"/>
    <cellStyle name="40% - Accent2 2 7" xfId="189" xr:uid="{BF800F27-8F98-4A92-A62B-43CE8C27F7A3}"/>
    <cellStyle name="40% - Accent2 2 8" xfId="190" xr:uid="{438BEBEF-AD68-41B7-8F22-23ABEC1881D4}"/>
    <cellStyle name="40% - Accent2 2 9" xfId="191" xr:uid="{7642639D-73B5-406C-8B9E-B8889DA896A1}"/>
    <cellStyle name="40% - Accent2 3" xfId="192" xr:uid="{0AFB7C90-F7CB-46E2-8D64-627DC708F708}"/>
    <cellStyle name="40% - Accent2 4" xfId="193" xr:uid="{ABB75E10-7FA7-4E09-B36F-1EAB64E46B71}"/>
    <cellStyle name="40% - Accent2 5" xfId="194" xr:uid="{9AC60AB4-E679-467E-80AC-1CC48B6E50EE}"/>
    <cellStyle name="40% - Accent2 6" xfId="195" xr:uid="{BFA57B6C-A415-4CC2-8D7D-551B9736EC18}"/>
    <cellStyle name="40% - Accent2 7" xfId="196" xr:uid="{AB49694B-A525-4FA4-9FE3-AD3175C0098C}"/>
    <cellStyle name="40% - Accent2 8" xfId="197" xr:uid="{DD5417AC-7E30-449C-9732-6255D5301711}"/>
    <cellStyle name="40% - Accent3 2 10" xfId="198" xr:uid="{27494CEC-0799-4178-9702-978D135DA6C0}"/>
    <cellStyle name="40% - Accent3 2 11" xfId="199" xr:uid="{ED677057-E102-45CC-92E9-2EFC4DB6724B}"/>
    <cellStyle name="40% - Accent3 2 12" xfId="200" xr:uid="{C48E2357-BF27-4645-93EE-A8CDBE589F78}"/>
    <cellStyle name="40% - Accent3 2 13" xfId="201" xr:uid="{BF065CC8-B3CD-4606-9997-54404906BED6}"/>
    <cellStyle name="40% - Accent3 2 14" xfId="202" xr:uid="{4C0335B4-7F20-4081-B6C2-C11A240539D6}"/>
    <cellStyle name="40% - Accent3 2 15" xfId="203" xr:uid="{AAE80B51-04C4-4AD1-B081-86F06D65EFD3}"/>
    <cellStyle name="40% - Accent3 2 2" xfId="204" xr:uid="{7A87AFC6-931B-437B-9750-D841BC255695}"/>
    <cellStyle name="40% - Accent3 2 3" xfId="205" xr:uid="{F32EA8FC-7A68-4B14-A6F0-460C25C16ED0}"/>
    <cellStyle name="40% - Accent3 2 4" xfId="206" xr:uid="{5C33642F-6677-4A93-A0D3-B3D669E6BB07}"/>
    <cellStyle name="40% - Accent3 2 5" xfId="207" xr:uid="{63496AB7-225D-4C37-8D83-F1EC02220CEA}"/>
    <cellStyle name="40% - Accent3 2 6" xfId="208" xr:uid="{ABD9F3C1-6A49-4BA0-8F9C-1F3B5092C4C1}"/>
    <cellStyle name="40% - Accent3 2 7" xfId="209" xr:uid="{81D06645-12D8-45A5-BB9E-A0F92AC20EBF}"/>
    <cellStyle name="40% - Accent3 2 8" xfId="210" xr:uid="{0D40B4E3-97BF-446D-85FF-C19140EE1E6D}"/>
    <cellStyle name="40% - Accent3 2 9" xfId="211" xr:uid="{D882D93A-3121-4B01-86D0-03444E138171}"/>
    <cellStyle name="40% - Accent3 3" xfId="212" xr:uid="{D762362C-7E04-4247-B03A-A1A514890E10}"/>
    <cellStyle name="40% - Accent3 4" xfId="213" xr:uid="{B166F1E0-82D9-48B3-97D2-20D964A0FE81}"/>
    <cellStyle name="40% - Accent3 5" xfId="214" xr:uid="{8769E776-0BB9-44A5-B96B-2270FAAC35B8}"/>
    <cellStyle name="40% - Accent3 6" xfId="215" xr:uid="{01EA399B-3FA6-4AF3-B0ED-7A648A14EFC5}"/>
    <cellStyle name="40% - Accent3 7" xfId="216" xr:uid="{F0AFFF32-AED8-4749-A2C7-479F868DCF2C}"/>
    <cellStyle name="40% - Accent3 8" xfId="217" xr:uid="{4F0FAC7A-6FD9-42D0-AFFF-EE050488091C}"/>
    <cellStyle name="40% - Accent4 2 10" xfId="218" xr:uid="{6BAA306F-FC49-497A-816F-95F392C67EF6}"/>
    <cellStyle name="40% - Accent4 2 11" xfId="219" xr:uid="{8DAE5440-E2D9-4915-8D6D-C7761034D02E}"/>
    <cellStyle name="40% - Accent4 2 12" xfId="220" xr:uid="{C051EC8F-6665-448D-B6B1-1E8D2315B4FC}"/>
    <cellStyle name="40% - Accent4 2 13" xfId="221" xr:uid="{A09BC46E-CB60-4D25-9508-BDDE932AB095}"/>
    <cellStyle name="40% - Accent4 2 14" xfId="222" xr:uid="{0886A3E6-B8F9-4617-9CAC-92DC4DB83500}"/>
    <cellStyle name="40% - Accent4 2 15" xfId="223" xr:uid="{4F1EBCDA-88A7-49D6-992C-5790BA4492C2}"/>
    <cellStyle name="40% - Accent4 2 2" xfId="224" xr:uid="{F3D86B37-BEA6-4AC3-B2FE-A16BAE2E4D61}"/>
    <cellStyle name="40% - Accent4 2 3" xfId="225" xr:uid="{7CE0F030-8E15-4FFD-84F4-BF132C454CF5}"/>
    <cellStyle name="40% - Accent4 2 4" xfId="226" xr:uid="{9E706894-79AD-4727-9B81-94EAF54A3E5E}"/>
    <cellStyle name="40% - Accent4 2 5" xfId="227" xr:uid="{BB697F57-6951-47F7-82AD-52AD9069B982}"/>
    <cellStyle name="40% - Accent4 2 6" xfId="228" xr:uid="{D0DAEADF-CEEA-4712-B6A9-6EBEFB38BFF7}"/>
    <cellStyle name="40% - Accent4 2 7" xfId="229" xr:uid="{D4F600FB-FDE6-4873-A44D-BB1318AFDF4A}"/>
    <cellStyle name="40% - Accent4 2 8" xfId="230" xr:uid="{530F3CB5-BBE1-474B-B3AC-6D596308244E}"/>
    <cellStyle name="40% - Accent4 2 9" xfId="231" xr:uid="{EECF0B77-CC8E-4E90-BD91-CD2B106AF434}"/>
    <cellStyle name="40% - Accent4 3" xfId="232" xr:uid="{30508957-AB7A-401F-B565-F8BF391BB119}"/>
    <cellStyle name="40% - Accent4 4" xfId="233" xr:uid="{70B9C687-F2FD-4312-9E75-2C920EE07B9C}"/>
    <cellStyle name="40% - Accent4 5" xfId="234" xr:uid="{E6A66B2C-41E4-4859-B614-927E3F13AB53}"/>
    <cellStyle name="40% - Accent4 6" xfId="235" xr:uid="{56D0F6AF-2007-4A47-9734-69743B9F27DD}"/>
    <cellStyle name="40% - Accent4 7" xfId="236" xr:uid="{53768E17-1D6B-483E-9E95-17A9CF427550}"/>
    <cellStyle name="40% - Accent4 8" xfId="237" xr:uid="{50E153FD-C31B-48F1-9AD8-91DC929DCCB0}"/>
    <cellStyle name="40% - Accent5 2 10" xfId="238" xr:uid="{62213CF8-D53C-46C6-93FF-0FD038E27F08}"/>
    <cellStyle name="40% - Accent5 2 11" xfId="239" xr:uid="{B6450F4C-B3EB-4C0D-96DD-473EC870C582}"/>
    <cellStyle name="40% - Accent5 2 12" xfId="240" xr:uid="{37D4F280-D074-4FCB-A95C-01CC4D1A81D1}"/>
    <cellStyle name="40% - Accent5 2 13" xfId="241" xr:uid="{F75748B7-7FAD-4B2A-81B6-4375478934C6}"/>
    <cellStyle name="40% - Accent5 2 14" xfId="242" xr:uid="{79DDA3CF-52D9-42D8-B93E-C3C81E13F4B5}"/>
    <cellStyle name="40% - Accent5 2 15" xfId="243" xr:uid="{A0D5DB69-E223-479C-94F9-B70AE8F7DF48}"/>
    <cellStyle name="40% - Accent5 2 2" xfId="244" xr:uid="{F9EAB972-D72E-4560-92E1-B7E46D9DEA37}"/>
    <cellStyle name="40% - Accent5 2 3" xfId="245" xr:uid="{15A083D9-C28D-4C28-A6A9-9060CBCD38B4}"/>
    <cellStyle name="40% - Accent5 2 4" xfId="246" xr:uid="{33CDB6B8-E38D-479D-BC5B-2ED1A0212AB2}"/>
    <cellStyle name="40% - Accent5 2 5" xfId="247" xr:uid="{7027E724-DC3E-4C8C-A7BD-9B22DB108679}"/>
    <cellStyle name="40% - Accent5 2 6" xfId="248" xr:uid="{E22E74EB-9C26-4E96-82C6-4326E9C812F0}"/>
    <cellStyle name="40% - Accent5 2 7" xfId="249" xr:uid="{DF06A3B4-5B4C-4101-B34F-611517123934}"/>
    <cellStyle name="40% - Accent5 2 8" xfId="250" xr:uid="{60B4AC9B-FB35-4CF3-BCCD-9C7B668449FD}"/>
    <cellStyle name="40% - Accent5 2 9" xfId="251" xr:uid="{9B708083-243E-405C-9D31-CE88E85863ED}"/>
    <cellStyle name="40% - Accent5 3" xfId="252" xr:uid="{28E40BBE-4BD3-4C2D-9A3F-098BFC1BFF6A}"/>
    <cellStyle name="40% - Accent5 4" xfId="253" xr:uid="{3EAB8FF5-E5B8-44F9-A24E-6006A55C7C7E}"/>
    <cellStyle name="40% - Accent5 5" xfId="254" xr:uid="{2104F8BB-F463-497A-BBCE-B4920029CADD}"/>
    <cellStyle name="40% - Accent5 6" xfId="255" xr:uid="{B39F788D-5D7A-46E3-834E-FFEBC604DC1E}"/>
    <cellStyle name="40% - Accent5 7" xfId="256" xr:uid="{70DFDAC5-1D82-4597-8EF0-8945D12864C9}"/>
    <cellStyle name="40% - Accent5 8" xfId="257" xr:uid="{550C2B58-7509-4981-8EC3-5571B5024B09}"/>
    <cellStyle name="40% - Accent6 2 10" xfId="258" xr:uid="{DBE734B9-C5AA-4725-AA83-EF73A2E3AB8A}"/>
    <cellStyle name="40% - Accent6 2 11" xfId="259" xr:uid="{C9308E4F-755B-4A64-A339-2D5625744720}"/>
    <cellStyle name="40% - Accent6 2 12" xfId="260" xr:uid="{D25C6721-E3AA-4EF5-A536-81133CB9C8B5}"/>
    <cellStyle name="40% - Accent6 2 13" xfId="261" xr:uid="{1D288270-47F7-4709-85F6-D21C8B127041}"/>
    <cellStyle name="40% - Accent6 2 14" xfId="262" xr:uid="{54EC28CD-DF44-4760-930F-A1129BA24C57}"/>
    <cellStyle name="40% - Accent6 2 15" xfId="263" xr:uid="{EFDD3BD1-B543-4482-B077-D6405DD4CF55}"/>
    <cellStyle name="40% - Accent6 2 2" xfId="264" xr:uid="{72364B6E-1637-49D0-B840-28ABDF48C196}"/>
    <cellStyle name="40% - Accent6 2 3" xfId="265" xr:uid="{0510D7C0-2A97-4F59-B939-FE72B888E403}"/>
    <cellStyle name="40% - Accent6 2 4" xfId="266" xr:uid="{E2E82DC1-456B-44CD-968D-1A8D04512511}"/>
    <cellStyle name="40% - Accent6 2 5" xfId="267" xr:uid="{9471396A-AA0C-4B6E-B09B-A5AD610DF07D}"/>
    <cellStyle name="40% - Accent6 2 6" xfId="268" xr:uid="{9AA42532-C703-446A-B3DD-E7D2F2D33675}"/>
    <cellStyle name="40% - Accent6 2 7" xfId="269" xr:uid="{B3750E14-63E1-4936-8FF2-2164EC251F87}"/>
    <cellStyle name="40% - Accent6 2 8" xfId="270" xr:uid="{8F7CEB4D-CB54-4576-8C2C-373615148784}"/>
    <cellStyle name="40% - Accent6 2 9" xfId="271" xr:uid="{FD3F9211-AAFB-4145-B277-2E3A934A18E7}"/>
    <cellStyle name="40% - Accent6 3" xfId="272" xr:uid="{DA5E1207-A01B-4793-9A24-2D3C9917C9D8}"/>
    <cellStyle name="40% - Accent6 4" xfId="273" xr:uid="{BCD9FAC0-E5ED-4D4F-8612-E4B09D4B72AA}"/>
    <cellStyle name="40% - Accent6 5" xfId="274" xr:uid="{57D99E6A-C932-474C-99C6-42B396FC61DB}"/>
    <cellStyle name="40% - Accent6 6" xfId="275" xr:uid="{A9C9C3CE-2875-4CF0-87D5-D2E5C50BF88F}"/>
    <cellStyle name="40% - Accent6 7" xfId="276" xr:uid="{71080F96-9945-48B3-9D52-4CB22A55F585}"/>
    <cellStyle name="40% - Accent6 8" xfId="277" xr:uid="{9DD5960C-B709-438B-8483-9E0D5343810F}"/>
    <cellStyle name="60% - Accent1 2 10" xfId="278" xr:uid="{B22E90D6-7BE5-4C49-9DAB-D4495CF49CDC}"/>
    <cellStyle name="60% - Accent1 2 2" xfId="279" xr:uid="{280E69CA-CC03-4292-BA26-99728423B5A0}"/>
    <cellStyle name="60% - Accent1 2 3" xfId="280" xr:uid="{5AF22E15-55B4-423F-8DEB-4DB7386DC909}"/>
    <cellStyle name="60% - Accent1 2 4" xfId="281" xr:uid="{AE06BA68-D1A7-49BC-A452-F75F7A8A2625}"/>
    <cellStyle name="60% - Accent1 2 5" xfId="282" xr:uid="{66146B59-00C4-48AB-BE36-418BC530E5B4}"/>
    <cellStyle name="60% - Accent1 2 6" xfId="283" xr:uid="{184F5760-30F1-4C00-879E-DCE57D77142A}"/>
    <cellStyle name="60% - Accent1 2 7" xfId="284" xr:uid="{E0107865-F334-4BC9-B0A2-49E31C92B5B0}"/>
    <cellStyle name="60% - Accent1 2 8" xfId="285" xr:uid="{AC8A4796-1038-485E-A58D-F5294AF7A36C}"/>
    <cellStyle name="60% - Accent1 2 9" xfId="286" xr:uid="{8C984D04-BAFA-4799-908B-9D0C4E48C029}"/>
    <cellStyle name="60% - Accent1 3" xfId="287" xr:uid="{C82308EC-D958-4E27-9401-411E1D056897}"/>
    <cellStyle name="60% - Accent2 2 10" xfId="288" xr:uid="{1B2F6417-3E80-4195-ADD0-238A6E7A8C89}"/>
    <cellStyle name="60% - Accent2 2 2" xfId="289" xr:uid="{786379B1-20F2-4D38-9F96-D57526B69EDE}"/>
    <cellStyle name="60% - Accent2 2 3" xfId="290" xr:uid="{4231599C-8FC5-4454-B6A6-4103EA838AE0}"/>
    <cellStyle name="60% - Accent2 2 4" xfId="291" xr:uid="{D9ED5D28-619F-4E5C-8B01-253D6A439F6A}"/>
    <cellStyle name="60% - Accent2 2 5" xfId="292" xr:uid="{8787F679-21B6-4236-9E76-86FEFA57635F}"/>
    <cellStyle name="60% - Accent2 2 6" xfId="293" xr:uid="{1A177847-4B05-4737-902E-BB708ECABBA4}"/>
    <cellStyle name="60% - Accent2 2 7" xfId="294" xr:uid="{5E36719C-BCFE-4121-8521-BB0C977157D4}"/>
    <cellStyle name="60% - Accent2 2 8" xfId="295" xr:uid="{346BCDA5-5F13-4B86-832A-2D9055CF77A7}"/>
    <cellStyle name="60% - Accent2 2 9" xfId="296" xr:uid="{38F2B5B8-B279-4E88-AD37-4BDC937EB676}"/>
    <cellStyle name="60% - Accent2 3" xfId="297" xr:uid="{C7725BB1-BCD5-48F9-A487-12CC263A86FD}"/>
    <cellStyle name="60% - Accent3 2 10" xfId="298" xr:uid="{7747B8ED-F492-4582-822C-08EF20516A06}"/>
    <cellStyle name="60% - Accent3 2 2" xfId="299" xr:uid="{FACAD47D-FACB-4A59-A5E2-E238E17D3D7F}"/>
    <cellStyle name="60% - Accent3 2 3" xfId="300" xr:uid="{1A40B388-299B-46C0-8D78-F9487658D66F}"/>
    <cellStyle name="60% - Accent3 2 4" xfId="301" xr:uid="{328A26CA-9F9B-43B2-B289-4D2BC76702AC}"/>
    <cellStyle name="60% - Accent3 2 5" xfId="302" xr:uid="{22F996AF-E1F1-477C-9ED5-869DD9FC8DF3}"/>
    <cellStyle name="60% - Accent3 2 6" xfId="303" xr:uid="{7DFA159E-060B-42AF-AF00-5A12B0EF7F76}"/>
    <cellStyle name="60% - Accent3 2 7" xfId="304" xr:uid="{840488D8-DE3C-4D27-BAE8-FD2CCC68F0E0}"/>
    <cellStyle name="60% - Accent3 2 8" xfId="305" xr:uid="{C2D261F2-F94E-4248-B8C1-F3161BB8A464}"/>
    <cellStyle name="60% - Accent3 2 9" xfId="306" xr:uid="{DE5B6771-9611-4A5A-8862-EA548706110E}"/>
    <cellStyle name="60% - Accent3 3" xfId="307" xr:uid="{B9FF37A5-0220-4109-8221-1B4D57616C3A}"/>
    <cellStyle name="60% - Accent4 2 10" xfId="308" xr:uid="{5EF00002-C18B-46D6-8B9F-31ACA2126350}"/>
    <cellStyle name="60% - Accent4 2 2" xfId="309" xr:uid="{00E174B6-7734-4879-95A3-2887D9CF9A9D}"/>
    <cellStyle name="60% - Accent4 2 3" xfId="310" xr:uid="{5841B9A8-3D6D-4C6A-AEF2-ABACC245882C}"/>
    <cellStyle name="60% - Accent4 2 4" xfId="311" xr:uid="{6DC2BF50-8B11-47DC-A560-46F6DF0EE3FC}"/>
    <cellStyle name="60% - Accent4 2 5" xfId="312" xr:uid="{F34F8893-E7F7-4294-8ACD-118C17991E7A}"/>
    <cellStyle name="60% - Accent4 2 6" xfId="313" xr:uid="{D48C0302-F9E1-4FAA-B8E4-BB7A0D56AD92}"/>
    <cellStyle name="60% - Accent4 2 7" xfId="314" xr:uid="{31818818-26A7-4146-9F0D-AE1B313E24BD}"/>
    <cellStyle name="60% - Accent4 2 8" xfId="315" xr:uid="{6FBAA8CD-1DCD-4887-9987-81DE0100918E}"/>
    <cellStyle name="60% - Accent4 2 9" xfId="316" xr:uid="{7002ECE7-5FE9-4319-A933-E45C37278AC0}"/>
    <cellStyle name="60% - Accent4 3" xfId="317" xr:uid="{1ED833F0-82E6-4A2D-A66E-7528ECA5C2B4}"/>
    <cellStyle name="60% - Accent5 2 10" xfId="318" xr:uid="{CF7F0D3B-1B90-489A-B4C4-B28B0596AE69}"/>
    <cellStyle name="60% - Accent5 2 2" xfId="319" xr:uid="{1257BDFE-0799-478B-956D-EB5AD0CDC852}"/>
    <cellStyle name="60% - Accent5 2 3" xfId="320" xr:uid="{A573663F-893D-4729-AE0F-3B84B565E6D7}"/>
    <cellStyle name="60% - Accent5 2 4" xfId="321" xr:uid="{8326ED8D-C58E-4466-8DDE-427D8F8509E2}"/>
    <cellStyle name="60% - Accent5 2 5" xfId="322" xr:uid="{32474A43-6F7B-43FD-8FC3-92DCEFAE42FD}"/>
    <cellStyle name="60% - Accent5 2 6" xfId="323" xr:uid="{D9ACB482-5106-4177-938F-C79A9A66933D}"/>
    <cellStyle name="60% - Accent5 2 7" xfId="324" xr:uid="{E0E7F641-375E-414F-AB7D-C972DD59F590}"/>
    <cellStyle name="60% - Accent5 2 8" xfId="325" xr:uid="{92587A0D-9481-46A1-8D8E-4739A61A7F16}"/>
    <cellStyle name="60% - Accent5 2 9" xfId="326" xr:uid="{82AEFC18-1963-4FAF-81AC-B30BAD975583}"/>
    <cellStyle name="60% - Accent5 3" xfId="327" xr:uid="{E34D73D7-734D-4858-A0E6-E61B5195B6D0}"/>
    <cellStyle name="60% - Accent6 2 10" xfId="328" xr:uid="{B3768A42-E3DB-47E4-927E-D3ECF5A820D7}"/>
    <cellStyle name="60% - Accent6 2 2" xfId="329" xr:uid="{142C2725-6CD6-4E6C-8ED4-58FDD31A409F}"/>
    <cellStyle name="60% - Accent6 2 3" xfId="330" xr:uid="{669A9048-6C36-47C6-AA1D-E35DD16D0DB0}"/>
    <cellStyle name="60% - Accent6 2 4" xfId="331" xr:uid="{0420BCB3-81C4-4AB9-9AEB-2C8A8E909B91}"/>
    <cellStyle name="60% - Accent6 2 5" xfId="332" xr:uid="{AEB51A8B-56CF-4F07-92E0-E21DFEE9E5A0}"/>
    <cellStyle name="60% - Accent6 2 6" xfId="333" xr:uid="{80FBB5D2-1A8C-4F14-8025-0E1D3337B3D2}"/>
    <cellStyle name="60% - Accent6 2 7" xfId="334" xr:uid="{8CBB3CC7-5C6A-4076-A401-C07B9D2BF841}"/>
    <cellStyle name="60% - Accent6 2 8" xfId="335" xr:uid="{6ED32D2F-21F5-4E5D-B1A9-5B07CCC1E9C5}"/>
    <cellStyle name="60% - Accent6 2 9" xfId="336" xr:uid="{198970AD-C77B-4C89-8C01-FBA93EB0E122}"/>
    <cellStyle name="60% - Accent6 3" xfId="337" xr:uid="{DD85B3B8-2881-4E43-8A3A-2AAF161C9BF6}"/>
    <cellStyle name="Accent1 2 10" xfId="338" xr:uid="{C44B73B7-61F3-4CA5-8F1A-1A82E701C0C2}"/>
    <cellStyle name="Accent1 2 2" xfId="339" xr:uid="{1C3B7132-E1C3-4C69-B58B-CDA1FFC7DC51}"/>
    <cellStyle name="Accent1 2 3" xfId="340" xr:uid="{A6F98155-5E9F-4D78-98EE-99D5BE9E68D2}"/>
    <cellStyle name="Accent1 2 4" xfId="341" xr:uid="{F1A725EB-722A-4724-9029-B3BCBC622C6D}"/>
    <cellStyle name="Accent1 2 5" xfId="342" xr:uid="{5140F338-45EE-493C-9C93-28825B4882C8}"/>
    <cellStyle name="Accent1 2 6" xfId="343" xr:uid="{155ACD1F-EF6F-4973-92C9-BFE24E73B208}"/>
    <cellStyle name="Accent1 2 7" xfId="344" xr:uid="{271CEF5F-6F39-40AE-AA14-CC935DF88FFA}"/>
    <cellStyle name="Accent1 2 8" xfId="345" xr:uid="{355678D3-B94A-4C96-A096-B71DB365A0E3}"/>
    <cellStyle name="Accent1 2 9" xfId="346" xr:uid="{75F039AE-4E7E-49D8-93F3-B1BE4A00CE89}"/>
    <cellStyle name="Accent1 3" xfId="347" xr:uid="{29E7565D-C326-4B4E-93C1-D4322E073066}"/>
    <cellStyle name="Accent2 2 10" xfId="348" xr:uid="{4CA97BDF-5C5C-402C-8FD4-4BDA83C5D32F}"/>
    <cellStyle name="Accent2 2 2" xfId="349" xr:uid="{DF21AFDC-FE89-4CD5-BA49-8BD53718DC5F}"/>
    <cellStyle name="Accent2 2 3" xfId="350" xr:uid="{54C52FD1-337F-4699-8B40-CB708D0068C8}"/>
    <cellStyle name="Accent2 2 4" xfId="351" xr:uid="{A04C5138-D728-451F-898B-E091EB057D9C}"/>
    <cellStyle name="Accent2 2 5" xfId="352" xr:uid="{C5FF35C4-E069-4FA0-9E8C-1B299EF1A2C5}"/>
    <cellStyle name="Accent2 2 6" xfId="353" xr:uid="{ABA2DC47-B7F1-4CFB-904F-75882DD71804}"/>
    <cellStyle name="Accent2 2 7" xfId="354" xr:uid="{858BB4D9-48E8-42D7-A65E-300ACF6E44DB}"/>
    <cellStyle name="Accent2 2 8" xfId="355" xr:uid="{6E92F41A-1A1E-4837-A2DD-EC72214F48C3}"/>
    <cellStyle name="Accent2 2 9" xfId="356" xr:uid="{F96DB27B-5D25-4EB7-A05D-34C6BD0EB21D}"/>
    <cellStyle name="Accent2 3" xfId="357" xr:uid="{6296D72F-F97B-4968-B9C4-46CCF8E806E4}"/>
    <cellStyle name="Accent3 2 10" xfId="358" xr:uid="{E043E7AD-1A6D-4641-8935-EDAD824C51FC}"/>
    <cellStyle name="Accent3 2 2" xfId="359" xr:uid="{71617912-6D1C-4B4D-9F81-43E0D09A6872}"/>
    <cellStyle name="Accent3 2 3" xfId="360" xr:uid="{6A8B6173-8949-427F-AB22-B33DB9317ED1}"/>
    <cellStyle name="Accent3 2 4" xfId="361" xr:uid="{F230F60B-7F65-455A-A233-56E27F778404}"/>
    <cellStyle name="Accent3 2 5" xfId="362" xr:uid="{0135A76E-D6D8-47AE-9F12-D8D6DAE8667E}"/>
    <cellStyle name="Accent3 2 6" xfId="363" xr:uid="{7BF60C45-0FD6-4A99-9801-4A76402BC8A8}"/>
    <cellStyle name="Accent3 2 7" xfId="364" xr:uid="{0F648EA2-8F07-47B9-9CBA-B9F2C4BCFAEA}"/>
    <cellStyle name="Accent3 2 8" xfId="365" xr:uid="{B48A28ED-9BC0-4D5B-BBAF-C93776E69E5B}"/>
    <cellStyle name="Accent3 2 9" xfId="366" xr:uid="{4FE8C14C-51BF-4597-991C-3F85736CD1FA}"/>
    <cellStyle name="Accent3 3" xfId="367" xr:uid="{73D9965F-6C8F-4DCB-B39D-71A17ADDF438}"/>
    <cellStyle name="Accent4 2 10" xfId="368" xr:uid="{ACAAEDEA-BDE1-4A5E-80D4-6A6D70B7B211}"/>
    <cellStyle name="Accent4 2 2" xfId="369" xr:uid="{4EC8368E-0E97-4891-B126-EE7EB9318477}"/>
    <cellStyle name="Accent4 2 3" xfId="370" xr:uid="{1D9716E8-B1D1-49AC-A1DA-27A37A2D162E}"/>
    <cellStyle name="Accent4 2 4" xfId="371" xr:uid="{E2FFED11-E354-4873-8A09-54983C4B7EAE}"/>
    <cellStyle name="Accent4 2 5" xfId="372" xr:uid="{72470C05-CC96-4BB6-A174-86C2D44C7CD9}"/>
    <cellStyle name="Accent4 2 6" xfId="373" xr:uid="{71EA1F6C-3875-4B1A-ACC4-8E5D85D1225B}"/>
    <cellStyle name="Accent4 2 7" xfId="374" xr:uid="{101185C6-3B11-41D2-AB90-3A6A263C09F3}"/>
    <cellStyle name="Accent4 2 8" xfId="375" xr:uid="{2439970B-B9D0-4DAD-BDCC-A8B45D7FD073}"/>
    <cellStyle name="Accent4 2 9" xfId="376" xr:uid="{DE8BFC5E-C8D7-4116-A1BB-F22917493A58}"/>
    <cellStyle name="Accent4 3" xfId="377" xr:uid="{AD7C8622-549B-47B6-8B9F-27FBC1BE8285}"/>
    <cellStyle name="Accent5 2 10" xfId="378" xr:uid="{A1F45F56-72B7-44B0-A43B-B5363018E4BC}"/>
    <cellStyle name="Accent5 2 2" xfId="379" xr:uid="{63FF9293-CFCF-40D1-9F77-30AEFBA56E39}"/>
    <cellStyle name="Accent5 2 3" xfId="380" xr:uid="{2E1D4F9C-AE63-4616-98DA-0748B00935C1}"/>
    <cellStyle name="Accent5 2 4" xfId="381" xr:uid="{C1387913-3FA8-4137-A484-1A856016B6F2}"/>
    <cellStyle name="Accent5 2 5" xfId="382" xr:uid="{996674A0-F4C6-4270-8C32-43A1C0BCBA6F}"/>
    <cellStyle name="Accent5 2 6" xfId="383" xr:uid="{B6DA3921-D027-441B-A3E6-B0E58CCB1A7A}"/>
    <cellStyle name="Accent5 2 7" xfId="384" xr:uid="{FCF6CCE0-B3BB-47CD-A4ED-046962732E1A}"/>
    <cellStyle name="Accent5 2 8" xfId="385" xr:uid="{784586C3-25CD-4B4B-B132-91BA0E03E9FF}"/>
    <cellStyle name="Accent5 2 9" xfId="386" xr:uid="{7066879E-E567-4B19-A9E2-C94366337739}"/>
    <cellStyle name="Accent5 3" xfId="387" xr:uid="{C58CEB95-2C01-428D-BF87-5B8028EF12A9}"/>
    <cellStyle name="Accent6 2 10" xfId="388" xr:uid="{9EC9EA46-22FB-45D7-B582-27D6A32D57B6}"/>
    <cellStyle name="Accent6 2 2" xfId="389" xr:uid="{2A3B75EF-2C92-4C6B-ABD9-F5677A0E643D}"/>
    <cellStyle name="Accent6 2 3" xfId="390" xr:uid="{6196EDFD-C01C-4A4E-88E9-CE94F671CDEE}"/>
    <cellStyle name="Accent6 2 4" xfId="391" xr:uid="{18FB7EAD-4631-487C-8D95-5969AA882C4E}"/>
    <cellStyle name="Accent6 2 5" xfId="392" xr:uid="{12FA8BBB-4AEE-4101-984B-00755F265C43}"/>
    <cellStyle name="Accent6 2 6" xfId="393" xr:uid="{FF10CA11-8CB6-48F8-8047-886D6D3E4E96}"/>
    <cellStyle name="Accent6 2 7" xfId="394" xr:uid="{6DEEDBFB-913D-44AF-BF57-035E0AA30F73}"/>
    <cellStyle name="Accent6 2 8" xfId="395" xr:uid="{7F0F1368-2298-400D-AE40-B6E28279E376}"/>
    <cellStyle name="Accent6 2 9" xfId="396" xr:uid="{D95A6A19-7BA8-4FEF-A0D5-5CAE77E11D03}"/>
    <cellStyle name="Accent6 3" xfId="397" xr:uid="{2155E029-B07B-43C1-9FAD-E8FF571B7171}"/>
    <cellStyle name="Bad 2 10" xfId="398" xr:uid="{43A22847-D53C-4DDC-9BCC-A5CF65A31ACD}"/>
    <cellStyle name="Bad 2 2" xfId="399" xr:uid="{89D52FB4-B6D3-4FBF-9831-1782C0044880}"/>
    <cellStyle name="Bad 2 3" xfId="400" xr:uid="{A5D8C5AA-2B70-4FEF-85A2-FF6B27CC1352}"/>
    <cellStyle name="Bad 2 4" xfId="401" xr:uid="{B7448D34-C1B0-4850-B732-B3CEDD2968FB}"/>
    <cellStyle name="Bad 2 5" xfId="402" xr:uid="{82029329-4855-43F3-8FD6-0BC64305C987}"/>
    <cellStyle name="Bad 2 6" xfId="403" xr:uid="{55B627D2-78ED-4719-8416-E38797C77C91}"/>
    <cellStyle name="Bad 2 7" xfId="404" xr:uid="{AE714CC2-CA1F-4ACC-B43F-3C37637D9F85}"/>
    <cellStyle name="Bad 2 8" xfId="405" xr:uid="{0CA0B5EB-0B62-4EE3-866E-A23DF5F28EBA}"/>
    <cellStyle name="Bad 2 9" xfId="406" xr:uid="{EE94459F-7951-4FA4-9BF4-D39CA105BB50}"/>
    <cellStyle name="Bad 3" xfId="407" xr:uid="{C727F3B0-7797-45E9-A6DD-7C534F891AA5}"/>
    <cellStyle name="Calculation 1" xfId="8" xr:uid="{A37308B2-C5C5-41E8-B8D9-3D4DFD2C3E5E}"/>
    <cellStyle name="Calculation 2" xfId="9" xr:uid="{BC77188E-79A0-45E5-B5D8-4B69E1F509B4}"/>
    <cellStyle name="Calculation 2 10" xfId="408" xr:uid="{9B591DD4-A4E1-4C5A-AE5D-4CC67DA42AD1}"/>
    <cellStyle name="Calculation 2 10 2" xfId="1699" xr:uid="{5B9AF605-F583-4428-A318-E6399B0AAC1A}"/>
    <cellStyle name="Calculation 2 2" xfId="409" xr:uid="{4555A51F-C25C-421B-8A35-4AC4368601BD}"/>
    <cellStyle name="Calculation 2 2 2" xfId="1653" xr:uid="{9374D798-C1D7-4DB0-A9A7-7F35BCAFBF88}"/>
    <cellStyle name="Calculation 2 3" xfId="410" xr:uid="{3386480C-A2F4-40B5-9327-B58C5A5B66B2}"/>
    <cellStyle name="Calculation 2 3 2" xfId="1668" xr:uid="{E885AEA0-4760-432E-9FAD-E8D070C00F54}"/>
    <cellStyle name="Calculation 2 4" xfId="411" xr:uid="{29D616B3-94BD-431D-B281-DDC16F9CF5F7}"/>
    <cellStyle name="Calculation 2 4 2" xfId="1712" xr:uid="{104B58C7-F738-498D-9FD6-C3273577271E}"/>
    <cellStyle name="Calculation 2 5" xfId="412" xr:uid="{CAE66622-FB5F-4486-BBAF-FCCD29DD4E48}"/>
    <cellStyle name="Calculation 2 5 2" xfId="1654" xr:uid="{FF438046-3C54-48D4-8AD9-78B0B2BBB088}"/>
    <cellStyle name="Calculation 2 6" xfId="413" xr:uid="{93D68DEA-4084-4231-BE40-B6E12B2A5B75}"/>
    <cellStyle name="Calculation 2 6 2" xfId="1655" xr:uid="{60A0DFE2-C759-4AF8-A5FF-0BDBCCD29D0D}"/>
    <cellStyle name="Calculation 2 7" xfId="414" xr:uid="{929CAD6F-E379-4036-BDD9-6B1DC7E3B4FC}"/>
    <cellStyle name="Calculation 2 7 2" xfId="1667" xr:uid="{ADD1E568-641C-4EF1-8543-2F959F390C0B}"/>
    <cellStyle name="Calculation 2 8" xfId="415" xr:uid="{FC174A56-DC76-499F-9A0A-CD5F7997BE6A}"/>
    <cellStyle name="Calculation 2 8 2" xfId="1666" xr:uid="{B240E4D1-1D35-4003-B823-D6AACFD50AEA}"/>
    <cellStyle name="Calculation 2 9" xfId="416" xr:uid="{B7EC4A82-9336-43A7-895B-4E7D2E4E2744}"/>
    <cellStyle name="Calculation 2 9 2" xfId="1665" xr:uid="{7BAF71C5-DE30-4825-AB51-524CA6A7D7F5}"/>
    <cellStyle name="Calculation 3" xfId="417" xr:uid="{0EBB294B-3EE9-4A13-9C4A-4FAB24EBC149}"/>
    <cellStyle name="Calculation 3 2" xfId="1664" xr:uid="{1221EB5E-453D-4FD2-8870-0013E8382C61}"/>
    <cellStyle name="Check Cell 2 10" xfId="418" xr:uid="{51B451E7-4467-4963-9089-F19811B46A06}"/>
    <cellStyle name="Check Cell 2 2" xfId="419" xr:uid="{5F741C8A-7F8D-42DE-A35B-DFB99150E1E4}"/>
    <cellStyle name="Check Cell 2 3" xfId="420" xr:uid="{ADB8251F-401B-41FB-BF4F-1FB8AFFE07E7}"/>
    <cellStyle name="Check Cell 2 4" xfId="421" xr:uid="{F4C92E1D-D38F-4FBC-AB39-49F7762A6000}"/>
    <cellStyle name="Check Cell 2 5" xfId="422" xr:uid="{A966D11D-3B5B-41F2-AD95-BDDC87B6BBD3}"/>
    <cellStyle name="Check Cell 2 6" xfId="423" xr:uid="{BEBB2F87-942E-4FE9-BA51-CBBA0A13E501}"/>
    <cellStyle name="Check Cell 2 7" xfId="424" xr:uid="{A63D2EF1-5C5A-4C81-91C6-BAA3956433AB}"/>
    <cellStyle name="Check Cell 2 8" xfId="425" xr:uid="{5E3AA261-DA9C-465C-857A-2AEE478B316A}"/>
    <cellStyle name="Check Cell 2 9" xfId="426" xr:uid="{4857F696-26E9-4768-B7FE-91B20AA7460B}"/>
    <cellStyle name="Check Cell 3" xfId="427" xr:uid="{F334C5AB-76CF-48AE-BAD5-10B40EEB3DD4}"/>
    <cellStyle name="Comma [0] 2 10" xfId="428" xr:uid="{8A7264E3-E755-431C-9990-883B9EF69B5F}"/>
    <cellStyle name="Comma [0] 2 10 2" xfId="1719" xr:uid="{9BE97152-5CF1-4ACA-9BAC-7A60538CCAC9}"/>
    <cellStyle name="Comma [0] 2 2" xfId="429" xr:uid="{67602F0C-3F87-4DA3-BE98-349274BA3364}"/>
    <cellStyle name="Comma [0] 2 2 2" xfId="1720" xr:uid="{1CED95F0-C68E-48CD-94F8-1FDCF0047488}"/>
    <cellStyle name="Comma [0] 2 3" xfId="430" xr:uid="{1F66D8F9-FC73-436B-BF36-37650B5DE5F7}"/>
    <cellStyle name="Comma [0] 2 3 2" xfId="1721" xr:uid="{EF4DAC97-1926-4257-81D4-01F7E5F09B6D}"/>
    <cellStyle name="Comma [0] 2 4" xfId="431" xr:uid="{B28F0523-B827-4198-BA72-CE5A7890652A}"/>
    <cellStyle name="Comma [0] 2 4 2" xfId="1722" xr:uid="{921A9924-E7F8-4DCF-B691-657898897B62}"/>
    <cellStyle name="Comma [0] 2 5" xfId="432" xr:uid="{26AFAAF5-3A1D-40D5-9EFE-4391CF7EEF56}"/>
    <cellStyle name="Comma [0] 2 5 2" xfId="1723" xr:uid="{6F5880DD-96C1-4BE6-8E8B-7163CD729FC4}"/>
    <cellStyle name="Comma [0] 2 6" xfId="433" xr:uid="{9C2646DC-FA11-4EF4-BE1A-1CB3C58CECD0}"/>
    <cellStyle name="Comma [0] 2 6 2" xfId="1724" xr:uid="{B2C44E5E-8EB2-4FA0-920E-E026C2624A5E}"/>
    <cellStyle name="Comma [0] 2 7" xfId="434" xr:uid="{83B43443-348F-46B2-BEDF-EC41771CC0F8}"/>
    <cellStyle name="Comma [0] 2 7 2" xfId="1725" xr:uid="{61FC5B94-2ACE-4EC7-9FDF-D254AD7EFEDA}"/>
    <cellStyle name="Comma [0] 2 8" xfId="435" xr:uid="{54A116EF-3F13-4C8F-9E70-C3FABB8FE33A}"/>
    <cellStyle name="Comma [0] 2 8 2" xfId="1726" xr:uid="{9D90A31A-1186-49AB-B2A4-A0B55BC28E3B}"/>
    <cellStyle name="Comma [0] 2 9" xfId="436" xr:uid="{B1FE10A4-70F7-4936-8E20-F771AEEC1EF3}"/>
    <cellStyle name="Comma [0] 2 9 2" xfId="1727" xr:uid="{2A9C24F0-66E6-473C-ADCB-B305F3C4C49E}"/>
    <cellStyle name="Comma 10" xfId="30" xr:uid="{6482D1DB-4B57-4026-A6B7-7A6CBEC74312}"/>
    <cellStyle name="Comma 10 2" xfId="437" xr:uid="{3D91DDA9-2A1D-4076-B533-8EB74C20EFAB}"/>
    <cellStyle name="Comma 10 2 10" xfId="438" xr:uid="{D1EB9E73-566A-44E5-817D-A28151DC89E2}"/>
    <cellStyle name="Comma 10 2 10 2" xfId="1729" xr:uid="{13AF90AF-C3A4-4CE8-ACE6-8F5B8D44FA49}"/>
    <cellStyle name="Comma 10 2 11" xfId="439" xr:uid="{BB92AF20-FD33-46AE-8E2B-D16A719A18BE}"/>
    <cellStyle name="Comma 10 2 11 2" xfId="1730" xr:uid="{A4172B4B-2A3C-4280-B78E-CA06A21DD0CB}"/>
    <cellStyle name="Comma 10 2 12" xfId="440" xr:uid="{C837CE2F-9D09-4E21-970A-7C68B6835878}"/>
    <cellStyle name="Comma 10 2 12 2" xfId="1731" xr:uid="{6A1B3BB1-D5FD-4161-8216-69EE072D9E14}"/>
    <cellStyle name="Comma 10 2 13" xfId="441" xr:uid="{DE7EC2BB-40A7-48D0-A575-730AEA25DB2E}"/>
    <cellStyle name="Comma 10 2 13 2" xfId="1732" xr:uid="{2ACC158D-77AE-4F28-9591-6820D9EB1348}"/>
    <cellStyle name="Comma 10 2 14" xfId="442" xr:uid="{3F42CA60-D9FE-4026-B7EA-96AF191B983B}"/>
    <cellStyle name="Comma 10 2 14 2" xfId="1733" xr:uid="{01132FEA-4CD5-473F-8DB1-83BD1DEB94B1}"/>
    <cellStyle name="Comma 10 2 15" xfId="443" xr:uid="{18F97363-215E-4A1F-B006-DA0EFD2876FB}"/>
    <cellStyle name="Comma 10 2 15 2" xfId="1734" xr:uid="{2C971843-1CC7-4984-BEE6-CD3EDF836265}"/>
    <cellStyle name="Comma 10 2 16" xfId="444" xr:uid="{80F236AA-437A-4512-8BC4-95F3A2A89D09}"/>
    <cellStyle name="Comma 10 2 16 2" xfId="1735" xr:uid="{49BE9FAE-550D-4804-8449-52F06DEFE8CB}"/>
    <cellStyle name="Comma 10 2 17" xfId="445" xr:uid="{BD742A72-3682-4E82-B0F3-C71C048AA10D}"/>
    <cellStyle name="Comma 10 2 17 2" xfId="1736" xr:uid="{75928178-BDCB-4D0B-AC9C-7A202FE6B095}"/>
    <cellStyle name="Comma 10 2 18" xfId="1728" xr:uid="{046CC4FC-596A-44AE-BA30-A3AB328132CE}"/>
    <cellStyle name="Comma 10 2 2" xfId="446" xr:uid="{40C36B55-25FE-453F-88C9-72A63E9B76C6}"/>
    <cellStyle name="Comma 10 2 2 2" xfId="1737" xr:uid="{6F7CDA79-4660-4207-BB60-BA91EB48E300}"/>
    <cellStyle name="Comma 10 2 3" xfId="447" xr:uid="{EB5B2015-4E0B-4C7F-B7E3-03F8609D9F65}"/>
    <cellStyle name="Comma 10 2 3 2" xfId="1738" xr:uid="{C93C640E-4A3A-48EB-B693-457989A6AD5D}"/>
    <cellStyle name="Comma 10 2 4" xfId="448" xr:uid="{003D5794-4165-4100-BABE-B125C55D01D8}"/>
    <cellStyle name="Comma 10 2 4 2" xfId="1739" xr:uid="{583032D9-CDBD-48F2-A0D6-9DAEAFC9F0C3}"/>
    <cellStyle name="Comma 10 2 5" xfId="449" xr:uid="{2FFD1BEB-C5AB-43F3-AE2C-3303127B04E1}"/>
    <cellStyle name="Comma 10 2 5 2" xfId="1740" xr:uid="{F199EF0A-9A4D-4B33-9EDC-01742CE0F726}"/>
    <cellStyle name="Comma 10 2 6" xfId="450" xr:uid="{B6A784E9-B016-48FA-AED7-F7962CD5A737}"/>
    <cellStyle name="Comma 10 2 6 2" xfId="1741" xr:uid="{39F8711C-A1DC-4838-928B-83168CD0F763}"/>
    <cellStyle name="Comma 10 2 7" xfId="451" xr:uid="{E85D5A45-BCBA-4ACF-A869-2F4AD37AE9DD}"/>
    <cellStyle name="Comma 10 2 7 2" xfId="1742" xr:uid="{4F054036-E5AE-4D9A-801F-B08EDFF3F468}"/>
    <cellStyle name="Comma 10 2 8" xfId="452" xr:uid="{67B2733C-759E-41CC-BC64-7D0237789E1F}"/>
    <cellStyle name="Comma 10 2 8 2" xfId="1743" xr:uid="{F9A9CAA5-7793-41AE-90EB-42C6EAE2201D}"/>
    <cellStyle name="Comma 10 2 9" xfId="453" xr:uid="{FCFC78BC-8895-4E1E-A13B-B80717777A85}"/>
    <cellStyle name="Comma 10 2 9 2" xfId="1744" xr:uid="{197CB62A-F09E-4BDF-84FC-3EFD7A1B451A}"/>
    <cellStyle name="Comma 10 3" xfId="454" xr:uid="{43BE67BF-B439-4F7B-87E4-889B2801C297}"/>
    <cellStyle name="Comma 10 3 10" xfId="455" xr:uid="{98FFFFBD-6CC5-43EB-91E4-0B0945959E79}"/>
    <cellStyle name="Comma 10 3 10 2" xfId="1746" xr:uid="{1C6525B2-832F-49A0-B3A7-25D0342B5DC0}"/>
    <cellStyle name="Comma 10 3 11" xfId="456" xr:uid="{42A83AD7-5BB9-4D75-B9DD-E2787F7B8101}"/>
    <cellStyle name="Comma 10 3 11 2" xfId="1747" xr:uid="{8C705796-7FDF-493D-A654-5D34A3959319}"/>
    <cellStyle name="Comma 10 3 12" xfId="457" xr:uid="{393E30FE-D349-49A5-B9E0-E94396E33BB8}"/>
    <cellStyle name="Comma 10 3 12 2" xfId="1748" xr:uid="{CC6E18F7-9CC1-4C09-9E76-92A3AF6821DD}"/>
    <cellStyle name="Comma 10 3 13" xfId="458" xr:uid="{9F359C60-A229-47B9-8B21-B5B49A5B8BFE}"/>
    <cellStyle name="Comma 10 3 13 2" xfId="1749" xr:uid="{E1BC2B34-4420-48E2-916C-D810CFD58173}"/>
    <cellStyle name="Comma 10 3 14" xfId="459" xr:uid="{41238432-8A71-4334-BF4C-811367A46CD1}"/>
    <cellStyle name="Comma 10 3 14 2" xfId="1750" xr:uid="{27D4BD8C-B59B-404D-B14F-0012928D7044}"/>
    <cellStyle name="Comma 10 3 15" xfId="460" xr:uid="{911DF01E-A844-44FB-B27D-7A25E6F2B2C2}"/>
    <cellStyle name="Comma 10 3 15 2" xfId="1751" xr:uid="{6DF09233-100A-4EA8-96B2-0A4EB8A4033E}"/>
    <cellStyle name="Comma 10 3 16" xfId="461" xr:uid="{C30D8250-D7A1-44CA-A744-909ECC4DD6AF}"/>
    <cellStyle name="Comma 10 3 16 2" xfId="1752" xr:uid="{46D13519-30DE-4149-BD03-4C0E823339C1}"/>
    <cellStyle name="Comma 10 3 17" xfId="462" xr:uid="{19905817-0D27-40DD-B851-12C559497ACE}"/>
    <cellStyle name="Comma 10 3 17 2" xfId="1753" xr:uid="{86CA999B-302A-40E0-B6C5-9AB0C66F51C9}"/>
    <cellStyle name="Comma 10 3 18" xfId="1745" xr:uid="{8DD75F7E-AC3F-4054-A036-2416369C9FCA}"/>
    <cellStyle name="Comma 10 3 2" xfId="463" xr:uid="{0C25E345-396A-4633-80AA-9A0E00ABAFE7}"/>
    <cellStyle name="Comma 10 3 2 2" xfId="1754" xr:uid="{3DC27B27-A0D8-4573-9BD9-CF32EAEA33B8}"/>
    <cellStyle name="Comma 10 3 3" xfId="464" xr:uid="{0C3F2967-018F-4F7B-90A0-E27B84601F54}"/>
    <cellStyle name="Comma 10 3 3 2" xfId="1755" xr:uid="{D3CAD8FF-CBCA-4245-B7B4-DEF450A29B68}"/>
    <cellStyle name="Comma 10 3 4" xfId="465" xr:uid="{42666DCE-4C13-4B05-81E0-F1C157E1545E}"/>
    <cellStyle name="Comma 10 3 4 2" xfId="1756" xr:uid="{B51CDE1C-4427-4C1E-89B6-FA065ABA977B}"/>
    <cellStyle name="Comma 10 3 5" xfId="466" xr:uid="{A7648A05-8734-456B-A04B-5786BE562EE9}"/>
    <cellStyle name="Comma 10 3 5 2" xfId="1757" xr:uid="{3DF4D323-1FED-4CE9-BF51-5B39251AA767}"/>
    <cellStyle name="Comma 10 3 6" xfId="467" xr:uid="{805F3D03-85F9-4EA6-9E09-85989BDEF893}"/>
    <cellStyle name="Comma 10 3 6 2" xfId="1758" xr:uid="{99A8A85C-E17A-407B-AC46-E0BFE276CDD4}"/>
    <cellStyle name="Comma 10 3 7" xfId="468" xr:uid="{46DDBB7C-F8A4-4DF6-B032-E34C42AEDD2D}"/>
    <cellStyle name="Comma 10 3 7 2" xfId="1759" xr:uid="{980B2181-8292-4E4C-AAF6-C239B7C95C24}"/>
    <cellStyle name="Comma 10 3 8" xfId="469" xr:uid="{68C39C98-529C-4D0A-8C16-E4F05688734D}"/>
    <cellStyle name="Comma 10 3 8 2" xfId="1760" xr:uid="{A20289AF-3BCB-4FA7-B07C-1426EF87F3C2}"/>
    <cellStyle name="Comma 10 3 9" xfId="470" xr:uid="{2F6857AF-38A2-42DE-B698-9EB4CF09111B}"/>
    <cellStyle name="Comma 10 3 9 2" xfId="1761" xr:uid="{40625643-29D1-427E-B516-5AC3E7F40C61}"/>
    <cellStyle name="Comma 10 4" xfId="471" xr:uid="{7CEF5C1F-10DA-4CB9-A245-A903482B49E2}"/>
    <cellStyle name="Comma 10 4 10" xfId="472" xr:uid="{DCD1FA70-A663-46D3-976F-17DAA6740EC4}"/>
    <cellStyle name="Comma 10 4 10 2" xfId="1763" xr:uid="{41575D45-461F-4ADC-A8D6-0830E8018B9C}"/>
    <cellStyle name="Comma 10 4 11" xfId="473" xr:uid="{A2B36F55-05DE-4808-B767-422BFE1AC745}"/>
    <cellStyle name="Comma 10 4 11 2" xfId="1764" xr:uid="{2E0158CA-4347-4BA1-8098-42CE5B2929F4}"/>
    <cellStyle name="Comma 10 4 12" xfId="474" xr:uid="{C3CD0AA9-480E-4721-87F7-97508A15DACC}"/>
    <cellStyle name="Comma 10 4 12 2" xfId="1765" xr:uid="{FA60ABB2-E731-4B92-B34B-DD738CC4EB7A}"/>
    <cellStyle name="Comma 10 4 13" xfId="475" xr:uid="{1F8FB1D2-67AC-42E9-809D-A9A0F80DC57E}"/>
    <cellStyle name="Comma 10 4 13 2" xfId="1766" xr:uid="{85A168C6-EC70-4C0B-ABFD-A5F891EE0FDE}"/>
    <cellStyle name="Comma 10 4 14" xfId="476" xr:uid="{4D7063F0-B1FC-4625-9601-07BB29277957}"/>
    <cellStyle name="Comma 10 4 14 2" xfId="1767" xr:uid="{1469E498-D6A1-4177-91D4-2A089F757BF3}"/>
    <cellStyle name="Comma 10 4 15" xfId="477" xr:uid="{90782D4F-A6BB-4DA0-AE8E-D8228A1D014C}"/>
    <cellStyle name="Comma 10 4 15 2" xfId="1768" xr:uid="{FC4301F2-EF78-433A-A88E-49E0F4C665F0}"/>
    <cellStyle name="Comma 10 4 16" xfId="478" xr:uid="{5F5C666E-35F3-405A-8506-0AC513B181BF}"/>
    <cellStyle name="Comma 10 4 16 2" xfId="1769" xr:uid="{14DB158E-256A-45B5-A6BC-FC9D88FF8EA3}"/>
    <cellStyle name="Comma 10 4 17" xfId="479" xr:uid="{6B985744-1955-47B7-BE88-47E2152522EB}"/>
    <cellStyle name="Comma 10 4 17 2" xfId="1770" xr:uid="{E5B85D39-1663-4064-9F38-70881D74C212}"/>
    <cellStyle name="Comma 10 4 18" xfId="1762" xr:uid="{C94B04B6-8E22-4B4D-B95A-A9B185C3668F}"/>
    <cellStyle name="Comma 10 4 2" xfId="480" xr:uid="{0B66C00F-D078-4DBB-8E2B-B6C56833DECA}"/>
    <cellStyle name="Comma 10 4 2 2" xfId="1771" xr:uid="{0AD0D49D-27D3-4793-803F-0333AB3BD8F3}"/>
    <cellStyle name="Comma 10 4 3" xfId="481" xr:uid="{A6DD9411-65E9-43D8-859E-0D4A8A2F4DB2}"/>
    <cellStyle name="Comma 10 4 3 2" xfId="1772" xr:uid="{7388E7EE-48A2-48F5-A535-53ED7C690232}"/>
    <cellStyle name="Comma 10 4 4" xfId="482" xr:uid="{89A52757-148D-4048-A791-C38FBAE891E6}"/>
    <cellStyle name="Comma 10 4 4 2" xfId="1773" xr:uid="{7D3822FA-3717-4780-AC38-6DE27FC4E5A0}"/>
    <cellStyle name="Comma 10 4 5" xfId="483" xr:uid="{79A12078-3750-45B0-8C27-62ECF9DCB80F}"/>
    <cellStyle name="Comma 10 4 5 2" xfId="1774" xr:uid="{2994C0D2-06E4-48BE-8644-CB78DEEA3F60}"/>
    <cellStyle name="Comma 10 4 6" xfId="484" xr:uid="{37AEF2C8-2C4B-4233-AEEC-20B7436FCCB1}"/>
    <cellStyle name="Comma 10 4 6 2" xfId="1775" xr:uid="{E299DB10-8AD3-4AEC-A1B7-36580336F5F3}"/>
    <cellStyle name="Comma 10 4 7" xfId="485" xr:uid="{A0CCF024-539A-41B4-815E-C10B83D50C8B}"/>
    <cellStyle name="Comma 10 4 7 2" xfId="1776" xr:uid="{28F0AC9D-89E5-4501-8258-84BF8CC931DB}"/>
    <cellStyle name="Comma 10 4 8" xfId="486" xr:uid="{30419FFF-0FFA-4C7E-A99C-2DA8D16E38A5}"/>
    <cellStyle name="Comma 10 4 8 2" xfId="1777" xr:uid="{49020777-2174-47D7-9DEB-9C686D21FA65}"/>
    <cellStyle name="Comma 10 4 9" xfId="487" xr:uid="{9C497029-3CBB-4159-9C7E-4B74D24CF3FE}"/>
    <cellStyle name="Comma 10 4 9 2" xfId="1778" xr:uid="{F72E4BFB-747D-435B-B04F-4DFE23C4A1FF}"/>
    <cellStyle name="Comma 10 5" xfId="488" xr:uid="{9180506C-FE20-4AA1-81A9-0AAFFB381D07}"/>
    <cellStyle name="Comma 10 5 10" xfId="489" xr:uid="{52960351-1DD7-4206-B44F-D9B54F79D80B}"/>
    <cellStyle name="Comma 10 5 10 2" xfId="1780" xr:uid="{749CCC5C-1891-498B-A9A1-BC40646801D6}"/>
    <cellStyle name="Comma 10 5 11" xfId="490" xr:uid="{66E6BFDD-7033-445C-891B-FF0CC79C1FEC}"/>
    <cellStyle name="Comma 10 5 11 2" xfId="1781" xr:uid="{73B128F3-B542-443E-9EE1-1F6F6BF19B02}"/>
    <cellStyle name="Comma 10 5 12" xfId="491" xr:uid="{41D61952-62B3-4103-90F2-016BCF8E9B10}"/>
    <cellStyle name="Comma 10 5 12 2" xfId="1782" xr:uid="{BEAF5663-8EE9-4FAE-8D57-258E93828D2A}"/>
    <cellStyle name="Comma 10 5 13" xfId="492" xr:uid="{B40E07B0-9631-47AF-8E18-37E6CA8350D1}"/>
    <cellStyle name="Comma 10 5 13 2" xfId="1783" xr:uid="{3F5A4009-9279-4C10-9517-714F24F9FA50}"/>
    <cellStyle name="Comma 10 5 14" xfId="493" xr:uid="{F57C0108-0E50-4567-B500-5675953A89EB}"/>
    <cellStyle name="Comma 10 5 14 2" xfId="1784" xr:uid="{529F90E0-4CE4-483B-A836-D28D35B5614B}"/>
    <cellStyle name="Comma 10 5 15" xfId="494" xr:uid="{F415DCE6-90C3-464A-BB5E-08026F93A6AE}"/>
    <cellStyle name="Comma 10 5 15 2" xfId="1785" xr:uid="{89DCF768-EFE4-43A1-80AA-F3924603FCCD}"/>
    <cellStyle name="Comma 10 5 16" xfId="495" xr:uid="{5DA8AEF0-CB6F-4123-A70A-F6622121A895}"/>
    <cellStyle name="Comma 10 5 16 2" xfId="1786" xr:uid="{12AD6BD0-DE62-4ADE-B30F-7C97F448CDED}"/>
    <cellStyle name="Comma 10 5 17" xfId="496" xr:uid="{BEDF6B6C-738C-427F-BAA6-65412FD1DDC1}"/>
    <cellStyle name="Comma 10 5 17 2" xfId="1787" xr:uid="{E234190E-5700-4F99-9CF2-0EA8F1905DD5}"/>
    <cellStyle name="Comma 10 5 18" xfId="1779" xr:uid="{B22FBD39-BC05-424C-939A-E19D60755275}"/>
    <cellStyle name="Comma 10 5 2" xfId="497" xr:uid="{93CEED33-FE01-4E08-B82C-446F6A4C681E}"/>
    <cellStyle name="Comma 10 5 2 2" xfId="1788" xr:uid="{7835DDE7-D298-4B8B-B0FF-83C0F0EAF3C1}"/>
    <cellStyle name="Comma 10 5 3" xfId="498" xr:uid="{F4D5C0BD-0641-4E60-BF0F-93F20517CBDE}"/>
    <cellStyle name="Comma 10 5 3 2" xfId="1789" xr:uid="{0185A0C3-407C-4431-A80C-8484C5BA4879}"/>
    <cellStyle name="Comma 10 5 4" xfId="499" xr:uid="{5299C3AD-616B-4AF5-B9F1-A9F81FF6F64F}"/>
    <cellStyle name="Comma 10 5 4 2" xfId="1790" xr:uid="{63E0A623-D86A-44A3-A760-9FD5FEC06424}"/>
    <cellStyle name="Comma 10 5 5" xfId="500" xr:uid="{DE9B1732-28E6-4EEF-9099-85A601F5F7C6}"/>
    <cellStyle name="Comma 10 5 5 2" xfId="1791" xr:uid="{80FB30AB-E23B-4AF7-8703-FE220505FF24}"/>
    <cellStyle name="Comma 10 5 6" xfId="501" xr:uid="{DA690818-1408-4750-9C7A-161647E8265B}"/>
    <cellStyle name="Comma 10 5 6 2" xfId="1792" xr:uid="{49DE1FAF-6247-49AA-8DBF-D5D806BA7C61}"/>
    <cellStyle name="Comma 10 5 7" xfId="502" xr:uid="{C87F67C4-EAAD-416F-A3EA-CF01AB012689}"/>
    <cellStyle name="Comma 10 5 7 2" xfId="1793" xr:uid="{D1006C9D-38D0-4915-ADBF-3F8F62F53470}"/>
    <cellStyle name="Comma 10 5 8" xfId="503" xr:uid="{271521CF-894A-46B1-ABDF-7E58A703A0F3}"/>
    <cellStyle name="Comma 10 5 8 2" xfId="1794" xr:uid="{9330515A-FE1C-4F2D-A4CC-7BDC918576DF}"/>
    <cellStyle name="Comma 10 5 9" xfId="504" xr:uid="{5A8F634A-169D-4A52-A096-C284BE9023DE}"/>
    <cellStyle name="Comma 10 5 9 2" xfId="1795" xr:uid="{D4E28379-EBF8-403D-93AA-043E316B3A71}"/>
    <cellStyle name="Comma 10 6" xfId="505" xr:uid="{F4B6E14E-BE3D-402E-B697-5148CF13519F}"/>
    <cellStyle name="Comma 10 6 10" xfId="506" xr:uid="{7A9287FF-C1EE-4F4D-90CD-BCBA86307A10}"/>
    <cellStyle name="Comma 10 6 10 2" xfId="1797" xr:uid="{2D880507-12AE-4B85-AC4A-5761E8A3CC1B}"/>
    <cellStyle name="Comma 10 6 11" xfId="507" xr:uid="{CB11D648-4518-4873-9E80-B70ABE6D41DB}"/>
    <cellStyle name="Comma 10 6 11 2" xfId="1798" xr:uid="{AEF81AA1-503E-44B8-B856-8E66763A82F9}"/>
    <cellStyle name="Comma 10 6 12" xfId="508" xr:uid="{B5BB608B-19B3-481E-9CBA-1E74E03FE1B2}"/>
    <cellStyle name="Comma 10 6 12 2" xfId="1799" xr:uid="{49E3415D-7FCF-4C42-A211-6E36FF7EE788}"/>
    <cellStyle name="Comma 10 6 13" xfId="509" xr:uid="{2AB60AA2-F885-45FC-A1C1-4CC61C3E1418}"/>
    <cellStyle name="Comma 10 6 13 2" xfId="1800" xr:uid="{27C85DD8-B933-4C34-9974-261562EC9BA5}"/>
    <cellStyle name="Comma 10 6 14" xfId="510" xr:uid="{F87A8577-66BB-4ACC-8189-BFF6D0223BF7}"/>
    <cellStyle name="Comma 10 6 14 2" xfId="1801" xr:uid="{19707508-1160-4A69-8A59-B74B138A15E3}"/>
    <cellStyle name="Comma 10 6 15" xfId="511" xr:uid="{6E8072C3-15C4-447D-AA1A-5C30482529A7}"/>
    <cellStyle name="Comma 10 6 15 2" xfId="1802" xr:uid="{7B8AA7FF-2658-4856-A725-F40D8FC96C29}"/>
    <cellStyle name="Comma 10 6 16" xfId="512" xr:uid="{1E295436-EC59-459C-9B3A-C20C466D3AE6}"/>
    <cellStyle name="Comma 10 6 16 2" xfId="1803" xr:uid="{F833D2CA-C573-43A6-959B-4A828CEF24B6}"/>
    <cellStyle name="Comma 10 6 17" xfId="513" xr:uid="{724356CF-3463-47BC-9CDC-A17999342A8E}"/>
    <cellStyle name="Comma 10 6 17 2" xfId="1804" xr:uid="{2ACB603C-CBC9-4DE8-8E89-BE133534868B}"/>
    <cellStyle name="Comma 10 6 18" xfId="1796" xr:uid="{3E09C62D-C2BF-4897-B501-F60DDC7E0E32}"/>
    <cellStyle name="Comma 10 6 2" xfId="514" xr:uid="{31F6D3D3-CAF1-4562-ACC1-A1FCCFB6710B}"/>
    <cellStyle name="Comma 10 6 2 2" xfId="1805" xr:uid="{B7B69DA3-F691-47CF-87BA-243DB12E159F}"/>
    <cellStyle name="Comma 10 6 3" xfId="515" xr:uid="{190AEC55-9A1E-43E7-8A3D-EA29B091E0CE}"/>
    <cellStyle name="Comma 10 6 3 2" xfId="1806" xr:uid="{2BA114E7-D273-4847-90C9-93EC41355FEC}"/>
    <cellStyle name="Comma 10 6 4" xfId="516" xr:uid="{E9BE74BB-0CB4-4FE3-AEDE-6DD588EA9286}"/>
    <cellStyle name="Comma 10 6 4 2" xfId="1807" xr:uid="{2DC8B456-EBD2-416D-9AEA-502BC6DFB5EA}"/>
    <cellStyle name="Comma 10 6 5" xfId="517" xr:uid="{14D42309-1A34-46AA-B2AC-77AC2670A18D}"/>
    <cellStyle name="Comma 10 6 5 2" xfId="1808" xr:uid="{DD1ABEC6-53E2-48AA-B429-C5721C348EB4}"/>
    <cellStyle name="Comma 10 6 6" xfId="518" xr:uid="{B0EFBA48-924D-4CD6-B03F-BC3740B5E7E3}"/>
    <cellStyle name="Comma 10 6 6 2" xfId="1809" xr:uid="{1B585BB3-2D6B-4FC1-96C2-E39DAFEEB432}"/>
    <cellStyle name="Comma 10 6 7" xfId="519" xr:uid="{79101DCD-90EB-48F4-A49E-6B42E19DC1DB}"/>
    <cellStyle name="Comma 10 6 7 2" xfId="1810" xr:uid="{1966F46C-0384-49DE-8CB7-486CC161E67D}"/>
    <cellStyle name="Comma 10 6 8" xfId="520" xr:uid="{8239880C-ADF6-4FF2-8394-E7109BBE9BD6}"/>
    <cellStyle name="Comma 10 6 8 2" xfId="1811" xr:uid="{6CC4B0E7-99BB-4ACC-8BB8-28C0C4CC59D6}"/>
    <cellStyle name="Comma 10 6 9" xfId="521" xr:uid="{ED7F89AB-B3ED-4075-9AF3-1E6206D86D88}"/>
    <cellStyle name="Comma 10 6 9 2" xfId="1812" xr:uid="{F60358FF-2A9E-4B59-BEBA-6EC8985655C2}"/>
    <cellStyle name="Comma 10 7" xfId="522" xr:uid="{2CF2FA35-E095-45B3-9D68-15DB9EA27EB4}"/>
    <cellStyle name="Comma 10 7 10" xfId="523" xr:uid="{3C9753BB-039E-4F2B-8F9D-73E3979CCB28}"/>
    <cellStyle name="Comma 10 7 10 2" xfId="1814" xr:uid="{62F4D8CD-731C-4903-A848-C0F81451BB19}"/>
    <cellStyle name="Comma 10 7 11" xfId="524" xr:uid="{A75BE480-8CD6-4661-B984-7DD3EB4D4A11}"/>
    <cellStyle name="Comma 10 7 11 2" xfId="1815" xr:uid="{F94A5DE2-3737-484A-B1B4-074F0322D757}"/>
    <cellStyle name="Comma 10 7 12" xfId="525" xr:uid="{C6B3426D-8AF9-4840-B992-57479FB6E0EA}"/>
    <cellStyle name="Comma 10 7 12 2" xfId="1816" xr:uid="{96D6973B-D981-449D-8339-486EFC394E80}"/>
    <cellStyle name="Comma 10 7 13" xfId="526" xr:uid="{7B25A434-1148-4CF7-B8BF-5F5B114809EC}"/>
    <cellStyle name="Comma 10 7 13 2" xfId="1817" xr:uid="{01E84F67-EBC5-4B90-8960-77B03172F2AB}"/>
    <cellStyle name="Comma 10 7 14" xfId="527" xr:uid="{7BE1700D-8C9B-4F15-A1C2-C679A8BD943C}"/>
    <cellStyle name="Comma 10 7 14 2" xfId="1818" xr:uid="{8CD39007-0F1F-4A37-9018-5198930AB617}"/>
    <cellStyle name="Comma 10 7 15" xfId="528" xr:uid="{8E0DB157-E78E-4F16-9184-595ADB4CE379}"/>
    <cellStyle name="Comma 10 7 15 2" xfId="1819" xr:uid="{07E21878-5400-41EA-B845-42BC41ED3B3C}"/>
    <cellStyle name="Comma 10 7 16" xfId="529" xr:uid="{38039A4E-8DF8-4BF5-AEE5-2477FBD6BD8D}"/>
    <cellStyle name="Comma 10 7 16 2" xfId="1820" xr:uid="{2615A98D-8B0A-420F-9F6A-B29C111A2460}"/>
    <cellStyle name="Comma 10 7 17" xfId="530" xr:uid="{312FC59F-75BA-4EA0-8A0F-3C63C8223659}"/>
    <cellStyle name="Comma 10 7 17 2" xfId="1821" xr:uid="{9A061389-4C01-47A9-BCD0-2EF859160949}"/>
    <cellStyle name="Comma 10 7 18" xfId="1813" xr:uid="{80D28ECC-8D65-4A76-801F-43CB4E4ABC6C}"/>
    <cellStyle name="Comma 10 7 2" xfId="531" xr:uid="{2012E022-20AC-40FA-848A-5D9ED27B5804}"/>
    <cellStyle name="Comma 10 7 2 2" xfId="1822" xr:uid="{7FB73317-8E59-42D6-B4E6-FAA3CA7D9ED2}"/>
    <cellStyle name="Comma 10 7 3" xfId="532" xr:uid="{6B676339-815A-44E3-A488-5D0E76347DDD}"/>
    <cellStyle name="Comma 10 7 3 2" xfId="1823" xr:uid="{9B3882CA-F4B5-4EE6-AEB7-7BAFB33C7FA2}"/>
    <cellStyle name="Comma 10 7 4" xfId="533" xr:uid="{D7718BBC-BEB4-41B6-BE3D-A4DE8125500F}"/>
    <cellStyle name="Comma 10 7 4 2" xfId="1824" xr:uid="{699AE998-61A7-47B5-AB76-2A9950F237A1}"/>
    <cellStyle name="Comma 10 7 5" xfId="534" xr:uid="{4C49A06D-9A50-430D-AAE6-11AA6337D534}"/>
    <cellStyle name="Comma 10 7 5 2" xfId="1825" xr:uid="{14145A4E-50CF-4AEB-80AE-217391B7877D}"/>
    <cellStyle name="Comma 10 7 6" xfId="535" xr:uid="{779A8F14-C952-474F-AD7D-72F3BCE2F711}"/>
    <cellStyle name="Comma 10 7 6 2" xfId="1826" xr:uid="{A6EDE159-0963-4003-8702-8C6195609341}"/>
    <cellStyle name="Comma 10 7 7" xfId="536" xr:uid="{C57EC78B-7F90-4D16-BCCE-1EAAB468631B}"/>
    <cellStyle name="Comma 10 7 7 2" xfId="1827" xr:uid="{2FF5C0B5-2C1B-46E0-B84A-35B6D4D1D7F9}"/>
    <cellStyle name="Comma 10 7 8" xfId="537" xr:uid="{6F0B1D86-0081-4FE1-A771-6B79A2A7B1BB}"/>
    <cellStyle name="Comma 10 7 8 2" xfId="1828" xr:uid="{71215C96-7B19-4488-BDBC-FE8526237D6D}"/>
    <cellStyle name="Comma 10 7 9" xfId="538" xr:uid="{8742FAF6-013E-46FF-A223-E103C918F3D5}"/>
    <cellStyle name="Comma 10 7 9 2" xfId="1829" xr:uid="{6EA9CF0D-6C00-427B-AD59-E6C1F1BA2706}"/>
    <cellStyle name="Comma 10 8" xfId="539" xr:uid="{616A3EEE-4FF5-4FF8-85F6-EF442367ED25}"/>
    <cellStyle name="Comma 10 8 10" xfId="540" xr:uid="{4F938B7D-A7B5-4F9E-A3E7-9E37F21A1AFC}"/>
    <cellStyle name="Comma 10 8 10 2" xfId="1831" xr:uid="{3E3881F0-05C8-4280-9749-3AD4E3A0B80A}"/>
    <cellStyle name="Comma 10 8 11" xfId="541" xr:uid="{B47B1E3B-2AFF-4360-A6F3-C4372BCEACEA}"/>
    <cellStyle name="Comma 10 8 11 2" xfId="1832" xr:uid="{953CDA79-4C47-4406-B2C9-246AE2D55F18}"/>
    <cellStyle name="Comma 10 8 12" xfId="542" xr:uid="{D25914FB-0DC8-4F1F-B86C-B463BF494DA1}"/>
    <cellStyle name="Comma 10 8 12 2" xfId="1833" xr:uid="{FFA91E06-4001-47B9-8E5B-E22E20302C29}"/>
    <cellStyle name="Comma 10 8 13" xfId="543" xr:uid="{82734181-0A24-4965-BDA3-CEA0DFA07321}"/>
    <cellStyle name="Comma 10 8 13 2" xfId="1834" xr:uid="{2D91C5C3-9E2E-428F-88DE-2484E194AE0F}"/>
    <cellStyle name="Comma 10 8 14" xfId="544" xr:uid="{39E607DD-0340-4EC3-ACA5-BEBCD357875F}"/>
    <cellStyle name="Comma 10 8 14 2" xfId="1835" xr:uid="{0FEC845A-FC57-403B-8C07-DBA602F62FE4}"/>
    <cellStyle name="Comma 10 8 15" xfId="545" xr:uid="{B2119944-8363-4278-8F98-3F19C962F2DE}"/>
    <cellStyle name="Comma 10 8 15 2" xfId="1836" xr:uid="{31D5858F-821A-439E-96E3-BD237A73DE21}"/>
    <cellStyle name="Comma 10 8 16" xfId="546" xr:uid="{9D6ACAE3-7411-43A9-B662-8BCAB40393EA}"/>
    <cellStyle name="Comma 10 8 16 2" xfId="1837" xr:uid="{17CD3817-0957-4E21-A7A7-77AFD6611DAD}"/>
    <cellStyle name="Comma 10 8 17" xfId="547" xr:uid="{7895E381-3CF3-4C72-AE9C-F71C366B6D29}"/>
    <cellStyle name="Comma 10 8 17 2" xfId="1838" xr:uid="{F22B380E-05E0-4408-9DF3-CB098A3AD39B}"/>
    <cellStyle name="Comma 10 8 18" xfId="1830" xr:uid="{734F2CE5-7D33-4DCC-A4FE-250BC9E4AA5D}"/>
    <cellStyle name="Comma 10 8 2" xfId="548" xr:uid="{111300CA-B765-4498-AE68-41AFDC4E6A19}"/>
    <cellStyle name="Comma 10 8 2 2" xfId="1839" xr:uid="{F80E99DB-4F1C-423A-BB05-A933685ACF50}"/>
    <cellStyle name="Comma 10 8 3" xfId="549" xr:uid="{05ECABB2-6ADE-4125-A4D5-FB4D070CF84E}"/>
    <cellStyle name="Comma 10 8 3 2" xfId="1840" xr:uid="{180188CC-6DF8-427E-B23A-957F16C2B958}"/>
    <cellStyle name="Comma 10 8 4" xfId="550" xr:uid="{CC407FEF-65D2-4B1B-B663-A527E9E03FD0}"/>
    <cellStyle name="Comma 10 8 4 2" xfId="1841" xr:uid="{C306BCC4-D185-4BD7-91E9-0C360D475254}"/>
    <cellStyle name="Comma 10 8 5" xfId="551" xr:uid="{98DB589C-8F76-47F0-A91F-80737BDFC4D1}"/>
    <cellStyle name="Comma 10 8 5 2" xfId="1842" xr:uid="{A918E585-C3FD-420A-9DD7-DD3E12C042C2}"/>
    <cellStyle name="Comma 10 8 6" xfId="552" xr:uid="{28D5DFF9-B40A-4611-B700-75CADC6EE786}"/>
    <cellStyle name="Comma 10 8 6 2" xfId="1843" xr:uid="{37DEDCC9-1469-4CE6-A3E3-5BCDBA01FC75}"/>
    <cellStyle name="Comma 10 8 7" xfId="553" xr:uid="{D5CB09C2-7070-4E5A-96EF-F8D3448C2E80}"/>
    <cellStyle name="Comma 10 8 7 2" xfId="1844" xr:uid="{81D14AAB-9523-43E1-9E37-9C79D1F0B5A8}"/>
    <cellStyle name="Comma 10 8 8" xfId="554" xr:uid="{90D8D3B6-CD2B-42A5-A136-4903A5BBD7FD}"/>
    <cellStyle name="Comma 10 8 8 2" xfId="1845" xr:uid="{5AFE6DE1-BDBE-4269-9B08-7125559AF983}"/>
    <cellStyle name="Comma 10 8 9" xfId="555" xr:uid="{53B9D46A-6426-47E5-B86F-FBC3353399A2}"/>
    <cellStyle name="Comma 10 8 9 2" xfId="1846" xr:uid="{C3B08322-1E1F-4013-847A-07D28C5942E5}"/>
    <cellStyle name="Comma 11" xfId="1710" xr:uid="{14784BED-85C7-463A-8877-6D89CB363DD1}"/>
    <cellStyle name="Comma 12" xfId="1715" xr:uid="{09DCF7D9-7607-4BA6-88BD-E6749F791C48}"/>
    <cellStyle name="Comma 13" xfId="2049" xr:uid="{CFB833BA-94B0-4E5E-A373-D6149A6E6F71}"/>
    <cellStyle name="Comma 2" xfId="21" xr:uid="{D49CA8C0-8200-4858-80BB-22EC8C837CC2}"/>
    <cellStyle name="Comma 2 10" xfId="556" xr:uid="{2E15C0B1-7E0A-4AE2-AEB6-3BB4C7419D7B}"/>
    <cellStyle name="Comma 2 11" xfId="557" xr:uid="{31822478-47E9-40DE-86A4-803F58AFB881}"/>
    <cellStyle name="Comma 2 12" xfId="558" xr:uid="{D187BAA7-82BB-461C-93D9-8361BADDF24C}"/>
    <cellStyle name="Comma 2 13" xfId="559" xr:uid="{E85B4355-702E-4C75-8A25-1010061E6CC7}"/>
    <cellStyle name="Comma 2 14" xfId="560" xr:uid="{18F6B527-03C2-414B-821A-21D2DEFF6311}"/>
    <cellStyle name="Comma 2 15" xfId="561" xr:uid="{3FC82436-E1F3-4224-A23E-1E67E7326090}"/>
    <cellStyle name="Comma 2 16" xfId="562" xr:uid="{927A3466-33AF-4295-B64D-7EDCB2E510DE}"/>
    <cellStyle name="Comma 2 2" xfId="563" xr:uid="{858A357B-574A-477D-88E8-69F1E89A9100}"/>
    <cellStyle name="Comma 2 3" xfId="564" xr:uid="{082AF857-11F5-4173-AD7F-E3F8A449EDF5}"/>
    <cellStyle name="Comma 2 4" xfId="565" xr:uid="{36CE909F-C9B2-4EC8-B338-A314C4B0714B}"/>
    <cellStyle name="Comma 2 5" xfId="566" xr:uid="{85DD0429-2197-4F1D-97E7-C21267231CFE}"/>
    <cellStyle name="Comma 2 6" xfId="567" xr:uid="{78C050F8-D5ED-4B3D-8CA9-BB0CB810A8F5}"/>
    <cellStyle name="Comma 2 7" xfId="568" xr:uid="{797D88E5-7DE3-4B3E-8E61-BCA709A74152}"/>
    <cellStyle name="Comma 2 8" xfId="569" xr:uid="{BDBB2949-1147-4512-B300-28D304DAA63C}"/>
    <cellStyle name="Comma 2 9" xfId="570" xr:uid="{98B3CAD2-13EF-4175-B621-66531E7EE3A5}"/>
    <cellStyle name="Comma 3" xfId="571" xr:uid="{680D6D20-6680-4289-A7B9-F1F73EF135DC}"/>
    <cellStyle name="Comma 3 2" xfId="572" xr:uid="{D3FCEEA6-C6BB-452A-9B9B-6120A67FFFE9}"/>
    <cellStyle name="Comma 3 2 2" xfId="1848" xr:uid="{E75C83E6-C2AF-483F-8E03-BB26957C0CE3}"/>
    <cellStyle name="Comma 3 3" xfId="573" xr:uid="{EBB3F53B-3E3F-4E6A-AB6F-2870F2034185}"/>
    <cellStyle name="Comma 3 3 2" xfId="1849" xr:uid="{CCC2BFAB-828F-4FF1-8BC3-BF8337F6C70E}"/>
    <cellStyle name="Comma 3 4" xfId="574" xr:uid="{03914474-7EDC-42C7-82A9-F4410C87467E}"/>
    <cellStyle name="Comma 3 4 2" xfId="1850" xr:uid="{5F5AFBF1-B66C-4E22-ACB9-5AD31209F149}"/>
    <cellStyle name="Comma 3 5" xfId="575" xr:uid="{D30BDACE-4C1D-40B9-B97C-3540712F1ADC}"/>
    <cellStyle name="Comma 3 5 2" xfId="1851" xr:uid="{271F79B4-D120-40A5-8870-0F40035D7F9F}"/>
    <cellStyle name="Comma 3 6" xfId="576" xr:uid="{091FDA68-ECA7-4930-B545-7C6B1298F285}"/>
    <cellStyle name="Comma 3 6 2" xfId="1852" xr:uid="{6A2F573B-54EC-4713-8936-BAE6EDEB6FB6}"/>
    <cellStyle name="Comma 3 7" xfId="577" xr:uid="{5E9F297A-2E74-49FA-BA35-87DB21B7F92B}"/>
    <cellStyle name="Comma 3 7 2" xfId="1853" xr:uid="{C5966001-7886-4E38-A16C-0E7B3A0C06CB}"/>
    <cellStyle name="Comma 3 8" xfId="578" xr:uid="{6B27CF5A-E3F6-43C4-BA98-DE558B2194C9}"/>
    <cellStyle name="Comma 3 8 2" xfId="1854" xr:uid="{F69E21B3-99BE-4144-BA64-6072EABDC5C0}"/>
    <cellStyle name="Comma 3 9" xfId="1847" xr:uid="{51256E37-E977-425B-ABEE-97B43F65AD62}"/>
    <cellStyle name="Comma 4" xfId="579" xr:uid="{53B06BEB-60EF-45DA-AD14-78FD6C48F7F6}"/>
    <cellStyle name="Comma 4 2" xfId="580" xr:uid="{9D3FCDCF-BA6E-46DD-A7C2-4BB99C79DDFE}"/>
    <cellStyle name="Comma 4 2 2" xfId="1856" xr:uid="{B7C87BCA-9B9C-46D7-964B-8CEF66881D48}"/>
    <cellStyle name="Comma 4 3" xfId="581" xr:uid="{76949A6B-62DA-4D30-B170-481B9270A2A6}"/>
    <cellStyle name="Comma 4 3 2" xfId="1857" xr:uid="{B5F80C3F-047C-4486-87AF-50424A4C7A9B}"/>
    <cellStyle name="Comma 4 4" xfId="582" xr:uid="{8EDFDAF7-2B37-4739-ADC9-909D34D375A1}"/>
    <cellStyle name="Comma 4 4 2" xfId="1858" xr:uid="{AD0EAD81-627D-428C-9B37-5B80FE1ECDA4}"/>
    <cellStyle name="Comma 4 5" xfId="583" xr:uid="{C75D476E-0B13-47A5-ACDD-A2C40459E6F4}"/>
    <cellStyle name="Comma 4 5 2" xfId="1859" xr:uid="{584E6E69-59F7-4CFB-9C66-9151CCF80076}"/>
    <cellStyle name="Comma 4 6" xfId="584" xr:uid="{DB917A45-22D5-4EB8-8073-4E635062628A}"/>
    <cellStyle name="Comma 4 6 2" xfId="1860" xr:uid="{B4C89E43-F825-4471-9499-83D0966D2EC0}"/>
    <cellStyle name="Comma 4 7" xfId="585" xr:uid="{F1373A0B-57E6-40C7-877F-40368E9A69F2}"/>
    <cellStyle name="Comma 4 7 2" xfId="1861" xr:uid="{4270A404-18AD-47D6-B8E7-0B387AB183F6}"/>
    <cellStyle name="Comma 4 8" xfId="586" xr:uid="{9DD29B1F-2710-4347-A19A-046F7ABF2418}"/>
    <cellStyle name="Comma 4 8 2" xfId="1862" xr:uid="{F84B784E-2568-4868-AA19-DC5646077D3A}"/>
    <cellStyle name="Comma 4 9" xfId="1855" xr:uid="{2C7855AB-4C2E-4ABA-8C57-029BA3D7E68C}"/>
    <cellStyle name="Comma 5" xfId="587" xr:uid="{81E108E3-B80C-408F-BEF0-2050E1A3A7A8}"/>
    <cellStyle name="Comma 5 2" xfId="588" xr:uid="{C9E3AFC3-1518-4DD5-8313-1C9D7E5B5690}"/>
    <cellStyle name="Comma 5 2 2" xfId="1864" xr:uid="{C3A147C9-6939-4E7D-935A-70B40583A94D}"/>
    <cellStyle name="Comma 5 3" xfId="589" xr:uid="{672CB870-A762-4E22-B739-01AF12D4644D}"/>
    <cellStyle name="Comma 5 3 2" xfId="1865" xr:uid="{40EA0493-380C-4E32-92A0-B8C0A93A065B}"/>
    <cellStyle name="Comma 5 4" xfId="590" xr:uid="{E2DA739A-46CB-4714-A774-FEC4EF0E9241}"/>
    <cellStyle name="Comma 5 4 2" xfId="1866" xr:uid="{6B48B951-BEF0-448C-92CF-FBE472AAC709}"/>
    <cellStyle name="Comma 5 5" xfId="591" xr:uid="{B792DABA-5005-4E52-B302-30A8B19FAE9C}"/>
    <cellStyle name="Comma 5 5 2" xfId="1867" xr:uid="{74103F3C-4FDC-4C6D-BAB6-EBF412EDBE24}"/>
    <cellStyle name="Comma 5 6" xfId="592" xr:uid="{3D605D69-DBD5-406F-8221-A858199B427B}"/>
    <cellStyle name="Comma 5 6 2" xfId="1868" xr:uid="{849ED32F-BA7F-4733-B959-838399432788}"/>
    <cellStyle name="Comma 5 7" xfId="593" xr:uid="{B1D486B2-E2F4-4961-9045-93B6FBFCC941}"/>
    <cellStyle name="Comma 5 7 2" xfId="1869" xr:uid="{ECA2D69F-C495-4E77-AEAD-A9E33BC4F9B6}"/>
    <cellStyle name="Comma 5 8" xfId="594" xr:uid="{E1E94E10-FD7D-4C5F-965D-9F2524B04B40}"/>
    <cellStyle name="Comma 5 8 2" xfId="1870" xr:uid="{050C1226-D1C1-4F3B-9B60-9C989E0BD623}"/>
    <cellStyle name="Comma 5 9" xfId="1863" xr:uid="{8325501D-1EA0-4868-96E7-A105AB9D74D0}"/>
    <cellStyle name="Comma 6" xfId="595" xr:uid="{BDAC371C-3C53-4006-A3B2-94B425F84AD0}"/>
    <cellStyle name="Comma 6 2" xfId="596" xr:uid="{31F676BC-2ED5-40ED-8C5C-C356C89B867C}"/>
    <cellStyle name="Comma 6 2 2" xfId="1872" xr:uid="{CA54538C-D37F-4E77-A4F4-46FB96DC0522}"/>
    <cellStyle name="Comma 6 3" xfId="597" xr:uid="{474CFBAA-A937-4B1D-B7BC-6F28F85C2FDE}"/>
    <cellStyle name="Comma 6 3 2" xfId="1873" xr:uid="{BC8E88A3-16EC-4819-82B7-7CD647151C5C}"/>
    <cellStyle name="Comma 6 4" xfId="598" xr:uid="{9AAD9D8B-879B-4E5F-9E16-6211C4F0F9CC}"/>
    <cellStyle name="Comma 6 4 2" xfId="1874" xr:uid="{D09FEFD5-1394-4D66-ACED-7667BE35D576}"/>
    <cellStyle name="Comma 6 5" xfId="599" xr:uid="{995CD42F-76FC-4BAD-BDC3-5AC1A0674A8B}"/>
    <cellStyle name="Comma 6 5 2" xfId="1875" xr:uid="{3CF11BDB-286C-4F74-BE5A-85B10ED9FD37}"/>
    <cellStyle name="Comma 6 6" xfId="600" xr:uid="{0B829113-68C3-4F51-B87B-03C4F5332C46}"/>
    <cellStyle name="Comma 6 6 2" xfId="1876" xr:uid="{AEF80500-89A1-4F84-9A13-3CCDC5616A29}"/>
    <cellStyle name="Comma 6 7" xfId="601" xr:uid="{944364D9-F7FD-4515-9B5B-A5FBC8BB8A01}"/>
    <cellStyle name="Comma 6 7 2" xfId="1877" xr:uid="{D9D91EB6-1E56-4D16-A2B0-30F62749369F}"/>
    <cellStyle name="Comma 6 8" xfId="602" xr:uid="{1C5E519A-2FE4-40C9-9E6D-0A10135A6C66}"/>
    <cellStyle name="Comma 6 8 2" xfId="1878" xr:uid="{C4A5DD8A-897A-444C-84FC-6E051FEED1FC}"/>
    <cellStyle name="Comma 6 9" xfId="1871" xr:uid="{FFBF13C4-5509-433F-985D-411479CBA102}"/>
    <cellStyle name="Comma 7" xfId="603" xr:uid="{79AE9541-CE01-4CD2-A418-760E52688EE4}"/>
    <cellStyle name="Comma 7 10" xfId="604" xr:uid="{4C6C5C5C-984A-41D8-846E-0352000A42B9}"/>
    <cellStyle name="Comma 7 10 2" xfId="1879" xr:uid="{72842C36-4B3F-4495-8B3A-CF9B82EFA5A9}"/>
    <cellStyle name="Comma 7 11" xfId="605" xr:uid="{AB75EC6E-BA70-436E-BED5-1C845F66072F}"/>
    <cellStyle name="Comma 7 11 2" xfId="1880" xr:uid="{B2837525-A436-4BC2-86F1-7A377AD453A1}"/>
    <cellStyle name="Comma 7 12" xfId="606" xr:uid="{3D02103D-1673-40AB-B8C2-18F14E720DEE}"/>
    <cellStyle name="Comma 7 12 2" xfId="1881" xr:uid="{24BC3682-4431-43C2-A530-8740A3F0D62F}"/>
    <cellStyle name="Comma 7 13" xfId="607" xr:uid="{83D979BF-9913-4483-9F6A-D5D1B0BBAF0A}"/>
    <cellStyle name="Comma 7 13 2" xfId="1882" xr:uid="{FE17C8A9-1B67-4D17-8901-32834DEF6DBB}"/>
    <cellStyle name="Comma 7 14" xfId="608" xr:uid="{1427304E-645C-4A99-A027-1FB4D87C9F00}"/>
    <cellStyle name="Comma 7 14 2" xfId="1883" xr:uid="{26D6204E-7348-42BF-B601-5942932D2D56}"/>
    <cellStyle name="Comma 7 15" xfId="609" xr:uid="{424CE82E-0F40-48AC-B9EA-0389A592B7E2}"/>
    <cellStyle name="Comma 7 15 2" xfId="1884" xr:uid="{AE1E5B56-F06F-4904-AEEF-5ED42E4A2DF4}"/>
    <cellStyle name="Comma 7 16" xfId="610" xr:uid="{CFB0EC30-7D5B-4901-8DA0-255553A787C6}"/>
    <cellStyle name="Comma 7 16 2" xfId="1885" xr:uid="{AE8DA9BD-040C-4C51-960F-3C70C3CCFE60}"/>
    <cellStyle name="Comma 7 17" xfId="611" xr:uid="{4AF65800-4A91-41F5-97FE-DEBCBAC70A06}"/>
    <cellStyle name="Comma 7 17 2" xfId="1886" xr:uid="{7B08B542-1E27-4C5E-8055-D0CF45A0A1D5}"/>
    <cellStyle name="Comma 7 18" xfId="612" xr:uid="{EAD9BED4-5761-4564-8C38-7FA91D6FDDEF}"/>
    <cellStyle name="Comma 7 18 2" xfId="1887" xr:uid="{E718B1BD-B30D-44CC-880C-B7B4BF2EB86B}"/>
    <cellStyle name="Comma 7 19" xfId="613" xr:uid="{25666133-89CC-4231-A288-3CDFBEB699EF}"/>
    <cellStyle name="Comma 7 19 2" xfId="1888" xr:uid="{CF6737E4-7CA3-444D-A27A-66DF362ABC18}"/>
    <cellStyle name="Comma 7 2" xfId="614" xr:uid="{4B421F98-6198-4121-95B4-9B4A196E3D1F}"/>
    <cellStyle name="Comma 7 2 2" xfId="1889" xr:uid="{CB0617C8-1ABE-418D-ADB5-AABB1CB660C0}"/>
    <cellStyle name="Comma 7 20" xfId="615" xr:uid="{A209BD82-B6E7-47E9-90A9-92E818283D2B}"/>
    <cellStyle name="Comma 7 20 2" xfId="1890" xr:uid="{E705AB74-40A1-4255-82B7-4DF80C1CCF46}"/>
    <cellStyle name="Comma 7 21" xfId="616" xr:uid="{70F4E140-C342-4FA6-AF9B-B29E87E73A97}"/>
    <cellStyle name="Comma 7 21 2" xfId="1891" xr:uid="{EE2C4296-A4D9-4BB9-A48B-2C3A902CC835}"/>
    <cellStyle name="Comma 7 3" xfId="617" xr:uid="{E5D4C9B7-2A21-45ED-9DAA-BB80B77BFC27}"/>
    <cellStyle name="Comma 7 3 10" xfId="618" xr:uid="{92F29E9B-333E-44CA-90B2-2E89DE0427B1}"/>
    <cellStyle name="Comma 7 3 10 2" xfId="1893" xr:uid="{CC9A8F7D-D7BB-498C-B491-6A5BD6BBDFC6}"/>
    <cellStyle name="Comma 7 3 11" xfId="619" xr:uid="{24973D3B-2862-454D-9C3A-63713316C534}"/>
    <cellStyle name="Comma 7 3 11 2" xfId="1894" xr:uid="{6B4A1554-009A-44CF-A963-A5C08C7472AB}"/>
    <cellStyle name="Comma 7 3 12" xfId="620" xr:uid="{B2EB542E-8143-4B8D-B75F-175963730F49}"/>
    <cellStyle name="Comma 7 3 12 2" xfId="1895" xr:uid="{E6798138-3239-41FA-A0E0-19E6920D4A7C}"/>
    <cellStyle name="Comma 7 3 13" xfId="621" xr:uid="{54BB96F1-45F9-4E37-868C-113CEA9C0DEB}"/>
    <cellStyle name="Comma 7 3 13 2" xfId="1896" xr:uid="{AFB7F8BF-C0AE-443B-BC6A-FBCC7BDE4AA6}"/>
    <cellStyle name="Comma 7 3 14" xfId="622" xr:uid="{A6B5FEB0-0D45-4C26-8E76-3D09A58F7DFF}"/>
    <cellStyle name="Comma 7 3 14 2" xfId="1897" xr:uid="{01114F52-C9A6-408B-ADAF-0651553A7DA6}"/>
    <cellStyle name="Comma 7 3 15" xfId="623" xr:uid="{4B7D6B31-63BA-40E5-862F-7667590BDFCF}"/>
    <cellStyle name="Comma 7 3 15 2" xfId="1898" xr:uid="{2E7992EF-2DD2-41F2-9558-2EE1B59C21E9}"/>
    <cellStyle name="Comma 7 3 16" xfId="1892" xr:uid="{3058215A-8389-429A-B071-BA0D8AD77B0C}"/>
    <cellStyle name="Comma 7 3 2" xfId="624" xr:uid="{2C061DF8-C8B4-44C1-8F42-BDFEBC8AB302}"/>
    <cellStyle name="Comma 7 3 2 2" xfId="1899" xr:uid="{E5399BD5-0D42-4F3A-ABE7-C02C08F6FE1B}"/>
    <cellStyle name="Comma 7 3 3" xfId="625" xr:uid="{74F363CC-ACAA-445C-8137-06DA8227142B}"/>
    <cellStyle name="Comma 7 3 3 2" xfId="1900" xr:uid="{CA830069-48C3-4DDB-9333-B8FC411DE12F}"/>
    <cellStyle name="Comma 7 3 4" xfId="626" xr:uid="{4142CEC5-87DE-4010-BBB1-BA6BCAFBDAD5}"/>
    <cellStyle name="Comma 7 3 4 2" xfId="1901" xr:uid="{12E358A8-CFB8-4534-9B41-BDB7646B3613}"/>
    <cellStyle name="Comma 7 3 5" xfId="627" xr:uid="{8089FF54-2027-43C0-8904-9FC584B46700}"/>
    <cellStyle name="Comma 7 3 5 2" xfId="1902" xr:uid="{420B5685-A36A-4A59-BAE9-AA8A8FEB5922}"/>
    <cellStyle name="Comma 7 3 6" xfId="628" xr:uid="{AF3FAC25-EF8A-41F7-9D05-2D18CD8872D5}"/>
    <cellStyle name="Comma 7 3 6 2" xfId="1903" xr:uid="{664E0CC7-0C43-49F1-A4E3-C94981A148DA}"/>
    <cellStyle name="Comma 7 3 7" xfId="629" xr:uid="{5A462E13-B73D-4F1A-B5E2-6EA235A44F4C}"/>
    <cellStyle name="Comma 7 3 7 2" xfId="1904" xr:uid="{1D809871-95AD-434B-9B24-8A02F2EA9D80}"/>
    <cellStyle name="Comma 7 3 8" xfId="630" xr:uid="{213F5008-45D7-45B3-B1C9-040903F15252}"/>
    <cellStyle name="Comma 7 3 8 2" xfId="1905" xr:uid="{7D18949B-299F-41B3-81FF-79309BB51423}"/>
    <cellStyle name="Comma 7 3 9" xfId="631" xr:uid="{67E54E53-86A3-4EFE-8851-90A4082745AF}"/>
    <cellStyle name="Comma 7 3 9 2" xfId="1906" xr:uid="{56FB52F0-208E-4392-8C2F-00E1306BC43C}"/>
    <cellStyle name="Comma 7 4" xfId="632" xr:uid="{1D902C54-2D0E-4B0D-81E7-E1D03DBD8F39}"/>
    <cellStyle name="Comma 7 4 2" xfId="1907" xr:uid="{301692CE-BD95-4C1A-899D-97ED6158E143}"/>
    <cellStyle name="Comma 7 5" xfId="633" xr:uid="{F6E22735-3BBD-4C98-BD76-E9437BD3F067}"/>
    <cellStyle name="Comma 7 5 2" xfId="1908" xr:uid="{956876E0-E1BC-4074-8B07-59C318468B06}"/>
    <cellStyle name="Comma 7 6" xfId="634" xr:uid="{601BD17F-9368-4311-A37F-ADE4A19A4148}"/>
    <cellStyle name="Comma 7 6 2" xfId="1909" xr:uid="{BF75D952-93A1-4F32-A858-BC0A54CE7741}"/>
    <cellStyle name="Comma 7 7" xfId="635" xr:uid="{089DE0D1-2587-49AD-AF84-5499DC276C63}"/>
    <cellStyle name="Comma 7 7 2" xfId="1910" xr:uid="{8A3B1853-829C-4689-A05E-4DC4A6FF08DB}"/>
    <cellStyle name="Comma 7 8" xfId="636" xr:uid="{BEF08567-C85A-4299-BF3F-BB349661ADBD}"/>
    <cellStyle name="Comma 7 8 2" xfId="1911" xr:uid="{923A7B8E-C0D5-4B0F-9E55-8F0F951ACDC2}"/>
    <cellStyle name="Comma 7 9" xfId="637" xr:uid="{C4F2CE25-951B-451B-9F4D-2433F1C0B870}"/>
    <cellStyle name="Comma 7 9 2" xfId="1912" xr:uid="{1BBFF6FF-B4AD-4E6A-B9CB-8E194C5D3CFE}"/>
    <cellStyle name="Comma 8" xfId="638" xr:uid="{E3306530-5BB1-4DC4-A41F-0613FB872742}"/>
    <cellStyle name="Comma 8 2" xfId="639" xr:uid="{D91DE07E-6564-4C0A-A620-F71AF9F89B40}"/>
    <cellStyle name="Comma 8 2 2" xfId="1913" xr:uid="{F0D08089-38DE-4AC1-B751-126E0013FFA4}"/>
    <cellStyle name="Comma 8 3" xfId="640" xr:uid="{75ED3DDC-C6F7-4047-9771-CB9474552521}"/>
    <cellStyle name="Comma 8 3 2" xfId="1914" xr:uid="{53BBFBCB-09ED-4298-94E1-5F20F618883D}"/>
    <cellStyle name="Comma 8 4" xfId="641" xr:uid="{862C97C1-6843-421C-8AAB-52D7679C2F5D}"/>
    <cellStyle name="Comma 8 4 2" xfId="1915" xr:uid="{16FC54A1-4D7E-4A25-9DB8-B1036B75B9F9}"/>
    <cellStyle name="Comma 8 5" xfId="642" xr:uid="{F3BEB9AC-58E4-4CEE-A913-3D1A96B9868F}"/>
    <cellStyle name="Comma 8 5 2" xfId="1916" xr:uid="{33B98B21-113D-4A92-977D-A5D1C6E17717}"/>
    <cellStyle name="Comma 8 6" xfId="643" xr:uid="{7D93A8EB-DB6F-4A93-B2C4-2657BAC88FC6}"/>
    <cellStyle name="Comma 8 6 2" xfId="1917" xr:uid="{17D9D57D-444B-4F47-8EBE-950DEAF5818E}"/>
    <cellStyle name="Comma 8 7" xfId="644" xr:uid="{76431CD3-8222-4D97-A7FE-8D8DE8748DC2}"/>
    <cellStyle name="Comma 8 7 2" xfId="1918" xr:uid="{EA94142F-E508-40D5-A9BB-8A9862D009FE}"/>
    <cellStyle name="Comma 8 8" xfId="645" xr:uid="{9D8D702D-FB2C-4A96-A346-D8A8A6E4D09E}"/>
    <cellStyle name="Comma 8 8 2" xfId="1919" xr:uid="{C339341F-F76A-4093-A775-CC81B5A7229C}"/>
    <cellStyle name="Comma 9" xfId="28" xr:uid="{710A8B1E-24A6-400B-B9F4-C8A8ED419A69}"/>
    <cellStyle name="Comma 9 2" xfId="646" xr:uid="{4F88E6BF-1D85-4ED3-8116-D84519AB208D}"/>
    <cellStyle name="Comma 9 2 2" xfId="1920" xr:uid="{83FE2A52-B06A-467A-A83A-B8B1E109C7BB}"/>
    <cellStyle name="Comma 9 3" xfId="647" xr:uid="{5D09F40F-DEB9-4785-9310-6778632F3546}"/>
    <cellStyle name="Comma 9 3 2" xfId="1921" xr:uid="{9F46EA6C-688C-4067-8E85-6CD752FB8FE5}"/>
    <cellStyle name="Comma 9 4" xfId="648" xr:uid="{CA0A1632-441F-41D6-9E26-AFB0020BCA05}"/>
    <cellStyle name="Comma 9 4 2" xfId="1922" xr:uid="{DCFC93C2-409C-4B13-BC43-0E333DFECAA4}"/>
    <cellStyle name="Comma 9 5" xfId="649" xr:uid="{8FBA5829-14FE-4674-814F-A9A3F3862185}"/>
    <cellStyle name="Comma 9 5 2" xfId="1923" xr:uid="{0B3AFD83-D221-4AA7-862D-C27FDA1258FC}"/>
    <cellStyle name="Comma 9 6" xfId="650" xr:uid="{0918F191-2C66-4F7A-83CC-0B4601A3ADAF}"/>
    <cellStyle name="Comma 9 6 2" xfId="1924" xr:uid="{684FB64E-59B7-433C-B50F-D788E68627DA}"/>
    <cellStyle name="Comma 9 7" xfId="651" xr:uid="{90AD4379-9F51-4485-91E6-7F889104E29F}"/>
    <cellStyle name="Comma 9 7 2" xfId="1925" xr:uid="{43DCEF88-4D0D-4D82-94E5-408613EEC399}"/>
    <cellStyle name="Comma 9 8" xfId="652" xr:uid="{8448C828-1B14-411A-9AAB-EAFA0E2C8FE0}"/>
    <cellStyle name="Comma 9 8 2" xfId="1926" xr:uid="{3798E0BB-1876-4D74-A8B8-1B3DDFAE3407}"/>
    <cellStyle name="Comma 9 9" xfId="653" xr:uid="{F0175042-A7BC-4595-A49F-4A1136086668}"/>
    <cellStyle name="Comma 9 9 2" xfId="1927" xr:uid="{505E3FD0-5DAA-4B92-9707-2E664497AF93}"/>
    <cellStyle name="Constant" xfId="6" xr:uid="{98EC79A3-38F8-411B-9CE6-93373BED13F9}"/>
    <cellStyle name="Currency 2" xfId="18" xr:uid="{DAE2EFB7-29A0-4C01-89E9-3042F8C53C32}"/>
    <cellStyle name="Currency 2 2" xfId="654" xr:uid="{3B29CB3A-BE44-498E-882E-0B9D14281A80}"/>
    <cellStyle name="Data" xfId="7" xr:uid="{245EE38C-233C-4A05-9C58-8F3BB62A003F}"/>
    <cellStyle name="Euro" xfId="655" xr:uid="{0016D389-6D2E-45DF-9F1B-15AC157F5C4B}"/>
    <cellStyle name="Euro 2" xfId="656" xr:uid="{2F993B05-F3A8-41CD-AA43-33094DB43222}"/>
    <cellStyle name="Euro 2 2" xfId="657" xr:uid="{F56BE1BC-915E-4C6E-96FB-1BB89338908E}"/>
    <cellStyle name="Euro 2 2 2" xfId="658" xr:uid="{1AF50357-2D0D-49CC-9F77-2F13ACBDB2AF}"/>
    <cellStyle name="Explanatory Text 2 10" xfId="659" xr:uid="{689D5118-A901-461B-A7AE-D49F084C2448}"/>
    <cellStyle name="Explanatory Text 2 2" xfId="660" xr:uid="{18E569F6-B00F-4780-8848-D6289AA279C7}"/>
    <cellStyle name="Explanatory Text 2 3" xfId="661" xr:uid="{FB370574-ECAB-44CA-8724-43C3E1953B7F}"/>
    <cellStyle name="Explanatory Text 2 4" xfId="662" xr:uid="{2DC0C402-A664-4715-BFC4-A2E9656807D4}"/>
    <cellStyle name="Explanatory Text 2 5" xfId="663" xr:uid="{74348E2B-87E1-4E51-B186-7B56F1AA468B}"/>
    <cellStyle name="Explanatory Text 2 6" xfId="664" xr:uid="{CC544E2A-BF1A-458F-9246-B3BAEB5074C2}"/>
    <cellStyle name="Explanatory Text 2 7" xfId="665" xr:uid="{8491F286-B376-4DE9-949E-96B6B7830C8D}"/>
    <cellStyle name="Explanatory Text 2 8" xfId="666" xr:uid="{5A547275-E664-4000-A70F-83E70D6ED9BC}"/>
    <cellStyle name="Explanatory Text 2 9" xfId="667" xr:uid="{2FDF44AC-99F8-4027-B592-A9061CAB1489}"/>
    <cellStyle name="Explanatory Text 3" xfId="668" xr:uid="{514BB1B2-43D9-46E2-AEF5-B2EA7BA91AFE}"/>
    <cellStyle name="Foreground" xfId="20" xr:uid="{4EB5654B-5A03-411F-8421-5C4769D19EDA}"/>
    <cellStyle name="Good 2 10" xfId="669" xr:uid="{579BF195-7503-4080-9FC4-8F29AEBECC06}"/>
    <cellStyle name="Good 2 2" xfId="670" xr:uid="{A4BEC4CD-C42A-489B-8FD8-1C5913A14BAE}"/>
    <cellStyle name="Good 2 3" xfId="671" xr:uid="{EA7726DA-FC54-4CE8-B469-87F15226B952}"/>
    <cellStyle name="Good 2 4" xfId="672" xr:uid="{C2CA3E4D-63BF-4D6B-8006-21050B01DA20}"/>
    <cellStyle name="Good 2 5" xfId="673" xr:uid="{AD556504-3B8C-4783-A448-21F025D8F114}"/>
    <cellStyle name="Good 2 6" xfId="674" xr:uid="{1C86CC90-21AE-4A61-9DFB-7042F31E5DB8}"/>
    <cellStyle name="Good 2 7" xfId="675" xr:uid="{DCB449D0-72D7-4799-8C79-783422063EB5}"/>
    <cellStyle name="Good 2 8" xfId="676" xr:uid="{5026C5DD-7D41-414F-BF5A-C66FD7D8BEF8}"/>
    <cellStyle name="Good 2 9" xfId="677" xr:uid="{5863DB40-9F12-4D10-AF14-1E513633DF0D}"/>
    <cellStyle name="Good 3" xfId="678" xr:uid="{C20926B2-40BC-4DA1-A4A8-31ECC9B210C4}"/>
    <cellStyle name="Heading" xfId="14" xr:uid="{856F80FC-A904-4D84-BBF4-EF8FD8BF3482}"/>
    <cellStyle name="Heading 1 2 10" xfId="679" xr:uid="{2D22C901-4DD8-4211-AB84-5535508A384E}"/>
    <cellStyle name="Heading 1 2 2" xfId="680" xr:uid="{77379DFB-245E-41A7-9C2F-1665585C193D}"/>
    <cellStyle name="Heading 1 2 3" xfId="681" xr:uid="{5B9C3AB9-6376-4A2C-AE18-CFB64970026C}"/>
    <cellStyle name="Heading 1 2 4" xfId="682" xr:uid="{9E98BF77-AF8D-49A4-B327-3F2B96AC9776}"/>
    <cellStyle name="Heading 1 2 5" xfId="683" xr:uid="{726F8E2A-A034-47EE-B665-4B8FA553B142}"/>
    <cellStyle name="Heading 1 2 6" xfId="684" xr:uid="{28FAE235-BA18-403C-9293-13F6C236CD93}"/>
    <cellStyle name="Heading 1 2 7" xfId="685" xr:uid="{9A87D73C-7DB4-41A9-A5CD-82250C2EA3DB}"/>
    <cellStyle name="Heading 1 2 8" xfId="686" xr:uid="{6C3489CB-6395-4600-AF85-25489E1172A4}"/>
    <cellStyle name="Heading 1 2 9" xfId="687" xr:uid="{59ECDFB1-FAA3-4D27-9430-312A23EF3BDE}"/>
    <cellStyle name="Heading 1 3" xfId="688" xr:uid="{E5FFF5A2-246A-47E5-89E4-99A6752285DC}"/>
    <cellStyle name="Heading 2 2 10" xfId="689" xr:uid="{24B36C60-CE02-422D-9D73-70107A12EF87}"/>
    <cellStyle name="Heading 2 2 2" xfId="690" xr:uid="{93F0D6AC-EC26-4553-9432-F5087FFE70E5}"/>
    <cellStyle name="Heading 2 2 3" xfId="691" xr:uid="{50F19479-786D-41B3-9892-1AF7CD360BC0}"/>
    <cellStyle name="Heading 2 2 4" xfId="692" xr:uid="{EF434A1F-E982-4AA9-8CDC-34390AF686C2}"/>
    <cellStyle name="Heading 2 2 5" xfId="693" xr:uid="{8FA95180-F2F6-45F2-9B0C-65C2FC5D08E9}"/>
    <cellStyle name="Heading 2 2 6" xfId="694" xr:uid="{4628495F-59D3-488E-A6EC-D7DCC89F953B}"/>
    <cellStyle name="Heading 2 2 7" xfId="695" xr:uid="{C88A8988-239F-49AB-B27F-7761004CAE26}"/>
    <cellStyle name="Heading 2 2 8" xfId="696" xr:uid="{21434CA5-0914-45F7-A81E-F4515C10EB67}"/>
    <cellStyle name="Heading 2 2 9" xfId="697" xr:uid="{75E2B468-3084-4B57-B10F-5C01C79C8E58}"/>
    <cellStyle name="Heading 2 3" xfId="698" xr:uid="{71770703-30BE-45D1-84DE-48C1FB901FA8}"/>
    <cellStyle name="Heading 3 2 10" xfId="699" xr:uid="{33C12036-2A67-44A1-841D-4B264CAEDBD2}"/>
    <cellStyle name="Heading 3 2 2" xfId="700" xr:uid="{976B0788-9A27-4CDF-89D7-C33F5F8252C1}"/>
    <cellStyle name="Heading 3 2 3" xfId="701" xr:uid="{771B20D6-9565-4BE4-AD27-6126CCEC25ED}"/>
    <cellStyle name="Heading 3 2 4" xfId="702" xr:uid="{7127D11B-EC7C-4455-B227-C865AC370D5E}"/>
    <cellStyle name="Heading 3 2 5" xfId="703" xr:uid="{7766F061-9652-47B4-B93F-7A7F2703230C}"/>
    <cellStyle name="Heading 3 2 6" xfId="704" xr:uid="{356D1DA4-796F-444A-8E61-519845562D5C}"/>
    <cellStyle name="Heading 3 2 7" xfId="705" xr:uid="{DC4EEE03-56D4-45DC-BEF0-9B309D8E3E0A}"/>
    <cellStyle name="Heading 3 2 8" xfId="706" xr:uid="{7AE6050F-7AE4-4F63-B41B-0419B52B392E}"/>
    <cellStyle name="Heading 3 2 9" xfId="707" xr:uid="{0276B347-8688-4548-A02F-FB89FDBD475C}"/>
    <cellStyle name="Heading 3 3" xfId="708" xr:uid="{E07E15F0-56D3-4A70-9534-D175EDAB9E45}"/>
    <cellStyle name="Heading 4 2 10" xfId="709" xr:uid="{3BB8B260-D7E1-4649-8966-044282933415}"/>
    <cellStyle name="Heading 4 2 2" xfId="710" xr:uid="{F0B849D1-2EDB-4DC8-8E30-28F2F3D0C6D3}"/>
    <cellStyle name="Heading 4 2 3" xfId="711" xr:uid="{0CB90C6E-9A1E-4C38-B97F-BE097A3E11B3}"/>
    <cellStyle name="Heading 4 2 4" xfId="712" xr:uid="{44FA74CA-E1CB-4B78-B457-4FE13DB1DAEF}"/>
    <cellStyle name="Heading 4 2 5" xfId="713" xr:uid="{639438B7-1A06-4EFE-8B33-F3EE460A5E7F}"/>
    <cellStyle name="Heading 4 2 6" xfId="714" xr:uid="{9A1CA7B9-3239-4B0A-9A82-71CC8731BD69}"/>
    <cellStyle name="Heading 4 2 7" xfId="715" xr:uid="{CE8FE616-F5C9-4EEA-9B1C-255A72B1136F}"/>
    <cellStyle name="Heading 4 2 8" xfId="716" xr:uid="{89BA3835-BC86-48DA-9D35-C2DF6C6CD24A}"/>
    <cellStyle name="Heading 4 2 9" xfId="717" xr:uid="{838F72F4-4F25-4D84-90EF-541ADEEE21CE}"/>
    <cellStyle name="Heading 4 3" xfId="718" xr:uid="{B1CF7B34-4EAD-46F6-9614-7D17A45DE473}"/>
    <cellStyle name="Hyperlink 2" xfId="4" xr:uid="{D525A7E6-4FBA-4CC7-8BF3-A9CF4DB8768A}"/>
    <cellStyle name="Input 2 10" xfId="719" xr:uid="{76E705DD-377B-4F0F-923E-62151B89DFFB}"/>
    <cellStyle name="Input 2 10 2" xfId="1663" xr:uid="{32189305-FDE9-4CFB-9811-2E22EE140129}"/>
    <cellStyle name="Input 2 2" xfId="720" xr:uid="{071FD875-60F7-43FC-A9E5-68A4BEE1BC4C}"/>
    <cellStyle name="Input 2 2 2" xfId="1662" xr:uid="{87AECA7D-562F-442E-924F-A5EDFB5A1AEA}"/>
    <cellStyle name="Input 2 3" xfId="721" xr:uid="{46A71A24-164F-4D13-8618-BFFF083911B8}"/>
    <cellStyle name="Input 2 3 2" xfId="1661" xr:uid="{F4BEF2D8-C40A-43F4-8C62-5EF1E00FEFE1}"/>
    <cellStyle name="Input 2 4" xfId="722" xr:uid="{264F60BC-D06F-496F-B8D3-D958E1FD5DE6}"/>
    <cellStyle name="Input 2 4 2" xfId="1656" xr:uid="{146546E8-4B00-4496-8F9B-E9526D7B6ABE}"/>
    <cellStyle name="Input 2 5" xfId="723" xr:uid="{CBB1EC74-ECC9-4673-85CF-F9CF8B7EC7A0}"/>
    <cellStyle name="Input 2 5 2" xfId="1657" xr:uid="{D1448200-C7DF-4924-9A88-E0B16DE28F86}"/>
    <cellStyle name="Input 2 6" xfId="724" xr:uid="{C6C52C9E-FFE2-43A0-A0D3-521A45042D26}"/>
    <cellStyle name="Input 2 6 2" xfId="1660" xr:uid="{E2F4ECFD-3614-4FE2-A8F9-3BC46ED41735}"/>
    <cellStyle name="Input 2 7" xfId="725" xr:uid="{7B228422-8710-4DC0-9303-3A70C13C2899}"/>
    <cellStyle name="Input 2 7 2" xfId="1713" xr:uid="{2C1BF698-C8C4-4CE5-B084-6FD53D84F446}"/>
    <cellStyle name="Input 2 8" xfId="726" xr:uid="{F09F9910-59F7-4ADF-AB77-41CA63F84A4F}"/>
    <cellStyle name="Input 2 8 2" xfId="1711" xr:uid="{81A1EA3A-0278-44F9-8775-1BFD10775917}"/>
    <cellStyle name="Input 2 9" xfId="727" xr:uid="{63A99934-170D-427F-BE20-33261EA9C821}"/>
    <cellStyle name="Input 2 9 2" xfId="1659" xr:uid="{BFBB4970-209D-48A2-A606-E1F557852908}"/>
    <cellStyle name="Input 3" xfId="728" xr:uid="{D5E94C42-A3F7-436E-BE77-E7FE6B7170FD}"/>
    <cellStyle name="Input 3 2" xfId="1658" xr:uid="{7F656C7A-0073-41A0-ACE6-A538BFABFD16}"/>
    <cellStyle name="Input Assumption" xfId="13" xr:uid="{77AF9909-D21A-43F4-98FB-47AF614AA1FB}"/>
    <cellStyle name="Linked (External)" xfId="12" xr:uid="{4E812D62-E43D-4822-BF67-F06D718EBF66}"/>
    <cellStyle name="Linked Cell 1" xfId="10" xr:uid="{072F333C-B908-4F60-86C4-E69179F1B93E}"/>
    <cellStyle name="Linked Cell 2" xfId="11" xr:uid="{B7472C98-C2DB-4F02-9FE7-DC88136DEE13}"/>
    <cellStyle name="Linked Cell 2 10" xfId="729" xr:uid="{D2CBA814-D0DA-4401-A46B-A2786A65D9AA}"/>
    <cellStyle name="Linked Cell 2 2" xfId="730" xr:uid="{FAE95A76-E899-47E5-9422-A451A4E75327}"/>
    <cellStyle name="Linked Cell 2 3" xfId="731" xr:uid="{F22E53D5-7250-4A80-A21C-F3B62979586A}"/>
    <cellStyle name="Linked Cell 2 4" xfId="732" xr:uid="{97A7C622-3F1A-4325-A713-B8652ECA080D}"/>
    <cellStyle name="Linked Cell 2 5" xfId="733" xr:uid="{92594604-E217-4384-AB72-70C4428A3FE7}"/>
    <cellStyle name="Linked Cell 2 6" xfId="734" xr:uid="{6AAF0D32-3C2F-4F5E-B64F-0560460D4D31}"/>
    <cellStyle name="Linked Cell 2 7" xfId="735" xr:uid="{852FF620-6F6D-439B-A945-387CAFB57C68}"/>
    <cellStyle name="Linked Cell 2 8" xfId="736" xr:uid="{791983F3-F836-4D42-9D6A-AA60A9D53423}"/>
    <cellStyle name="Linked Cell 2 9" xfId="737" xr:uid="{70AA9F9F-6786-4D3C-A616-480E2B28697A}"/>
    <cellStyle name="Linked Cell 3" xfId="738" xr:uid="{DF8DD7AF-0901-4354-8CD1-9BAC5573295C}"/>
    <cellStyle name="Neutral 2 10" xfId="739" xr:uid="{7352EB3C-CB11-446E-BA25-40AD04A9C203}"/>
    <cellStyle name="Neutral 2 2" xfId="740" xr:uid="{D2C445CB-21B8-40C1-A3C5-958F356EEA5F}"/>
    <cellStyle name="Neutral 2 3" xfId="741" xr:uid="{24891365-6D0E-4247-9B80-EF08CFCFA9F9}"/>
    <cellStyle name="Neutral 2 4" xfId="742" xr:uid="{C0577C21-97CE-4712-BDDC-CEEE29C56C97}"/>
    <cellStyle name="Neutral 2 5" xfId="743" xr:uid="{E991954B-FA15-4336-B5AE-337B7A27F89F}"/>
    <cellStyle name="Neutral 2 6" xfId="744" xr:uid="{537D661B-84D6-4F1B-AA0C-0FD42178B39B}"/>
    <cellStyle name="Neutral 2 7" xfId="745" xr:uid="{EF485925-6E44-4039-A4AC-48BDA520464C}"/>
    <cellStyle name="Neutral 2 8" xfId="746" xr:uid="{F1FAC76A-1794-4DEA-8B3B-3ACE0C82EAD7}"/>
    <cellStyle name="Neutral 2 9" xfId="747" xr:uid="{36D1B94A-1F50-4CD7-8896-8AC07D2A5E2A}"/>
    <cellStyle name="Neutral 3" xfId="748" xr:uid="{0C1D89D3-0FDB-4811-A1A8-81740B72B030}"/>
    <cellStyle name="Normal" xfId="0" builtinId="0"/>
    <cellStyle name="Normal 10" xfId="749" xr:uid="{080D2713-05C2-496E-A034-ACA30D6E7E6C}"/>
    <cellStyle name="Normal 10 2" xfId="750" xr:uid="{9D8026EE-2B0E-4C8F-B680-E1A35CC54C4B}"/>
    <cellStyle name="Normal 10 3" xfId="751" xr:uid="{C2F241AC-2192-4EC7-B540-07359D4A9558}"/>
    <cellStyle name="Normal 10 4" xfId="752" xr:uid="{B9AEA994-816E-4615-AEDE-97BCBC8DAE43}"/>
    <cellStyle name="Normal 10 5" xfId="753" xr:uid="{0C9768D0-433E-4D0D-A6E7-89F82C58FBD9}"/>
    <cellStyle name="Normal 10 6" xfId="754" xr:uid="{3C588465-E2F1-4E1D-A594-AE3FB5605EDC}"/>
    <cellStyle name="Normal 10 7" xfId="755" xr:uid="{CE4004BB-2457-4110-9C96-B4D67E90679B}"/>
    <cellStyle name="Normal 10 8" xfId="756" xr:uid="{0DB3BB30-E4EF-4002-B6DF-2410BA51D91E}"/>
    <cellStyle name="Normal 11" xfId="757" xr:uid="{051B54AE-F7FF-4EBC-BFA8-BCBD5605A41C}"/>
    <cellStyle name="Normal 11 2" xfId="758" xr:uid="{4B1056C5-9584-4504-8C98-3C7418E20CFB}"/>
    <cellStyle name="Normal 11 3" xfId="759" xr:uid="{79000413-119C-4D38-AE2E-1592813F2511}"/>
    <cellStyle name="Normal 11 4" xfId="760" xr:uid="{0CA6FBA9-D96F-42A4-9CA3-C32A4182D683}"/>
    <cellStyle name="Normal 11 5" xfId="761" xr:uid="{89116443-7FCB-417C-A245-8AE1A93DA65A}"/>
    <cellStyle name="Normal 11 6" xfId="762" xr:uid="{B232F314-9FE1-4947-925B-22EC788E7987}"/>
    <cellStyle name="Normal 11 7" xfId="763" xr:uid="{0EA49DF8-C4AE-4912-8EB5-4357F6FE574A}"/>
    <cellStyle name="Normal 11 8" xfId="764" xr:uid="{6A524F2B-7DE6-4BB4-9CBD-08BF508D4735}"/>
    <cellStyle name="Normal 12" xfId="765" xr:uid="{E18EECC8-704D-4637-91A7-7B4986456213}"/>
    <cellStyle name="Normal 12 2" xfId="766" xr:uid="{4548E033-616E-495C-872E-C32E9E691AF0}"/>
    <cellStyle name="Normal 12 3" xfId="767" xr:uid="{F282DDCB-9FE0-4E7C-9796-9898491A09DD}"/>
    <cellStyle name="Normal 12 4" xfId="768" xr:uid="{0F7F10A5-2AC6-4E8F-83CE-97172A84E0CE}"/>
    <cellStyle name="Normal 12 5" xfId="769" xr:uid="{64DE7F99-E55F-4D6A-A537-5672C3A56844}"/>
    <cellStyle name="Normal 12 6" xfId="770" xr:uid="{EB0710F9-756B-4FEB-86D2-FB057C406E88}"/>
    <cellStyle name="Normal 12 7" xfId="771" xr:uid="{124548D0-806B-4B6D-805D-207EED614409}"/>
    <cellStyle name="Normal 12 8" xfId="772" xr:uid="{75883C5C-C6AC-4C7F-B5A4-5DF35CB98C55}"/>
    <cellStyle name="Normal 13" xfId="773" xr:uid="{4110DDF5-8516-4453-A876-CF09401023F4}"/>
    <cellStyle name="Normal 13 10" xfId="774" xr:uid="{3DB01509-851C-43A1-9AE1-02E0F23B8F7A}"/>
    <cellStyle name="Normal 13 10 2" xfId="1928" xr:uid="{5334214C-060E-4AD9-8B58-6B950099FC40}"/>
    <cellStyle name="Normal 13 11" xfId="775" xr:uid="{027F1FB8-77D1-4D04-9002-CE176BA2A897}"/>
    <cellStyle name="Normal 13 11 2" xfId="1929" xr:uid="{637B7182-D54F-4E12-830A-158E8158D7E7}"/>
    <cellStyle name="Normal 13 12" xfId="776" xr:uid="{C42C17FB-BCFD-4685-8CC1-141487D67F47}"/>
    <cellStyle name="Normal 13 13" xfId="777" xr:uid="{734F7B61-3CDA-4C0F-9C4F-F80D07EA16E2}"/>
    <cellStyle name="Normal 13 13 2" xfId="1930" xr:uid="{9CBDD423-FEF4-44DE-B3EA-A1A85FA31AC8}"/>
    <cellStyle name="Normal 13 14" xfId="778" xr:uid="{7385A947-2BF7-4C04-959F-187B6CD98E48}"/>
    <cellStyle name="Normal 13 14 2" xfId="1931" xr:uid="{D8878805-8644-4D5F-949B-2B7B47193121}"/>
    <cellStyle name="Normal 13 15" xfId="779" xr:uid="{3CDF11A5-3ACB-4EB6-A95A-C6B61EF12B5F}"/>
    <cellStyle name="Normal 13 15 2" xfId="1932" xr:uid="{2396EBF4-7FF4-41C7-83EA-0400F097C137}"/>
    <cellStyle name="Normal 13 16" xfId="780" xr:uid="{4D7886E7-CEE1-4D39-86EC-08BB04AA5A0E}"/>
    <cellStyle name="Normal 13 16 2" xfId="1933" xr:uid="{F1E88BB1-4A04-474B-85D3-68AF5209F7BA}"/>
    <cellStyle name="Normal 13 17" xfId="781" xr:uid="{DCE9686A-D6BD-4B87-86B8-EDB59517D82D}"/>
    <cellStyle name="Normal 13 18" xfId="782" xr:uid="{BD7B7162-952B-4246-9EA5-20FB0FE68EF0}"/>
    <cellStyle name="Normal 13 19" xfId="783" xr:uid="{3C9FF556-2D5D-4547-92E1-C1FBDDFE7554}"/>
    <cellStyle name="Normal 13 2" xfId="784" xr:uid="{20FCE55E-97A4-4AEE-AA70-E49DF3A91EAC}"/>
    <cellStyle name="Normal 13 2 2" xfId="785" xr:uid="{DDAD891E-EF5C-4D43-80D4-43C6963A39AE}"/>
    <cellStyle name="Normal 13 2 2 2" xfId="1934" xr:uid="{F6A4E864-99E2-40D5-A064-84EF55E305D0}"/>
    <cellStyle name="Normal 13 2 3" xfId="786" xr:uid="{5F0DDF67-525D-4253-AFF0-BD7D79697BC2}"/>
    <cellStyle name="Normal 13 2 3 2" xfId="1935" xr:uid="{4C847842-DBBF-4E75-915B-CD2E397A2187}"/>
    <cellStyle name="Normal 13 2 4" xfId="787" xr:uid="{AC77DA96-9E5A-4B3D-92BD-D54B3ABEC1EE}"/>
    <cellStyle name="Normal 13 2 4 2" xfId="1936" xr:uid="{3032F192-B97D-4830-B848-02549396C354}"/>
    <cellStyle name="Normal 13 2 5" xfId="788" xr:uid="{E59BB800-AF1E-4F4A-BB88-F3191BACCDDB}"/>
    <cellStyle name="Normal 13 2 5 2" xfId="1937" xr:uid="{8E723B9C-372E-4A04-97B0-09C32511ED74}"/>
    <cellStyle name="Normal 13 2 6" xfId="789" xr:uid="{4061319E-1E5B-43E4-9374-4660D2626779}"/>
    <cellStyle name="Normal 13 2 6 2" xfId="1938" xr:uid="{D0CF72EC-0FB7-47C5-B685-AF2B492A8017}"/>
    <cellStyle name="Normal 13 2 7" xfId="790" xr:uid="{59F343BD-39AE-40DB-9C2C-2DE654629298}"/>
    <cellStyle name="Normal 13 2 7 2" xfId="1939" xr:uid="{D96960E0-C614-4ABE-B75F-10E55DEE3355}"/>
    <cellStyle name="Normal 13 2 8" xfId="791" xr:uid="{FB9B71F4-601B-452A-B2D0-8987DFA57D43}"/>
    <cellStyle name="Normal 13 2 8 2" xfId="1940" xr:uid="{E138C370-C7D0-4B32-809C-9B4F21FC4D8B}"/>
    <cellStyle name="Normal 13 20" xfId="792" xr:uid="{2432AB14-A4DE-4F58-A7E9-44CAB6CE6FFD}"/>
    <cellStyle name="Normal 13 21" xfId="793" xr:uid="{A26E0CF6-60BC-459A-8B80-B33B69AF02EA}"/>
    <cellStyle name="Normal 13 22" xfId="794" xr:uid="{D6D67C29-2501-4A37-9EF7-4A4F91D5054A}"/>
    <cellStyle name="Normal 13 23" xfId="795" xr:uid="{AE4C6CF5-42B4-4293-BA78-071963D3690E}"/>
    <cellStyle name="Normal 13 24" xfId="796" xr:uid="{DE2C34E6-F42A-4A2E-B6FE-F51ED831B442}"/>
    <cellStyle name="Normal 13 25" xfId="797" xr:uid="{23C3F5D1-E2EC-4A34-8223-534C538FAD42}"/>
    <cellStyle name="Normal 13 26" xfId="798" xr:uid="{A7BFF110-0769-4D76-98E3-021D2D402EF1}"/>
    <cellStyle name="Normal 13 27" xfId="799" xr:uid="{9AEFE729-50B7-4B62-84D3-DCF5F71FEB33}"/>
    <cellStyle name="Normal 13 28" xfId="800" xr:uid="{C850E4AF-999D-41A1-9DD8-62135ECBA318}"/>
    <cellStyle name="Normal 13 29" xfId="801" xr:uid="{44EA3788-308F-4A45-95EE-BC58B7FBAC23}"/>
    <cellStyle name="Normal 13 3" xfId="802" xr:uid="{9E3EF1BB-2CE5-423B-923B-AB06DE862C15}"/>
    <cellStyle name="Normal 13 3 2" xfId="1941" xr:uid="{0FF20888-3BEF-4558-84A9-0C3705C4F428}"/>
    <cellStyle name="Normal 13 30" xfId="803" xr:uid="{494B9A52-C942-4FF1-AF75-4800B57EEDC8}"/>
    <cellStyle name="Normal 13 31" xfId="804" xr:uid="{7AEC4D8D-9BA8-42EE-BB54-45276C6DAC56}"/>
    <cellStyle name="Normal 13 32" xfId="805" xr:uid="{4D1D9EFA-8C2C-4865-A69B-E1AE868E12D2}"/>
    <cellStyle name="Normal 13 33" xfId="806" xr:uid="{4D0EA3D6-569D-420C-94D0-9647BE8464F7}"/>
    <cellStyle name="Normal 13 34" xfId="807" xr:uid="{42292503-74C7-49D8-B410-F7912012A990}"/>
    <cellStyle name="Normal 13 35" xfId="808" xr:uid="{CA008182-74A3-4CFA-BA22-4CAE6C59D8EA}"/>
    <cellStyle name="Normal 13 36" xfId="809" xr:uid="{1960904E-C064-4D78-A78A-5555C2C66B99}"/>
    <cellStyle name="Normal 13 37" xfId="810" xr:uid="{30A1608C-7231-4C08-BCF8-30C72599E9EC}"/>
    <cellStyle name="Normal 13 38" xfId="811" xr:uid="{31C5077F-FB66-4F15-B18A-29CE5270D431}"/>
    <cellStyle name="Normal 13 4" xfId="812" xr:uid="{D42C0C34-B834-4A1E-BC42-AFBF71035401}"/>
    <cellStyle name="Normal 13 4 2" xfId="1942" xr:uid="{C4933355-98BE-4A2C-93D5-6CA4CA528FE0}"/>
    <cellStyle name="Normal 13 5" xfId="813" xr:uid="{3588E332-8495-4AA0-B343-78E4922E4891}"/>
    <cellStyle name="Normal 13 6" xfId="814" xr:uid="{D4B1211A-26D7-4453-82CD-A87C97848535}"/>
    <cellStyle name="Normal 13 7" xfId="815" xr:uid="{ADDBB9B6-B256-4D97-91DD-58724974B29F}"/>
    <cellStyle name="Normal 13 8" xfId="816" xr:uid="{6D2D5B71-44A6-4C0C-859D-18DF90EA8F1A}"/>
    <cellStyle name="Normal 13 9" xfId="817" xr:uid="{10DC9231-5724-4B5C-A9C0-C11EF3E91995}"/>
    <cellStyle name="Normal 13 9 2" xfId="1943" xr:uid="{6588341E-57D1-4D04-876D-351EFCD10865}"/>
    <cellStyle name="Normal 14" xfId="818" xr:uid="{B7A9401F-B8C4-4B1F-BF37-FD402172CC57}"/>
    <cellStyle name="Normal 14 10" xfId="819" xr:uid="{4DBAE99B-34AB-4609-B657-E906CDE1D947}"/>
    <cellStyle name="Normal 14 10 2" xfId="1944" xr:uid="{4AA3EF57-BFEE-4DB6-9B67-52290CCB46A6}"/>
    <cellStyle name="Normal 14 11" xfId="820" xr:uid="{784C7ADF-BC49-4A49-97F6-E1D78FC29A85}"/>
    <cellStyle name="Normal 14 11 2" xfId="1945" xr:uid="{0FDBA1DC-DCDF-4F2D-8F93-97336F102457}"/>
    <cellStyle name="Normal 14 12" xfId="821" xr:uid="{79BFD411-4DD1-4071-84EA-180FDDEF73D1}"/>
    <cellStyle name="Normal 14 12 2" xfId="1946" xr:uid="{97196F3C-266E-4D92-A169-A4D3F2094867}"/>
    <cellStyle name="Normal 14 13" xfId="822" xr:uid="{344F38AA-7F22-4DC9-8E8E-83E4FBC488DE}"/>
    <cellStyle name="Normal 14 13 2" xfId="1947" xr:uid="{F3F81347-B7BC-4C1E-816E-690DEE02E6E2}"/>
    <cellStyle name="Normal 14 14" xfId="823" xr:uid="{73B60852-B630-4C75-8ADC-3C10DCD1F724}"/>
    <cellStyle name="Normal 14 14 2" xfId="1948" xr:uid="{4471D59D-4CDC-4D38-919A-F314113BD0B3}"/>
    <cellStyle name="Normal 14 15" xfId="824" xr:uid="{3C5A5B7E-DF84-4175-8A41-389FB11BD3CE}"/>
    <cellStyle name="Normal 14 15 2" xfId="1949" xr:uid="{A7222F79-BDE7-4C3E-8C2B-4EA4E7F9B5BF}"/>
    <cellStyle name="Normal 14 2" xfId="825" xr:uid="{5462D44A-8DE6-4563-8262-BF180EC18397}"/>
    <cellStyle name="Normal 14 2 2" xfId="826" xr:uid="{F054AB34-6CF9-40A5-ACCF-DD2250E92727}"/>
    <cellStyle name="Normal 14 2 3" xfId="827" xr:uid="{27E1A9CC-B66E-4BF8-A034-84681885E859}"/>
    <cellStyle name="Normal 14 2 4" xfId="828" xr:uid="{83238156-9472-482E-A9BF-CC6E6E8E173B}"/>
    <cellStyle name="Normal 14 2 5" xfId="829" xr:uid="{49A1A2F3-3C28-4847-8299-305EDB557007}"/>
    <cellStyle name="Normal 14 2 6" xfId="830" xr:uid="{F6323BD3-AF5F-4609-BE1E-BD2A5E7985D5}"/>
    <cellStyle name="Normal 14 2 7" xfId="831" xr:uid="{48E0C35F-B104-47BD-AED1-DDB948171FA8}"/>
    <cellStyle name="Normal 14 2 8" xfId="1950" xr:uid="{4A0BF3F4-1A1A-4887-85D0-2F923842033B}"/>
    <cellStyle name="Normal 14 3" xfId="832" xr:uid="{39B68844-5078-4B2C-8634-3405FB5666D3}"/>
    <cellStyle name="Normal 14 4" xfId="833" xr:uid="{6340384B-B02F-461D-806A-B577DB5DCC02}"/>
    <cellStyle name="Normal 14 4 2" xfId="1951" xr:uid="{2875FEE4-7A00-4041-B9F4-2930872CD6AC}"/>
    <cellStyle name="Normal 14 5" xfId="834" xr:uid="{90C47950-F0DA-46DD-B763-B1AA685E4552}"/>
    <cellStyle name="Normal 14 5 2" xfId="1952" xr:uid="{AF14F390-7ADB-4B74-9907-7769E40CDC8D}"/>
    <cellStyle name="Normal 14 6" xfId="835" xr:uid="{3A75FC90-855A-464A-B6A1-869ECDF04E78}"/>
    <cellStyle name="Normal 14 7" xfId="836" xr:uid="{3AD0BFED-1C2B-4E35-8393-FE4A5891A863}"/>
    <cellStyle name="Normal 14 8" xfId="837" xr:uid="{9538C2A0-6850-4B8F-BDD3-8FF140E7F25E}"/>
    <cellStyle name="Normal 14 9" xfId="838" xr:uid="{E0DC451C-A122-4556-B082-DC181B60CDEB}"/>
    <cellStyle name="Normal 15" xfId="839" xr:uid="{97550433-5E4D-4846-8AD8-2E2765E51C99}"/>
    <cellStyle name="Normal 15 2" xfId="840" xr:uid="{8151F925-66C1-4545-8570-8D509C32B814}"/>
    <cellStyle name="Normal 15 3" xfId="841" xr:uid="{62C70DC3-0660-4CFC-8EA2-A6986EE8C54D}"/>
    <cellStyle name="Normal 15 4" xfId="842" xr:uid="{6F776C40-0019-49F4-9D9C-241ED4E65FB3}"/>
    <cellStyle name="Normal 15 5" xfId="843" xr:uid="{EDAC93EA-8FC5-4E39-B5D7-B66B49B647A3}"/>
    <cellStyle name="Normal 15 6" xfId="844" xr:uid="{89AE90D4-1BAD-45C7-B5EF-B1D3F438E23C}"/>
    <cellStyle name="Normal 16" xfId="845" xr:uid="{AD16FB1F-B935-4FCF-869E-51E3B2EFB8C4}"/>
    <cellStyle name="Normal 16 2" xfId="846" xr:uid="{0A7A43A2-32B1-4BDB-B87E-D13069A670B1}"/>
    <cellStyle name="Normal 16 3" xfId="847" xr:uid="{206ECC73-93F2-413D-8958-A8F3B10D7698}"/>
    <cellStyle name="Normal 16 4" xfId="848" xr:uid="{03D19A32-0E6D-48DD-82AB-E0DB41F5A6AD}"/>
    <cellStyle name="Normal 16 5" xfId="849" xr:uid="{144AE023-89E4-48D3-A5B6-899DF26B4737}"/>
    <cellStyle name="Normal 16 6" xfId="850" xr:uid="{E5683A2A-C2FC-4DE9-B570-6C72FD98FF31}"/>
    <cellStyle name="Normal 16 7" xfId="1953" xr:uid="{40009463-3535-4923-8B4A-63358128C9D9}"/>
    <cellStyle name="Normal 17" xfId="851" xr:uid="{2A48961C-966C-4C88-93E8-218A4B7FA046}"/>
    <cellStyle name="Normal 17 10" xfId="852" xr:uid="{B2AF5E08-9A67-4FA8-B875-38088B08BC53}"/>
    <cellStyle name="Normal 17 11" xfId="853" xr:uid="{AC3B5670-2A59-43E1-9FD4-ABE3ECED2C1B}"/>
    <cellStyle name="Normal 17 12" xfId="854" xr:uid="{21426E2B-D422-402D-88AC-E61858A5A190}"/>
    <cellStyle name="Normal 17 13" xfId="855" xr:uid="{5E3667A3-AB37-44EC-B85B-508936B74232}"/>
    <cellStyle name="Normal 17 14" xfId="1954" xr:uid="{A8CE33B3-7250-4A62-8CE5-CAF30E579FCF}"/>
    <cellStyle name="Normal 17 2" xfId="856" xr:uid="{8FB9CA3C-20C2-4619-A1C0-9B076A22B58F}"/>
    <cellStyle name="Normal 17 3" xfId="857" xr:uid="{B48F19EA-0BB5-482F-ACDF-4392F5DEAF4B}"/>
    <cellStyle name="Normal 17 4" xfId="858" xr:uid="{27F40B39-7497-4DA5-9C10-9FD0A21FAD2D}"/>
    <cellStyle name="Normal 17 5" xfId="859" xr:uid="{A0A9E4D5-0BF6-4E3D-AD3E-0ACAEC310AC6}"/>
    <cellStyle name="Normal 17 6" xfId="860" xr:uid="{96A6D3A3-5E26-496B-8785-B9F999DD793B}"/>
    <cellStyle name="Normal 17 7" xfId="861" xr:uid="{13EA3328-1E45-423F-A6E3-16ADD308DAD9}"/>
    <cellStyle name="Normal 17 8" xfId="862" xr:uid="{B96E8336-CE52-42A8-9BE4-504493DAFF11}"/>
    <cellStyle name="Normal 17 9" xfId="863" xr:uid="{63BF3160-820B-431A-B3B1-6D5B30802622}"/>
    <cellStyle name="Normal 18" xfId="864" xr:uid="{CA6CD94A-749C-46AD-BF8B-4E99503592A8}"/>
    <cellStyle name="Normal 18 2" xfId="1955" xr:uid="{65278A74-7F71-48F0-8275-2801BCAD4F32}"/>
    <cellStyle name="Normal 19" xfId="36" xr:uid="{D8DCDBC9-7579-44E8-86E0-D5EDBC424EBD}"/>
    <cellStyle name="Normal 2" xfId="2" xr:uid="{AF6A8310-F127-444A-8F28-D87D69ECD1A9}"/>
    <cellStyle name="Normal 2 10" xfId="37" xr:uid="{CC3B45EB-CEA5-44DC-BEEE-37FB75FC4731}"/>
    <cellStyle name="Normal 2 11" xfId="865" xr:uid="{8C7B6049-4A84-4578-B6ED-0D3D7A2EB604}"/>
    <cellStyle name="Normal 2 12" xfId="866" xr:uid="{6EA5CF97-DB2A-4A17-BDBB-45A9EB827155}"/>
    <cellStyle name="Normal 2 13" xfId="867" xr:uid="{E006D372-3B9D-4158-9603-7B63C766E148}"/>
    <cellStyle name="Normal 2 14" xfId="868" xr:uid="{CA106D9C-11EC-4155-857D-F550DEA344FF}"/>
    <cellStyle name="Normal 2 15" xfId="869" xr:uid="{3370816C-ADB1-4E75-8EC3-CC7F32D65AD7}"/>
    <cellStyle name="Normal 2 16" xfId="870" xr:uid="{C5017834-72ED-4FF5-9952-D4960B1A06F3}"/>
    <cellStyle name="Normal 2 17" xfId="871" xr:uid="{E9D32718-20D6-4CF0-84B6-FEA4D3E42DB7}"/>
    <cellStyle name="Normal 2 18" xfId="1650" xr:uid="{32EECD6A-EAA2-4D68-AFEB-19F6F58F0FC1}"/>
    <cellStyle name="Normal 2 2" xfId="25" xr:uid="{05ACCF78-1E3C-4079-A423-EFFEDA168CBE}"/>
    <cellStyle name="Normal 2 2 10" xfId="873" xr:uid="{03191F47-0AE0-48C6-A2EC-F7824252C296}"/>
    <cellStyle name="Normal 2 2 10 2" xfId="1956" xr:uid="{B2760B1D-1818-48E2-A9B7-87C8E7CB097A}"/>
    <cellStyle name="Normal 2 2 11" xfId="874" xr:uid="{C9C43D22-5B58-4336-B63F-E44299D4C096}"/>
    <cellStyle name="Normal 2 2 11 2" xfId="1957" xr:uid="{F5CFA323-88D3-4652-92BE-824F2B679C6E}"/>
    <cellStyle name="Normal 2 2 12" xfId="875" xr:uid="{26813EEC-FA10-44B6-A291-AC27CA6EA9FC}"/>
    <cellStyle name="Normal 2 2 12 2" xfId="1958" xr:uid="{C55C656B-9431-4205-AE17-09BFF4C54C04}"/>
    <cellStyle name="Normal 2 2 13" xfId="876" xr:uid="{219C057E-4F50-4451-8426-183CB72D3BEC}"/>
    <cellStyle name="Normal 2 2 13 2" xfId="1959" xr:uid="{14E02070-D168-4B3D-AB67-7DD1ED69E5C5}"/>
    <cellStyle name="Normal 2 2 14" xfId="872" xr:uid="{1810A76F-53F9-4587-A170-8A1BA6D8ED77}"/>
    <cellStyle name="Normal 2 2 2" xfId="877" xr:uid="{933FA1E3-58AD-4D59-9B39-4BEAB4A3CB75}"/>
    <cellStyle name="Normal 2 2 2 2" xfId="1960" xr:uid="{8DE1EE2C-EDAA-458A-BF71-0D54DFBCBC73}"/>
    <cellStyle name="Normal 2 2 3" xfId="878" xr:uid="{B1E5AD4D-59AC-4FF5-A4C1-09592DC3772E}"/>
    <cellStyle name="Normal 2 2 3 2" xfId="1961" xr:uid="{31C54B64-7BFF-481F-817F-2FD3A05018BD}"/>
    <cellStyle name="Normal 2 2 4" xfId="879" xr:uid="{CE435ECB-8332-4981-BDA0-0FCDDD9CBBF6}"/>
    <cellStyle name="Normal 2 2 4 2" xfId="1962" xr:uid="{3BB922BB-B48E-4C9E-BF0D-960750DFC5C9}"/>
    <cellStyle name="Normal 2 2 5" xfId="880" xr:uid="{4AC38BBD-2A3D-4FA1-A85A-6519AA5CA0D7}"/>
    <cellStyle name="Normal 2 2 5 2" xfId="1963" xr:uid="{19013B74-B33C-431D-AC92-994EABD925A0}"/>
    <cellStyle name="Normal 2 2 6" xfId="881" xr:uid="{9D2B2FAD-9AF4-43A7-B70E-49F4F582C0A0}"/>
    <cellStyle name="Normal 2 2 6 2" xfId="1964" xr:uid="{6CB3687E-0C45-4378-AEAE-3CBD96AC578D}"/>
    <cellStyle name="Normal 2 2 7" xfId="882" xr:uid="{29B6E03E-3603-435E-B78E-A3C50D02BBA6}"/>
    <cellStyle name="Normal 2 2 7 2" xfId="1965" xr:uid="{E289666C-D58C-4EA7-8C47-7C176F0D4583}"/>
    <cellStyle name="Normal 2 2 8" xfId="883" xr:uid="{20B00DFD-8730-41D4-932E-3ED3714A5BFA}"/>
    <cellStyle name="Normal 2 2 8 2" xfId="1966" xr:uid="{DF2B2A29-8553-43C5-BB82-1A55133CE15B}"/>
    <cellStyle name="Normal 2 2 9" xfId="884" xr:uid="{CAA3DDA6-3854-41C4-8C2B-547DC6C0ADB8}"/>
    <cellStyle name="Normal 2 2 9 2" xfId="1967" xr:uid="{BF2C5FE5-1C0E-4DEB-805E-B83F1A51D8EB}"/>
    <cellStyle name="Normal 2 3" xfId="23" xr:uid="{C1F8471C-4019-4120-B510-D15FA9EBBF08}"/>
    <cellStyle name="Normal 2 3 10" xfId="886" xr:uid="{DC3217B5-FE7C-4E69-990A-E97B791289AC}"/>
    <cellStyle name="Normal 2 3 10 2" xfId="1968" xr:uid="{DE878C91-0610-4344-A0F5-64345E7AF634}"/>
    <cellStyle name="Normal 2 3 11" xfId="887" xr:uid="{782CAFB8-D614-47B7-AC64-296F8DC0BB97}"/>
    <cellStyle name="Normal 2 3 11 2" xfId="1969" xr:uid="{1F67B4BD-8BC7-4C80-AFB6-A905EB0AF336}"/>
    <cellStyle name="Normal 2 3 12" xfId="888" xr:uid="{62FAA606-EC45-4737-90CE-6C9404F27264}"/>
    <cellStyle name="Normal 2 3 12 2" xfId="1970" xr:uid="{3EE2CE95-C476-4700-8D46-8D6BE751D7AD}"/>
    <cellStyle name="Normal 2 3 13" xfId="889" xr:uid="{61DFDDC1-8C36-4D87-BFCD-F3838D1D3730}"/>
    <cellStyle name="Normal 2 3 13 2" xfId="1971" xr:uid="{766BA0EA-8651-4AD3-82BB-2E2274352892}"/>
    <cellStyle name="Normal 2 3 14" xfId="885" xr:uid="{67684657-FB5C-43F9-9C5A-A398EABCC5CE}"/>
    <cellStyle name="Normal 2 3 2" xfId="890" xr:uid="{5CFEC39B-6E74-4E19-9D63-158AEE81DD98}"/>
    <cellStyle name="Normal 2 3 2 2" xfId="1972" xr:uid="{14A7881E-046F-4206-8C36-AF9E1C87F3B5}"/>
    <cellStyle name="Normal 2 3 3" xfId="891" xr:uid="{7C142608-3BD5-4156-B052-59F6F0E60E05}"/>
    <cellStyle name="Normal 2 3 3 2" xfId="1973" xr:uid="{AF3C717B-93DA-4A86-8A06-F4D948616C67}"/>
    <cellStyle name="Normal 2 3 4" xfId="892" xr:uid="{1B4460D9-5D08-4432-A200-0B65F6A154FE}"/>
    <cellStyle name="Normal 2 3 4 2" xfId="1974" xr:uid="{C546CC4C-4F64-4405-8F04-24B8871CA6FF}"/>
    <cellStyle name="Normal 2 3 5" xfId="893" xr:uid="{FA06D253-0200-4838-A10E-D9480BC29ED9}"/>
    <cellStyle name="Normal 2 3 5 2" xfId="1975" xr:uid="{2FC3B99D-6C44-48F7-9E83-EAB8342712CE}"/>
    <cellStyle name="Normal 2 3 6" xfId="894" xr:uid="{CEA4310C-1041-4F06-A8B0-88FA0A3E81A2}"/>
    <cellStyle name="Normal 2 3 6 2" xfId="1976" xr:uid="{30D807AE-B195-4203-8817-B8C22976F01A}"/>
    <cellStyle name="Normal 2 3 7" xfId="895" xr:uid="{2E1B322E-0BB8-4D53-87BD-A5447820AB3B}"/>
    <cellStyle name="Normal 2 3 7 2" xfId="1977" xr:uid="{1F5827A0-42BC-476F-931D-1F2EA80AF8D5}"/>
    <cellStyle name="Normal 2 3 8" xfId="896" xr:uid="{E3478D79-764A-4E22-9EEA-ECF1A500BB35}"/>
    <cellStyle name="Normal 2 3 8 2" xfId="1978" xr:uid="{4B37BF0B-9292-4CB7-A7B2-48B23D9DEE2C}"/>
    <cellStyle name="Normal 2 3 9" xfId="897" xr:uid="{6270CEA2-F919-412F-8568-0C29774B052E}"/>
    <cellStyle name="Normal 2 3 9 2" xfId="1979" xr:uid="{606E4BB6-0620-4D45-8BA0-583826C02026}"/>
    <cellStyle name="Normal 2 4" xfId="898" xr:uid="{4E1800B0-BC82-4471-88AC-3413F6201BDA}"/>
    <cellStyle name="Normal 2 4 10" xfId="899" xr:uid="{B4DAF2C3-6B17-447D-9EEB-06AEBD5DF421}"/>
    <cellStyle name="Normal 2 4 10 2" xfId="1980" xr:uid="{7C4CE604-6C6D-4C0B-A036-218A8A581162}"/>
    <cellStyle name="Normal 2 4 11" xfId="900" xr:uid="{F1D3931C-3E23-4857-A1C4-4833D2036B41}"/>
    <cellStyle name="Normal 2 4 11 2" xfId="1981" xr:uid="{2547C642-A2E1-468A-BC87-6D206B533A02}"/>
    <cellStyle name="Normal 2 4 12" xfId="901" xr:uid="{1C8356E8-CE14-4A82-8EA4-5D12C0BC61A1}"/>
    <cellStyle name="Normal 2 4 12 2" xfId="1982" xr:uid="{92CABAAB-B4C9-4D1D-9690-2AC588BFF347}"/>
    <cellStyle name="Normal 2 4 13" xfId="902" xr:uid="{EFE7ED39-BDAD-4DE6-841E-AF098CE15AF7}"/>
    <cellStyle name="Normal 2 4 13 2" xfId="1983" xr:uid="{2AABF4B4-3AA9-42EB-997B-1064EB419557}"/>
    <cellStyle name="Normal 2 4 2" xfId="903" xr:uid="{FCD43E71-8A4C-4028-8E8B-6570535699D1}"/>
    <cellStyle name="Normal 2 4 2 2" xfId="1984" xr:uid="{95767C71-65AB-4244-B6B1-4275ED88AAC0}"/>
    <cellStyle name="Normal 2 4 3" xfId="904" xr:uid="{E004E067-2760-451A-8E56-E1FC5984971C}"/>
    <cellStyle name="Normal 2 4 3 2" xfId="1985" xr:uid="{403A2381-6C57-49B3-BFDE-8920E6343156}"/>
    <cellStyle name="Normal 2 4 4" xfId="905" xr:uid="{AC2C1F86-856F-47C6-ADEC-1E3A092B5D45}"/>
    <cellStyle name="Normal 2 4 4 2" xfId="1986" xr:uid="{FC0290A5-89F5-48F2-8DFE-F59416B9D1C5}"/>
    <cellStyle name="Normal 2 4 5" xfId="906" xr:uid="{0C7BD3E3-26F8-4594-BBA9-DFC4D1DB6685}"/>
    <cellStyle name="Normal 2 4 5 2" xfId="1987" xr:uid="{D7B171D8-C73D-4842-86B6-ADEDE5F974AE}"/>
    <cellStyle name="Normal 2 4 6" xfId="907" xr:uid="{5678DED9-5EF1-4508-A9B2-74F171F1790D}"/>
    <cellStyle name="Normal 2 4 6 2" xfId="1988" xr:uid="{288C3288-EE52-493B-A9DE-E82539811920}"/>
    <cellStyle name="Normal 2 4 7" xfId="908" xr:uid="{7D4D80EF-F7C0-4434-9639-514169D73FE0}"/>
    <cellStyle name="Normal 2 4 7 2" xfId="1989" xr:uid="{3D1586A3-D2CA-4830-9E0C-DE856B8F1995}"/>
    <cellStyle name="Normal 2 4 8" xfId="909" xr:uid="{522B1186-1D9C-438A-BFF7-D0D0187975A3}"/>
    <cellStyle name="Normal 2 4 8 2" xfId="1990" xr:uid="{9C055BDB-5965-418C-8F80-286E9233771B}"/>
    <cellStyle name="Normal 2 4 9" xfId="910" xr:uid="{4C297623-C916-4F9D-B7CC-88559868FDDE}"/>
    <cellStyle name="Normal 2 4 9 2" xfId="1991" xr:uid="{178AA6EC-9A88-4272-A6CF-E3AE22A91582}"/>
    <cellStyle name="Normal 2 5" xfId="911" xr:uid="{41849A6E-4DA4-4A10-9BC4-18786D4A25AB}"/>
    <cellStyle name="Normal 2 6" xfId="912" xr:uid="{3A7325C9-3305-44C9-914B-EF77ED36D367}"/>
    <cellStyle name="Normal 2 7" xfId="913" xr:uid="{09750969-3ECA-4B68-8AD0-85A86451A934}"/>
    <cellStyle name="Normal 2 8" xfId="914" xr:uid="{58F2877F-6CB5-476D-AC63-7071241EEF58}"/>
    <cellStyle name="Normal 2 9" xfId="915" xr:uid="{51D0A255-FCAD-4109-96DC-E19830BBFDF7}"/>
    <cellStyle name="Normal 20" xfId="916" xr:uid="{E63EF703-3BC4-48D0-9753-F840189B7C1F}"/>
    <cellStyle name="Normal 21" xfId="1649" xr:uid="{8337DA97-70DC-4E8B-8330-3A86EBE3919E}"/>
    <cellStyle name="Normal 22" xfId="27" xr:uid="{C3B61260-47EC-4991-A969-5C087DDB8372}"/>
    <cellStyle name="Normal 23" xfId="1652" xr:uid="{9586E474-A1FB-4A02-A742-1B655E1031DE}"/>
    <cellStyle name="Normal 24" xfId="1714" xr:uid="{1411315A-8349-4600-A629-3BD653DE1F75}"/>
    <cellStyle name="Normal 26" xfId="917" xr:uid="{6834D4B1-F463-43A6-92A6-2939C0135571}"/>
    <cellStyle name="Normal 29" xfId="35" xr:uid="{9013B34E-9818-4138-AC98-DA6462F3B5F3}"/>
    <cellStyle name="Normal 29 2" xfId="1718" xr:uid="{C453B6E3-33CA-4CE6-BB31-C981E4F1F556}"/>
    <cellStyle name="Normal 3" xfId="3" xr:uid="{80146280-B6B7-4ADD-BD82-B2E5F17939CC}"/>
    <cellStyle name="Normal 3 10" xfId="918" xr:uid="{80100A5A-105D-4090-BB71-A1B1B79B1AA2}"/>
    <cellStyle name="Normal 3 11" xfId="919" xr:uid="{8D30BCA2-0B30-4847-A51C-197BCDBFBE52}"/>
    <cellStyle name="Normal 3 12" xfId="920" xr:uid="{5E479759-B977-41CF-9BEE-60DE23180B2D}"/>
    <cellStyle name="Normal 3 13" xfId="31" xr:uid="{E1F7D125-5C78-44F1-A709-F3EFBF1EC12C}"/>
    <cellStyle name="Normal 3 2" xfId="22" xr:uid="{077C29FD-6774-494E-95D4-16050AF91C45}"/>
    <cellStyle name="Normal 3 2 2" xfId="922" xr:uid="{322B43E7-6287-4463-979B-2B30714A1039}"/>
    <cellStyle name="Normal 3 2 3" xfId="923" xr:uid="{7552918E-8B97-46D0-AE65-C3A5F459753E}"/>
    <cellStyle name="Normal 3 2 4" xfId="924" xr:uid="{43490186-AD6B-4AA5-A5D8-15A98B59AACA}"/>
    <cellStyle name="Normal 3 2 5" xfId="925" xr:uid="{96AC93A3-8B4B-4771-AFD8-8ED54E1CA71B}"/>
    <cellStyle name="Normal 3 2 6" xfId="926" xr:uid="{C0832EF6-7BA1-470F-BD68-C54320183554}"/>
    <cellStyle name="Normal 3 2 7" xfId="927" xr:uid="{5758FDD8-B5D6-4CD6-964D-697C9E5ECE9C}"/>
    <cellStyle name="Normal 3 2 8" xfId="928" xr:uid="{0D88F867-5655-45A6-AB95-390D3BD7C6E6}"/>
    <cellStyle name="Normal 3 2 9" xfId="921" xr:uid="{75FD0912-6ED3-4C65-8AC4-AA3472770800}"/>
    <cellStyle name="Normal 3 3" xfId="929" xr:uid="{284DCE8D-5E34-4E3D-8BA2-E3A9CFB7B0A0}"/>
    <cellStyle name="Normal 3 3 2" xfId="930" xr:uid="{A4A7DCE8-DE66-4CCD-8E19-B89E768708AA}"/>
    <cellStyle name="Normal 3 3 3" xfId="931" xr:uid="{5FAA1352-AB98-48D8-8B02-A8D5F1C856BC}"/>
    <cellStyle name="Normal 3 3 4" xfId="932" xr:uid="{3495D080-0DD9-455B-94AE-F30BFAD6BF5C}"/>
    <cellStyle name="Normal 3 3 5" xfId="933" xr:uid="{D6805830-2C5A-4124-9638-7A20C2D6ECD6}"/>
    <cellStyle name="Normal 3 3 6" xfId="934" xr:uid="{270D610B-03A5-488C-820B-52B6FA6099C4}"/>
    <cellStyle name="Normal 3 3 7" xfId="935" xr:uid="{3EA704AF-633C-4757-8181-5AE13C0E0D2C}"/>
    <cellStyle name="Normal 3 3 8" xfId="936" xr:uid="{A4AB88C7-8E21-4FA6-BAD4-A197B1DC97A3}"/>
    <cellStyle name="Normal 3 4" xfId="937" xr:uid="{A590E842-E881-4890-97DA-EB8CCF6B2567}"/>
    <cellStyle name="Normal 3 4 2" xfId="938" xr:uid="{D390ECD4-457C-445B-9F39-48CF2A1B7A94}"/>
    <cellStyle name="Normal 3 4 3" xfId="939" xr:uid="{36830461-DECA-4679-B805-182BDE37E6EB}"/>
    <cellStyle name="Normal 3 4 4" xfId="940" xr:uid="{ACBC81A4-7FDB-4445-AA6A-D39299D82B01}"/>
    <cellStyle name="Normal 3 4 5" xfId="941" xr:uid="{9D5D53BE-398E-44BF-93DF-D5E8C61999A6}"/>
    <cellStyle name="Normal 3 4 6" xfId="942" xr:uid="{886015C3-B5C4-476E-935B-CE96FF0D3916}"/>
    <cellStyle name="Normal 3 4 7" xfId="943" xr:uid="{1573D0B2-F060-47B5-B397-A6E05D9680B9}"/>
    <cellStyle name="Normal 3 4 8" xfId="944" xr:uid="{53CBE521-EB41-4800-A99E-11B5A7CF30A5}"/>
    <cellStyle name="Normal 3 5" xfId="945" xr:uid="{E2113F6F-2959-4E2D-A87E-60428046D979}"/>
    <cellStyle name="Normal 3 5 2" xfId="946" xr:uid="{1AA6F0FC-3A28-4844-B57A-13776CB0EFAE}"/>
    <cellStyle name="Normal 3 5 3" xfId="947" xr:uid="{0F9828D7-FDDE-4730-B2EF-D3C46763A950}"/>
    <cellStyle name="Normal 3 5 4" xfId="948" xr:uid="{2281946F-A120-4CCC-B9A9-ACB20717B180}"/>
    <cellStyle name="Normal 3 5 5" xfId="949" xr:uid="{6100445A-C13D-4449-B881-248F3865E253}"/>
    <cellStyle name="Normal 3 5 6" xfId="950" xr:uid="{31859430-AF52-4F15-8630-88599B5AFCFC}"/>
    <cellStyle name="Normal 3 5 7" xfId="951" xr:uid="{C93B0B3C-8D12-4344-878F-57166D32616A}"/>
    <cellStyle name="Normal 3 5 8" xfId="952" xr:uid="{678EA7C0-A47C-4D35-A9BB-C1E22E0CCFE5}"/>
    <cellStyle name="Normal 3 6" xfId="953" xr:uid="{C468187A-3810-4DD2-A177-192E23FEFFC3}"/>
    <cellStyle name="Normal 3 7" xfId="954" xr:uid="{F615DC54-A9E7-4C3A-828D-DC6DF02928C9}"/>
    <cellStyle name="Normal 3 8" xfId="955" xr:uid="{B43ED693-EF39-4955-A0E4-C989B232EC6C}"/>
    <cellStyle name="Normal 3 9" xfId="956" xr:uid="{213120D3-6E75-4011-A96A-D817E978DBA0}"/>
    <cellStyle name="Normal 30" xfId="34" xr:uid="{147799B2-DA6E-4A6C-B930-67D40B7A13D5}"/>
    <cellStyle name="Normal 30 2" xfId="1717" xr:uid="{EF1CBB29-5209-4017-B6BB-BAA2ACD80B15}"/>
    <cellStyle name="Normal 4" xfId="24" xr:uid="{5C65D749-D1C5-420B-8757-B37C2E6404CC}"/>
    <cellStyle name="Normal 4 10" xfId="957" xr:uid="{52BD15E2-F6E5-4B24-9EA2-1E394B0C9606}"/>
    <cellStyle name="Normal 4 11" xfId="958" xr:uid="{483DE4F1-EBA4-46D5-B6EE-79A68B5E4625}"/>
    <cellStyle name="Normal 4 12" xfId="959" xr:uid="{534269E5-CF12-4E5F-9E73-C694523D09B8}"/>
    <cellStyle name="Normal 4 13" xfId="32" xr:uid="{D3603100-C480-4FFD-85E1-489132DDB9F4}"/>
    <cellStyle name="Normal 4 2" xfId="26" xr:uid="{DBACF3C8-707D-4332-92E8-B8A72B11AC5A}"/>
    <cellStyle name="Normal 4 2 2" xfId="961" xr:uid="{461DA8DD-C3D4-496D-BBCD-07A25E1B0B9B}"/>
    <cellStyle name="Normal 4 2 2 10" xfId="962" xr:uid="{A79102DD-84B5-4861-BD81-B498016A9A58}"/>
    <cellStyle name="Normal 4 2 2 10 2" xfId="1992" xr:uid="{3880738C-B4A2-417B-A737-2854FEF67786}"/>
    <cellStyle name="Normal 4 2 2 11" xfId="963" xr:uid="{1E3876C6-3567-435A-BD7A-AC360A6CD4BC}"/>
    <cellStyle name="Normal 4 2 2 11 2" xfId="1993" xr:uid="{5D673B70-62D9-43B3-9F91-3DAD46E56074}"/>
    <cellStyle name="Normal 4 2 2 12" xfId="964" xr:uid="{8228E964-4F27-436D-8BE3-8367DD620C7C}"/>
    <cellStyle name="Normal 4 2 2 12 2" xfId="1994" xr:uid="{563BB226-18C9-452B-B5CD-466DB90C65E8}"/>
    <cellStyle name="Normal 4 2 2 13" xfId="965" xr:uid="{93E59C41-D6CA-45B9-A66B-8763696DB6BA}"/>
    <cellStyle name="Normal 4 2 2 13 2" xfId="1995" xr:uid="{219EA525-CD8B-4011-8A2A-A41D5031BF47}"/>
    <cellStyle name="Normal 4 2 2 2" xfId="966" xr:uid="{5CC0DBB0-A017-4863-9B5E-4DD706944D52}"/>
    <cellStyle name="Normal 4 2 2 2 10" xfId="967" xr:uid="{4B1E3425-531E-46CA-81BB-1334C4417DB1}"/>
    <cellStyle name="Normal 4 2 2 2 11" xfId="968" xr:uid="{37AAC3C8-B2BA-4706-8ADA-E20B69104EC3}"/>
    <cellStyle name="Normal 4 2 2 2 12" xfId="969" xr:uid="{43B8E698-B79E-4FA8-9D7B-2909D951C883}"/>
    <cellStyle name="Normal 4 2 2 2 13" xfId="970" xr:uid="{7B796E58-7214-4B00-9FB4-57B33959C82B}"/>
    <cellStyle name="Normal 4 2 2 2 14" xfId="1996" xr:uid="{6E02A6F2-15FE-47FD-B7D7-38A88382E807}"/>
    <cellStyle name="Normal 4 2 2 2 2" xfId="971" xr:uid="{18226ACC-9776-4006-9C23-4758BA95F825}"/>
    <cellStyle name="Normal 4 2 2 2 3" xfId="972" xr:uid="{A7F7EBC5-3F90-4DDD-B9FB-41AB25F0FD6F}"/>
    <cellStyle name="Normal 4 2 2 2 4" xfId="973" xr:uid="{B359B9EE-8CBA-44C2-B9C1-9F1BFE898E09}"/>
    <cellStyle name="Normal 4 2 2 2 5" xfId="974" xr:uid="{C518E11A-3D5E-4943-B452-CDB7ACE16C99}"/>
    <cellStyle name="Normal 4 2 2 2 6" xfId="975" xr:uid="{0AB2EAEB-83E9-4347-A705-3A5B2C8BF7ED}"/>
    <cellStyle name="Normal 4 2 2 2 7" xfId="976" xr:uid="{6E012395-C370-43E2-9CD9-A02FD946D3FE}"/>
    <cellStyle name="Normal 4 2 2 2 8" xfId="977" xr:uid="{E2FF3F83-3265-40ED-878B-A2EFB36B8595}"/>
    <cellStyle name="Normal 4 2 2 2 9" xfId="978" xr:uid="{F8BEF997-93F4-4D7A-B251-0D86775B9CEA}"/>
    <cellStyle name="Normal 4 2 2 3" xfId="979" xr:uid="{FD4298D2-B97C-4E50-94D8-90F3D7BC277B}"/>
    <cellStyle name="Normal 4 2 2 3 2" xfId="1997" xr:uid="{06A7B2DE-458F-4BD1-9C02-B4B34F95A8AB}"/>
    <cellStyle name="Normal 4 2 2 4" xfId="980" xr:uid="{D344244E-961F-4B0B-A350-8530157F19F7}"/>
    <cellStyle name="Normal 4 2 2 4 2" xfId="1998" xr:uid="{BDEB5407-B551-4171-A5B0-79253CC0A19B}"/>
    <cellStyle name="Normal 4 2 2 5" xfId="981" xr:uid="{A97AF09C-D1ED-4131-9767-0092433F82BE}"/>
    <cellStyle name="Normal 4 2 2 5 2" xfId="1999" xr:uid="{F279E19E-109A-4B8B-91A6-BD419AECB742}"/>
    <cellStyle name="Normal 4 2 2 6" xfId="982" xr:uid="{8CA5EC26-5F39-4B51-B350-55DBECA11794}"/>
    <cellStyle name="Normal 4 2 2 6 2" xfId="2000" xr:uid="{3CD09F9F-8C3C-4C2E-8581-66751C704198}"/>
    <cellStyle name="Normal 4 2 2 7" xfId="983" xr:uid="{C37C6F0D-FAD8-411A-8AEC-DFA215668D5D}"/>
    <cellStyle name="Normal 4 2 2 7 2" xfId="2001" xr:uid="{B1CA7769-BD1F-4FB3-9AAA-D4756F4C3897}"/>
    <cellStyle name="Normal 4 2 2 8" xfId="984" xr:uid="{1B66ED76-93A0-4420-9B23-616DE5163F07}"/>
    <cellStyle name="Normal 4 2 2 8 2" xfId="2002" xr:uid="{922EAD9E-09BD-4384-A9B5-2CBF24106633}"/>
    <cellStyle name="Normal 4 2 2 9" xfId="985" xr:uid="{1FB15B79-4B3C-4A91-B471-790A179DFF1F}"/>
    <cellStyle name="Normal 4 2 2 9 2" xfId="2003" xr:uid="{0A3F26B5-0AF6-4C9D-999B-5C797D77C70D}"/>
    <cellStyle name="Normal 4 2 3" xfId="986" xr:uid="{9E9EF9BA-2CE7-4191-AC80-AFC1F4A0C20F}"/>
    <cellStyle name="Normal 4 2 4" xfId="987" xr:uid="{2FBF16B1-DFC5-42AF-8B5B-441325E5451E}"/>
    <cellStyle name="Normal 4 2 5" xfId="988" xr:uid="{E6D25CD2-BAFB-4280-9567-46775F142D18}"/>
    <cellStyle name="Normal 4 2 6" xfId="989" xr:uid="{23440970-260D-4E5F-86F5-17678E9538A3}"/>
    <cellStyle name="Normal 4 2 7" xfId="990" xr:uid="{79DE8813-1D66-4833-8393-1FB42FAF55CE}"/>
    <cellStyle name="Normal 4 2 8" xfId="991" xr:uid="{AD822424-64C7-49FC-A90F-7884C9C4C4D7}"/>
    <cellStyle name="Normal 4 2 9" xfId="960" xr:uid="{C83CEDDA-BDCB-40EA-8444-E1DF41C6FB3E}"/>
    <cellStyle name="Normal 4 3" xfId="992" xr:uid="{D641A9C4-BE9C-49DC-99E1-B46C77BABE36}"/>
    <cellStyle name="Normal 4 3 2" xfId="993" xr:uid="{9B700F0A-2C06-4101-A8BA-D887A82D6CBC}"/>
    <cellStyle name="Normal 4 3 3" xfId="994" xr:uid="{CD89E9F7-8E75-48A1-9938-411A4EB01431}"/>
    <cellStyle name="Normal 4 3 4" xfId="995" xr:uid="{379B0482-1741-4616-A81E-03CAC9382569}"/>
    <cellStyle name="Normal 4 3 5" xfId="996" xr:uid="{2821FDC4-6425-4931-B3E8-D67BB71AF74F}"/>
    <cellStyle name="Normal 4 3 6" xfId="997" xr:uid="{8342D8FF-6074-47DE-B35B-BC45F02E2E39}"/>
    <cellStyle name="Normal 4 3 7" xfId="998" xr:uid="{689D7EDB-3D5A-4E97-B14F-0FA4ACF37D81}"/>
    <cellStyle name="Normal 4 3 8" xfId="999" xr:uid="{79018178-72D3-4F79-81F8-1E3442844CA9}"/>
    <cellStyle name="Normal 4 4" xfId="1000" xr:uid="{93FF71AD-22CF-41EE-AD24-B6AD28EE6AEF}"/>
    <cellStyle name="Normal 4 4 2" xfId="1001" xr:uid="{DCEF1647-44C6-4298-A13C-50049DC897E0}"/>
    <cellStyle name="Normal 4 4 3" xfId="1002" xr:uid="{7D3B2065-4C9F-426C-A179-32A8C868F8B0}"/>
    <cellStyle name="Normal 4 4 4" xfId="1003" xr:uid="{6375E1E4-B4C7-4139-B79C-1C86D15BE09E}"/>
    <cellStyle name="Normal 4 4 5" xfId="1004" xr:uid="{EA6214B2-600B-4A6E-A761-634F46D569EE}"/>
    <cellStyle name="Normal 4 4 6" xfId="1005" xr:uid="{323B8ECF-B2AE-4D54-B893-84453EC9DABB}"/>
    <cellStyle name="Normal 4 4 7" xfId="1006" xr:uid="{40D725B9-2BB0-4B9A-BE7C-485DCFDFF37F}"/>
    <cellStyle name="Normal 4 4 8" xfId="1007" xr:uid="{BB3319A8-15C1-4525-8F74-DDE4CD83AE3B}"/>
    <cellStyle name="Normal 4 5" xfId="1008" xr:uid="{77FB4459-8B78-4043-B0F4-309D61D02D2F}"/>
    <cellStyle name="Normal 4 5 2" xfId="1009" xr:uid="{B83D0DC5-A79A-4DAE-B022-216CB28E24AF}"/>
    <cellStyle name="Normal 4 5 3" xfId="1010" xr:uid="{93B27EF6-CFE0-4056-B622-EE5CF453139C}"/>
    <cellStyle name="Normal 4 5 4" xfId="1011" xr:uid="{2D643E95-351D-49DF-8BA6-7C1E23C8DF8C}"/>
    <cellStyle name="Normal 4 5 5" xfId="1012" xr:uid="{487CBA59-0524-4E63-8830-D9D3CA15F8DE}"/>
    <cellStyle name="Normal 4 5 6" xfId="1013" xr:uid="{CCB44882-7E67-4810-ACB2-71C06AF31D8E}"/>
    <cellStyle name="Normal 4 5 7" xfId="1014" xr:uid="{FEB7250E-9DF8-4136-A34D-0D8EC689EB73}"/>
    <cellStyle name="Normal 4 5 8" xfId="1015" xr:uid="{91831E00-0865-4173-8246-12483232A07A}"/>
    <cellStyle name="Normal 4 6" xfId="1016" xr:uid="{F2FC0ADD-A883-4C3E-9065-8AE3190ACDEE}"/>
    <cellStyle name="Normal 4 7" xfId="1017" xr:uid="{BF380E43-2D10-4B60-B370-DC831911194C}"/>
    <cellStyle name="Normal 4 8" xfId="1018" xr:uid="{B840E91C-0A3B-44C8-B9CB-75B4AECCADA2}"/>
    <cellStyle name="Normal 4 9" xfId="1019" xr:uid="{349CE810-7401-4BEE-B2CC-759A8F891E21}"/>
    <cellStyle name="Normal 5" xfId="5" xr:uid="{6A9167FD-2F17-46F7-A96C-8221006C8EDE}"/>
    <cellStyle name="Normal 5 10" xfId="1021" xr:uid="{B5670143-A433-40FC-9668-C441887CE248}"/>
    <cellStyle name="Normal 5 11" xfId="1022" xr:uid="{CF8FB081-ABDE-45C2-AA95-BBB778A1F9DF}"/>
    <cellStyle name="Normal 5 12" xfId="1023" xr:uid="{C720F049-260D-4228-BABF-8E141722AF0D}"/>
    <cellStyle name="Normal 5 13" xfId="1020" xr:uid="{02B49E9B-6CDC-4845-8A80-63AD99831C1B}"/>
    <cellStyle name="Normal 5 2" xfId="1024" xr:uid="{A7AB0502-8728-4B93-826C-0D1CC5C6E73E}"/>
    <cellStyle name="Normal 5 2 2" xfId="1025" xr:uid="{17E0A7B0-0B72-4E3F-95DE-8C3124ECC274}"/>
    <cellStyle name="Normal 5 2 2 10" xfId="1026" xr:uid="{576AB946-D536-41C4-9DA9-F6B257CF692D}"/>
    <cellStyle name="Normal 5 2 2 10 2" xfId="2004" xr:uid="{8C9F5463-EB09-42AD-92A6-0ABE24811103}"/>
    <cellStyle name="Normal 5 2 2 11" xfId="1027" xr:uid="{B0ED1871-F164-4DF8-B348-0315F78EFE16}"/>
    <cellStyle name="Normal 5 2 2 11 2" xfId="2005" xr:uid="{7A578AB4-40A3-44EF-9E16-75E274F36076}"/>
    <cellStyle name="Normal 5 2 2 12" xfId="1028" xr:uid="{2925E0BB-777C-447F-BB5B-FE0FE3D848DF}"/>
    <cellStyle name="Normal 5 2 2 12 2" xfId="2006" xr:uid="{F1055BCF-7A9B-47C3-99CA-DED7A32BC250}"/>
    <cellStyle name="Normal 5 2 2 13" xfId="1029" xr:uid="{807753F4-0DCF-4DC2-905E-DCD6BDF060BA}"/>
    <cellStyle name="Normal 5 2 2 13 2" xfId="2007" xr:uid="{E4DA214A-AF28-400F-8A4C-6B800298A67F}"/>
    <cellStyle name="Normal 5 2 2 2" xfId="1030" xr:uid="{5747589D-7D4B-4F2F-9703-5527326E2484}"/>
    <cellStyle name="Normal 5 2 2 2 10" xfId="1031" xr:uid="{6446FBE1-3A8A-4BA9-B8C2-5890500DA4F8}"/>
    <cellStyle name="Normal 5 2 2 2 11" xfId="1032" xr:uid="{499A06E4-31F3-418F-9F39-9FEE425BD6AA}"/>
    <cellStyle name="Normal 5 2 2 2 12" xfId="1033" xr:uid="{35C2CF36-3CA7-46BF-97A0-90EDA3FB0C6E}"/>
    <cellStyle name="Normal 5 2 2 2 13" xfId="1034" xr:uid="{859AC243-B4E7-4C28-82B9-3EFEFD9FF960}"/>
    <cellStyle name="Normal 5 2 2 2 14" xfId="2008" xr:uid="{6985B6DB-212C-4BC2-9AB5-7B9496BF2475}"/>
    <cellStyle name="Normal 5 2 2 2 2" xfId="1035" xr:uid="{818C8AF3-0E7B-46E5-86E2-26708FBAFBF6}"/>
    <cellStyle name="Normal 5 2 2 2 3" xfId="1036" xr:uid="{2D83B725-C62D-49CD-A7D7-29C9835D8A09}"/>
    <cellStyle name="Normal 5 2 2 2 4" xfId="1037" xr:uid="{DBCD1314-BEC2-4A96-8EC1-D36C4509724A}"/>
    <cellStyle name="Normal 5 2 2 2 5" xfId="1038" xr:uid="{1AB3ADCE-ADE6-46CB-927D-8F1D84ABED7F}"/>
    <cellStyle name="Normal 5 2 2 2 6" xfId="1039" xr:uid="{A4BBC037-5B2C-4F49-BBD5-C4E82E23F1D2}"/>
    <cellStyle name="Normal 5 2 2 2 7" xfId="1040" xr:uid="{71EFD45E-E3E1-4C74-85CE-7909416042C4}"/>
    <cellStyle name="Normal 5 2 2 2 8" xfId="1041" xr:uid="{CA4D31DD-334D-469D-958D-2776DC2A9BD8}"/>
    <cellStyle name="Normal 5 2 2 2 9" xfId="1042" xr:uid="{D602B557-D530-4C76-9B21-0E121BC82FA0}"/>
    <cellStyle name="Normal 5 2 2 3" xfId="1043" xr:uid="{0F630D9E-93CB-4070-AC6A-9A9D7DD14D0F}"/>
    <cellStyle name="Normal 5 2 2 3 2" xfId="2009" xr:uid="{109D99D6-136A-4B6C-97CE-C8EB8BB1C182}"/>
    <cellStyle name="Normal 5 2 2 4" xfId="1044" xr:uid="{460ACB6D-42EF-41F8-AE4D-872AC75C1F48}"/>
    <cellStyle name="Normal 5 2 2 4 2" xfId="2010" xr:uid="{9BDA318E-167E-42E6-B24D-7A7DA5286636}"/>
    <cellStyle name="Normal 5 2 2 5" xfId="1045" xr:uid="{AC5EE665-3DAB-4339-BB6A-F2F139CDC3CC}"/>
    <cellStyle name="Normal 5 2 2 5 2" xfId="2011" xr:uid="{E4F9F508-D421-456C-B24B-494408AA0F86}"/>
    <cellStyle name="Normal 5 2 2 6" xfId="1046" xr:uid="{6280BEBF-AEC5-414D-BCFB-D1FBF3E275C5}"/>
    <cellStyle name="Normal 5 2 2 6 2" xfId="2012" xr:uid="{D0ED55A4-6783-424D-B130-87DBBFC6F418}"/>
    <cellStyle name="Normal 5 2 2 7" xfId="1047" xr:uid="{1D49513F-DEF5-4E52-BF64-ABB39FCD0088}"/>
    <cellStyle name="Normal 5 2 2 7 2" xfId="2013" xr:uid="{1FA992E5-78C8-4E71-ACEA-00A4A3E3AB31}"/>
    <cellStyle name="Normal 5 2 2 8" xfId="1048" xr:uid="{2122BF7C-AA4C-4EC1-827F-ADD17B34132C}"/>
    <cellStyle name="Normal 5 2 2 8 2" xfId="2014" xr:uid="{D2ABE435-521E-4FA6-B12E-EEDA7AC53F1B}"/>
    <cellStyle name="Normal 5 2 2 9" xfId="1049" xr:uid="{DDCFD44C-6061-4C62-84DF-A1C29A9B91C4}"/>
    <cellStyle name="Normal 5 2 2 9 2" xfId="2015" xr:uid="{3A131D8B-236A-4E5C-90DE-13D9739E83EA}"/>
    <cellStyle name="Normal 5 2 3" xfId="1050" xr:uid="{1A2FCC29-D1EA-4207-9028-765C6DB5CD8D}"/>
    <cellStyle name="Normal 5 2 4" xfId="1051" xr:uid="{C3B84C5E-C41F-4F23-8235-766C357B9914}"/>
    <cellStyle name="Normal 5 2 5" xfId="1052" xr:uid="{5D8AA08A-4ED6-48C0-9F60-CF3E2F2875E2}"/>
    <cellStyle name="Normal 5 2 6" xfId="1053" xr:uid="{5F448261-CD67-4F27-AE15-DE53BA7C7F47}"/>
    <cellStyle name="Normal 5 2 7" xfId="1054" xr:uid="{E365AEC6-C1B1-4FF8-9AC5-39100DC900AE}"/>
    <cellStyle name="Normal 5 2 8" xfId="1055" xr:uid="{6CFFDCD4-B73D-491D-BBCC-CCAA1E08009A}"/>
    <cellStyle name="Normal 5 3" xfId="1056" xr:uid="{AC3B879E-7D2E-441E-BDA8-923250027435}"/>
    <cellStyle name="Normal 5 3 2" xfId="1057" xr:uid="{96CBADEA-2FE9-4777-964A-86FDEE885CFA}"/>
    <cellStyle name="Normal 5 3 3" xfId="1058" xr:uid="{F9F4455D-252E-47AF-B022-DE30B992D9D2}"/>
    <cellStyle name="Normal 5 3 4" xfId="1059" xr:uid="{BC9FAEA9-C823-4DF1-8ED9-21B6ACFD3AF4}"/>
    <cellStyle name="Normal 5 3 5" xfId="1060" xr:uid="{E5ED9255-D706-453C-9101-750DCD4C15A0}"/>
    <cellStyle name="Normal 5 3 6" xfId="1061" xr:uid="{58DC06E6-6A4B-4600-87BA-1362104B2AC6}"/>
    <cellStyle name="Normal 5 3 7" xfId="1062" xr:uid="{CA1496CB-24E4-4E3B-ADE4-428B2B66AD8D}"/>
    <cellStyle name="Normal 5 3 8" xfId="1063" xr:uid="{CE387006-6D5B-4332-869D-0C394BDD8CCE}"/>
    <cellStyle name="Normal 5 4" xfId="1064" xr:uid="{D8190445-2162-4271-852F-755ED51F972C}"/>
    <cellStyle name="Normal 5 4 2" xfId="1065" xr:uid="{BBAE4227-2AD0-4D2B-AC3B-00D4B933BA37}"/>
    <cellStyle name="Normal 5 4 3" xfId="1066" xr:uid="{FC335B1C-5A0F-4A5E-9DD0-1E587A393066}"/>
    <cellStyle name="Normal 5 4 4" xfId="1067" xr:uid="{704AAE5F-6F0A-4D51-96EB-61CE262C76F6}"/>
    <cellStyle name="Normal 5 4 5" xfId="1068" xr:uid="{8940BB53-A1C1-4EA9-9302-FFA33EF41DD2}"/>
    <cellStyle name="Normal 5 4 6" xfId="1069" xr:uid="{3EE8A5BE-E9D9-4A76-8267-A33DA77F00B8}"/>
    <cellStyle name="Normal 5 4 7" xfId="1070" xr:uid="{2FDE3609-288E-4C4B-9209-8BA0F4BA44BE}"/>
    <cellStyle name="Normal 5 4 8" xfId="1071" xr:uid="{E156226A-B0FA-4C1B-963B-FAC0E3FB11F0}"/>
    <cellStyle name="Normal 5 5" xfId="1072" xr:uid="{09E26C74-D30C-4ABF-8F47-67AA7DE1620F}"/>
    <cellStyle name="Normal 5 5 2" xfId="1073" xr:uid="{F5F975FE-3228-4E56-855B-A98E4EF57186}"/>
    <cellStyle name="Normal 5 5 3" xfId="1074" xr:uid="{CB6D0ED1-59DA-4BAB-850A-D4A4B3B0042D}"/>
    <cellStyle name="Normal 5 5 4" xfId="1075" xr:uid="{0EED0DD1-1AFE-4F90-BB2B-83EC41EB1FCC}"/>
    <cellStyle name="Normal 5 5 5" xfId="1076" xr:uid="{B104FC0E-C8A3-4A9D-83BB-A2E470637827}"/>
    <cellStyle name="Normal 5 5 6" xfId="1077" xr:uid="{10A3B214-03B4-4BE7-8632-8DA3269C265D}"/>
    <cellStyle name="Normal 5 5 7" xfId="1078" xr:uid="{BB837A93-75DF-4C24-B82D-E906E5E9B6A1}"/>
    <cellStyle name="Normal 5 5 8" xfId="1079" xr:uid="{69D4F5B4-172A-48BA-BEF1-AAE52F2705EF}"/>
    <cellStyle name="Normal 5 6" xfId="1080" xr:uid="{A0D31E83-F023-4A68-871F-E98496A97793}"/>
    <cellStyle name="Normal 5 7" xfId="1081" xr:uid="{4F1A27E5-0088-4F93-82A9-CC59FC15AA2C}"/>
    <cellStyle name="Normal 5 8" xfId="1082" xr:uid="{91119A35-7FCA-4682-8993-2F2345AE3E8A}"/>
    <cellStyle name="Normal 5 9" xfId="1083" xr:uid="{BC3359AF-391B-4167-A58D-6C68E5AAFEC2}"/>
    <cellStyle name="Normal 6" xfId="1084" xr:uid="{154A8BBC-D785-4449-93F5-D7118826D7B1}"/>
    <cellStyle name="Normal 6 10" xfId="1085" xr:uid="{179D411B-134F-4BDE-9086-2228AF161F1D}"/>
    <cellStyle name="Normal 6 11" xfId="1086" xr:uid="{CF86DC88-0BF3-4430-8168-560D36880140}"/>
    <cellStyle name="Normal 6 12" xfId="1087" xr:uid="{1280FDEA-A7F4-4BB4-B534-1337C6C4498B}"/>
    <cellStyle name="Normal 6 2" xfId="1088" xr:uid="{44D9F6F6-0B05-4053-BF07-2680A0D9BB8C}"/>
    <cellStyle name="Normal 6 2 2" xfId="1089" xr:uid="{73B62011-BD1D-4502-89FD-2A6A7A474D3C}"/>
    <cellStyle name="Normal 6 2 2 10" xfId="1090" xr:uid="{CFA7E5FB-9A0F-4F90-A43E-29E17D66C401}"/>
    <cellStyle name="Normal 6 2 2 10 2" xfId="2016" xr:uid="{9CD728A2-68E1-404C-8A8F-A528E3C1E5E4}"/>
    <cellStyle name="Normal 6 2 2 11" xfId="1091" xr:uid="{124C7B7D-C849-4D6C-A50B-8C1088238757}"/>
    <cellStyle name="Normal 6 2 2 11 2" xfId="2017" xr:uid="{2F761826-D1EC-4C65-AACA-19D5B5617602}"/>
    <cellStyle name="Normal 6 2 2 12" xfId="1092" xr:uid="{0A506131-B5E4-4777-9FF9-6A6DC37EFD17}"/>
    <cellStyle name="Normal 6 2 2 12 2" xfId="2018" xr:uid="{628A8EC2-4B8F-4D06-A77F-8621A4605A51}"/>
    <cellStyle name="Normal 6 2 2 13" xfId="1093" xr:uid="{4EB6F14D-1179-4B1A-9C2C-72C95BC427DE}"/>
    <cellStyle name="Normal 6 2 2 13 2" xfId="2019" xr:uid="{65B6E2A7-2020-4207-BEF4-39DC9B614DDC}"/>
    <cellStyle name="Normal 6 2 2 2" xfId="1094" xr:uid="{D6978F8A-DA93-49C1-B371-DDA2C5DD17CB}"/>
    <cellStyle name="Normal 6 2 2 2 2" xfId="2020" xr:uid="{A5B240AD-675B-4779-8F1F-1479AF2AEBA2}"/>
    <cellStyle name="Normal 6 2 2 3" xfId="1095" xr:uid="{0F71154A-2161-491B-ACB3-F554BC609C8A}"/>
    <cellStyle name="Normal 6 2 2 3 2" xfId="2021" xr:uid="{4978EFD8-06B5-4B7A-9808-DDC70B72A8C6}"/>
    <cellStyle name="Normal 6 2 2 4" xfId="1096" xr:uid="{E1EDB505-C684-4666-A7B9-1D388405EC15}"/>
    <cellStyle name="Normal 6 2 2 4 2" xfId="2022" xr:uid="{8625C520-1AB8-4B37-96BF-18957843496F}"/>
    <cellStyle name="Normal 6 2 2 5" xfId="1097" xr:uid="{9D1A3B05-659A-49E8-8129-555129E48AD3}"/>
    <cellStyle name="Normal 6 2 2 5 2" xfId="2023" xr:uid="{18CF02B0-4164-4D0E-AAEA-6A6062A7FED1}"/>
    <cellStyle name="Normal 6 2 2 6" xfId="1098" xr:uid="{B839D589-1A87-426B-95E1-FDDCACD6CEB1}"/>
    <cellStyle name="Normal 6 2 2 6 2" xfId="2024" xr:uid="{0057CAFE-4038-46ED-B08A-BC9E63F24CF0}"/>
    <cellStyle name="Normal 6 2 2 7" xfId="1099" xr:uid="{372CFF5B-4B6E-4BE8-BA5F-73654333E63C}"/>
    <cellStyle name="Normal 6 2 2 7 2" xfId="2025" xr:uid="{B179925C-C815-41E9-BF91-51C3D8926D3A}"/>
    <cellStyle name="Normal 6 2 2 8" xfId="1100" xr:uid="{C5590D79-80D9-4B9E-B142-D06F2FF8A99A}"/>
    <cellStyle name="Normal 6 2 2 8 2" xfId="2026" xr:uid="{67F4D2F3-D874-4417-8808-C71ED0E9289B}"/>
    <cellStyle name="Normal 6 2 2 9" xfId="1101" xr:uid="{BB78AAEB-246A-4C12-9EEB-CE1F773F2C81}"/>
    <cellStyle name="Normal 6 2 2 9 2" xfId="2027" xr:uid="{F102CDFA-249F-4F6C-BBED-E5BC2A58C7FC}"/>
    <cellStyle name="Normal 6 2 3" xfId="1102" xr:uid="{FCA607B1-7B65-439A-9B30-75660B77BF8D}"/>
    <cellStyle name="Normal 6 2 4" xfId="1103" xr:uid="{397504FD-858A-4A16-9885-4BBB3B5A6A76}"/>
    <cellStyle name="Normal 6 2 5" xfId="1104" xr:uid="{56AA9D1E-8D07-4205-87E7-847D1BE5782C}"/>
    <cellStyle name="Normal 6 2 6" xfId="1105" xr:uid="{D8ED13AC-1022-43E7-AE51-150E1020305D}"/>
    <cellStyle name="Normal 6 2 7" xfId="1106" xr:uid="{3111A9F6-52BA-44CD-8167-6056CD30937C}"/>
    <cellStyle name="Normal 6 2 8" xfId="1107" xr:uid="{9FE94AC8-E745-422E-9AC1-59BE1A75CFBD}"/>
    <cellStyle name="Normal 6 3" xfId="1108" xr:uid="{EECB103C-C071-4164-A50B-AAAC1D5C4E96}"/>
    <cellStyle name="Normal 6 3 2" xfId="1109" xr:uid="{78A9096A-507D-4942-8107-EEACD80C88AD}"/>
    <cellStyle name="Normal 6 3 3" xfId="1110" xr:uid="{062F3ED4-E485-4887-A9C7-AC75E2056653}"/>
    <cellStyle name="Normal 6 3 4" xfId="1111" xr:uid="{3C0DB37C-CB0B-47B6-A284-3823D1085E5D}"/>
    <cellStyle name="Normal 6 3 5" xfId="1112" xr:uid="{AAFF69D9-4167-4E63-B084-1C7A58781C67}"/>
    <cellStyle name="Normal 6 3 6" xfId="1113" xr:uid="{410E1E24-5AA3-478C-B6AD-D0CF4F2A510E}"/>
    <cellStyle name="Normal 6 3 7" xfId="1114" xr:uid="{0733AB0C-175D-4EC0-A945-BC9B986E6EE0}"/>
    <cellStyle name="Normal 6 3 8" xfId="1115" xr:uid="{39899196-8174-4254-95B9-E556E2F1C490}"/>
    <cellStyle name="Normal 6 4" xfId="1116" xr:uid="{CBCD3D82-B052-4779-BE9A-82EA05C986B1}"/>
    <cellStyle name="Normal 6 4 2" xfId="1117" xr:uid="{959B1C0E-C32E-472E-8388-96C6EDBF905D}"/>
    <cellStyle name="Normal 6 4 3" xfId="1118" xr:uid="{79A37023-DCBB-439D-8A7A-66929C8D6754}"/>
    <cellStyle name="Normal 6 4 4" xfId="1119" xr:uid="{E3CFC9B3-EEE0-4C43-9E4D-1A96D6BBCD0E}"/>
    <cellStyle name="Normal 6 4 5" xfId="1120" xr:uid="{CE549CDD-8E1A-4E7B-8614-3FB8AC4C763D}"/>
    <cellStyle name="Normal 6 4 6" xfId="1121" xr:uid="{6D2597D1-F607-4D17-91F1-C97C94B0B06B}"/>
    <cellStyle name="Normal 6 4 7" xfId="1122" xr:uid="{81775AE8-9DAB-4019-9480-095B8D7FF3C6}"/>
    <cellStyle name="Normal 6 4 8" xfId="1123" xr:uid="{187A2484-D139-4615-8149-40BECACDDDA2}"/>
    <cellStyle name="Normal 6 5" xfId="1124" xr:uid="{5322ADA1-1A69-4FBE-AD36-566FDC55F4D8}"/>
    <cellStyle name="Normal 6 5 2" xfId="1125" xr:uid="{FE1639FB-9569-4B6E-B063-19B050C53CD9}"/>
    <cellStyle name="Normal 6 5 3" xfId="1126" xr:uid="{A279BCBB-378C-4971-9905-F99DBC045996}"/>
    <cellStyle name="Normal 6 5 4" xfId="1127" xr:uid="{0C1E52E4-7031-4777-BC33-B75EC67B186A}"/>
    <cellStyle name="Normal 6 5 5" xfId="1128" xr:uid="{DB82DD0D-9B79-46D8-9C92-69191598C1E8}"/>
    <cellStyle name="Normal 6 5 6" xfId="1129" xr:uid="{E22DBBEF-2DF1-4F00-B1B7-7A2744C4AA0A}"/>
    <cellStyle name="Normal 6 5 7" xfId="1130" xr:uid="{5E899D36-FFAF-412D-91A3-85B1D5345202}"/>
    <cellStyle name="Normal 6 5 8" xfId="1131" xr:uid="{D124A361-660C-48F9-A65F-1D554E9EE277}"/>
    <cellStyle name="Normal 6 6" xfId="1132" xr:uid="{77BCBE77-1787-42D3-B7E0-9F69FB060FC9}"/>
    <cellStyle name="Normal 6 7" xfId="1133" xr:uid="{48D8C184-30ED-4B21-B0F4-7F7C2AFEA5E6}"/>
    <cellStyle name="Normal 6 8" xfId="1134" xr:uid="{B24BDB31-B908-4581-ACC8-B9A382825451}"/>
    <cellStyle name="Normal 6 9" xfId="1135" xr:uid="{6D632BDB-CC6E-4A4D-A72B-50172AC263D2}"/>
    <cellStyle name="Normal 7" xfId="1136" xr:uid="{23A25313-DCD6-4CA8-86FC-DFE242C08A34}"/>
    <cellStyle name="Normal 7 10" xfId="1137" xr:uid="{9630AC14-E136-4357-AA77-90D5BA7BB563}"/>
    <cellStyle name="Normal 7 11" xfId="1138" xr:uid="{3DCF0656-28B7-489B-87D3-E46C51A1C605}"/>
    <cellStyle name="Normal 7 12" xfId="1139" xr:uid="{529920E1-7B70-4DDB-97E5-B6E389A3C99C}"/>
    <cellStyle name="Normal 7 2" xfId="1140" xr:uid="{5D6B5CD4-5250-40DF-B9FC-C154614B0375}"/>
    <cellStyle name="Normal 7 2 2" xfId="1141" xr:uid="{9D8D632A-CE18-4125-958F-B3D7ADADF1E4}"/>
    <cellStyle name="Normal 7 2 3" xfId="1142" xr:uid="{685E541F-BE3D-456F-90DC-1C808294F9C9}"/>
    <cellStyle name="Normal 7 2 4" xfId="1143" xr:uid="{DBCF1102-244A-49E9-99B8-1C959018E29B}"/>
    <cellStyle name="Normal 7 2 5" xfId="1144" xr:uid="{E3C2FB76-3876-4D66-94FA-A4DF7C3EC2CB}"/>
    <cellStyle name="Normal 7 2 6" xfId="1145" xr:uid="{DA91DA75-1710-46EB-B182-D570570ED13A}"/>
    <cellStyle name="Normal 7 2 7" xfId="1146" xr:uid="{CC12ABFC-7A51-4249-A233-110A2A3C4535}"/>
    <cellStyle name="Normal 7 2 8" xfId="1147" xr:uid="{5C389B9D-1E8E-40D1-8B8A-BBFACA5045FE}"/>
    <cellStyle name="Normal 7 3" xfId="1148" xr:uid="{8795D234-E0F0-46E0-88CF-5DEC7B61390A}"/>
    <cellStyle name="Normal 7 3 2" xfId="1149" xr:uid="{05D6AFB4-A4CE-409C-B23C-F74F42113530}"/>
    <cellStyle name="Normal 7 3 3" xfId="1150" xr:uid="{F0A89CC2-1417-4516-A736-AD11322B7008}"/>
    <cellStyle name="Normal 7 3 4" xfId="1151" xr:uid="{87F62913-D7A5-4A64-A88F-BD32C094E416}"/>
    <cellStyle name="Normal 7 3 5" xfId="1152" xr:uid="{ACE10052-0DA0-4E2C-95BB-9B6A64EDDEE1}"/>
    <cellStyle name="Normal 7 3 6" xfId="1153" xr:uid="{4F97BEC6-F412-489A-BB65-2EEF21CA02A4}"/>
    <cellStyle name="Normal 7 3 7" xfId="1154" xr:uid="{0B6B719C-E5EB-4A70-9CC3-116D718050B7}"/>
    <cellStyle name="Normal 7 3 8" xfId="1155" xr:uid="{C5F9FC0C-5DB4-4EFB-92BC-E9B11097B7AB}"/>
    <cellStyle name="Normal 7 4" xfId="1156" xr:uid="{8DC817F1-45F2-4E3B-8DC2-C6F4BC9A974E}"/>
    <cellStyle name="Normal 7 4 2" xfId="1157" xr:uid="{6D39353E-E6C1-4047-B431-FEDB55BB814C}"/>
    <cellStyle name="Normal 7 4 3" xfId="1158" xr:uid="{3645F12E-D190-4B49-87C2-73580E7C38F8}"/>
    <cellStyle name="Normal 7 4 4" xfId="1159" xr:uid="{C61EFDBA-0C17-45ED-AECA-9C524FF3E005}"/>
    <cellStyle name="Normal 7 4 5" xfId="1160" xr:uid="{4AB9F9FE-2855-471C-B5D7-02AD46144923}"/>
    <cellStyle name="Normal 7 4 6" xfId="1161" xr:uid="{ACA7E66A-437A-48D6-947B-E0985CABA97A}"/>
    <cellStyle name="Normal 7 4 7" xfId="1162" xr:uid="{C4627B7A-1350-417C-8AEF-1851F75D62ED}"/>
    <cellStyle name="Normal 7 4 8" xfId="1163" xr:uid="{DC3E4D33-F184-4F78-9059-3D6E97F6C36A}"/>
    <cellStyle name="Normal 7 5" xfId="1164" xr:uid="{518E09C8-0C4F-4121-989B-DD790AFCC82C}"/>
    <cellStyle name="Normal 7 5 2" xfId="1165" xr:uid="{CCDBF6B6-14EF-4C4F-BF85-CF5D054B9709}"/>
    <cellStyle name="Normal 7 5 3" xfId="1166" xr:uid="{96DC0403-9779-4C70-ABE4-6450A786F436}"/>
    <cellStyle name="Normal 7 5 4" xfId="1167" xr:uid="{0F866B21-AC36-442C-BD45-3530538F5FF1}"/>
    <cellStyle name="Normal 7 5 5" xfId="1168" xr:uid="{409A4E4F-AAE8-4D60-A213-3E20DFACFD30}"/>
    <cellStyle name="Normal 7 5 6" xfId="1169" xr:uid="{3F0BC747-55D3-402E-B09D-21E3E04161A8}"/>
    <cellStyle name="Normal 7 5 7" xfId="1170" xr:uid="{957787AD-F00C-4D8D-9503-038BC8B39B80}"/>
    <cellStyle name="Normal 7 5 8" xfId="1171" xr:uid="{B08CAA1E-FC87-4335-A2E9-89AC29E00F9C}"/>
    <cellStyle name="Normal 7 6" xfId="1172" xr:uid="{F8CB293A-BD1C-4851-B3F6-8E3721337499}"/>
    <cellStyle name="Normal 7 7" xfId="1173" xr:uid="{DFA33C36-57C6-41F4-A2FE-FC64728B491A}"/>
    <cellStyle name="Normal 7 8" xfId="1174" xr:uid="{CA50C80E-90BE-4485-938B-EABA9CA487B3}"/>
    <cellStyle name="Normal 7 9" xfId="1175" xr:uid="{D1F21681-77BF-48FF-A29A-9B8787DAECF2}"/>
    <cellStyle name="Normal 8" xfId="1176" xr:uid="{25A326FF-CADD-400A-A5BA-9B5124C2DD14}"/>
    <cellStyle name="Normal 8 10" xfId="1177" xr:uid="{26937612-8F78-4DFF-942C-A18C8F1C1150}"/>
    <cellStyle name="Normal 8 11" xfId="1178" xr:uid="{7F0DA238-5C76-48C9-BA04-3CB91E0B14D2}"/>
    <cellStyle name="Normal 8 12" xfId="1179" xr:uid="{297B93B2-289D-4F8E-BD37-446F5BC27FDE}"/>
    <cellStyle name="Normal 8 2" xfId="1180" xr:uid="{0F984DDC-76D1-4543-ABC8-16442F3B35AC}"/>
    <cellStyle name="Normal 8 2 2" xfId="1181" xr:uid="{7FC79280-AB50-42E4-8164-8DE687CF51C1}"/>
    <cellStyle name="Normal 8 2 3" xfId="1182" xr:uid="{F1CE023A-86AF-489D-99CF-19B24245F18A}"/>
    <cellStyle name="Normal 8 2 4" xfId="1183" xr:uid="{9C43DD39-0FA5-4FDA-91F8-C67732246AF2}"/>
    <cellStyle name="Normal 8 2 5" xfId="1184" xr:uid="{F2DFACFB-BC0F-481F-99C3-A645773DF145}"/>
    <cellStyle name="Normal 8 2 6" xfId="1185" xr:uid="{1C24501A-7F69-4587-9A98-6B28F70EEFB6}"/>
    <cellStyle name="Normal 8 2 7" xfId="1186" xr:uid="{2F2EFAB8-D637-4ED9-90D4-9E2DA5F3A10B}"/>
    <cellStyle name="Normal 8 2 8" xfId="1187" xr:uid="{1A3B6A75-E70D-44D0-A37F-732FB05B2FDD}"/>
    <cellStyle name="Normal 8 3" xfId="1188" xr:uid="{F60C1B11-1C7B-48C7-A5CA-03EB9BD42D82}"/>
    <cellStyle name="Normal 8 3 2" xfId="1189" xr:uid="{F26E37E2-C78C-40B6-8339-4C6B9350F58B}"/>
    <cellStyle name="Normal 8 3 3" xfId="1190" xr:uid="{B700A5F2-EC80-422A-8B84-407D35E63779}"/>
    <cellStyle name="Normal 8 3 4" xfId="1191" xr:uid="{3A046CF7-3EF9-41C7-9131-B27A8B32F9AA}"/>
    <cellStyle name="Normal 8 3 5" xfId="1192" xr:uid="{1F6CA59B-1DF5-4391-BB63-D857DB883470}"/>
    <cellStyle name="Normal 8 3 6" xfId="1193" xr:uid="{D9B4F648-1B15-4B34-AF96-6C04E5AE9EA2}"/>
    <cellStyle name="Normal 8 3 7" xfId="1194" xr:uid="{13267FAC-CFD6-41C2-8121-AAD42B587789}"/>
    <cellStyle name="Normal 8 3 8" xfId="1195" xr:uid="{B93F4F1F-308A-46B4-8FAE-5B6468B9A8C5}"/>
    <cellStyle name="Normal 8 4" xfId="1196" xr:uid="{1805A217-F7E5-4A93-94D2-591970F5C3B5}"/>
    <cellStyle name="Normal 8 4 2" xfId="1197" xr:uid="{44C16265-503D-4B1A-B208-D53FDE5C1732}"/>
    <cellStyle name="Normal 8 4 3" xfId="1198" xr:uid="{AE9946D7-8B45-4958-95CA-0B97555ABFDF}"/>
    <cellStyle name="Normal 8 4 4" xfId="1199" xr:uid="{C2EF1BCB-8128-4021-8A0E-0ABCED04B2F4}"/>
    <cellStyle name="Normal 8 4 5" xfId="1200" xr:uid="{BA98C3D6-0AA0-4959-BEBF-8BD55BE9326D}"/>
    <cellStyle name="Normal 8 4 6" xfId="1201" xr:uid="{BCD25F41-C0B9-44BA-AFFF-D1D764E1A54B}"/>
    <cellStyle name="Normal 8 4 7" xfId="1202" xr:uid="{9250BA14-4DE1-4CD8-BEBF-B6F2294EAEDB}"/>
    <cellStyle name="Normal 8 4 8" xfId="1203" xr:uid="{814164FC-6FB3-40D9-B759-9E9957628569}"/>
    <cellStyle name="Normal 8 5" xfId="1204" xr:uid="{4195D38A-F7FA-4302-8ACD-B8B21D29ED81}"/>
    <cellStyle name="Normal 8 5 2" xfId="1205" xr:uid="{F0CFA009-7917-4144-A7DE-7836E0CF445C}"/>
    <cellStyle name="Normal 8 5 3" xfId="1206" xr:uid="{481EF77F-247F-458E-A714-C83B4CCD1DF9}"/>
    <cellStyle name="Normal 8 5 4" xfId="1207" xr:uid="{74107DE0-03D5-4505-865C-45630EF5D8B4}"/>
    <cellStyle name="Normal 8 5 5" xfId="1208" xr:uid="{5B3DF02A-37B8-411E-ABC5-0B234BEBE6D9}"/>
    <cellStyle name="Normal 8 5 6" xfId="1209" xr:uid="{F79C71D5-89D6-4BE8-AD42-58B5AE09929E}"/>
    <cellStyle name="Normal 8 5 7" xfId="1210" xr:uid="{41C5B6D8-2DE6-4DB9-AD14-5D3C636637DB}"/>
    <cellStyle name="Normal 8 5 8" xfId="1211" xr:uid="{B58AF185-7467-477B-A078-B401D403455E}"/>
    <cellStyle name="Normal 8 6" xfId="1212" xr:uid="{F1990ED5-C191-4C7B-93EB-21AE252250A4}"/>
    <cellStyle name="Normal 8 7" xfId="1213" xr:uid="{14820B23-A796-48F9-8231-92D8883B3109}"/>
    <cellStyle name="Normal 8 8" xfId="1214" xr:uid="{D3F7CD52-8B12-41DA-AE85-EC2EDAD2FD6D}"/>
    <cellStyle name="Normal 8 9" xfId="1215" xr:uid="{605EEDAD-29BE-4777-AE53-31E8940CA121}"/>
    <cellStyle name="Normal 9" xfId="1216" xr:uid="{4FD410C8-8164-4BED-9F9D-72853536815D}"/>
    <cellStyle name="Normal 9 2" xfId="1217" xr:uid="{B05E2D3A-60B8-4F60-BAC7-7C3B333CB131}"/>
    <cellStyle name="Normal 9 3" xfId="1218" xr:uid="{DCC362AC-8118-4523-9F9E-4AA2CD2C8B59}"/>
    <cellStyle name="Normal 9 4" xfId="1219" xr:uid="{DB2C8A66-305C-4CAE-86D2-93D60717E8CB}"/>
    <cellStyle name="Normal 9 5" xfId="1220" xr:uid="{987CB493-970A-4EF0-B063-67EF4070BE3A}"/>
    <cellStyle name="Normal 9 6" xfId="1221" xr:uid="{87862529-FA5E-45F2-A809-0A75477A6174}"/>
    <cellStyle name="Normal 9 7" xfId="1222" xr:uid="{26066348-BA6E-46C0-BBD2-508A82238A50}"/>
    <cellStyle name="Normal 9 8" xfId="1223" xr:uid="{A2C9C3E8-6325-4531-AF85-9C9DACAC903E}"/>
    <cellStyle name="Normale 2" xfId="1651" xr:uid="{42D1B5C2-9592-433D-A614-8E61625969D6}"/>
    <cellStyle name="Normale_B2020" xfId="1224" xr:uid="{969C56AF-B2CC-4D18-8945-109D53778E6C}"/>
    <cellStyle name="Note 2 10" xfId="1225" xr:uid="{BC58957E-44F5-4CBF-B225-98028ECD1E06}"/>
    <cellStyle name="Note 2 10 2" xfId="1669" xr:uid="{1357D4A8-9DB2-4325-A37F-CB18FF71224B}"/>
    <cellStyle name="Note 2 11" xfId="1226" xr:uid="{3EDFDCCC-29D0-44E1-A4A4-85396D5C0FD0}"/>
    <cellStyle name="Note 2 11 2" xfId="1670" xr:uid="{EF04944B-20C8-4BDF-8AA2-A2DB2F79A61D}"/>
    <cellStyle name="Note 2 12" xfId="1227" xr:uid="{D36ADD8B-66AE-400D-AA3B-A485EEA47402}"/>
    <cellStyle name="Note 2 12 2" xfId="1671" xr:uid="{47755B13-D103-4603-A92B-9399A14E7E0D}"/>
    <cellStyle name="Note 2 13" xfId="1228" xr:uid="{EE9FA0B1-27D3-4561-91B0-E15E5C4C84DC}"/>
    <cellStyle name="Note 2 13 2" xfId="1672" xr:uid="{B763FBEF-5017-410C-8093-A75DDEA60FA0}"/>
    <cellStyle name="Note 2 14" xfId="1229" xr:uid="{8F134F52-B039-413B-BC48-1EDB3B713146}"/>
    <cellStyle name="Note 2 14 2" xfId="1673" xr:uid="{81239F76-9AF7-4FBB-B4A4-F4089F0B6C67}"/>
    <cellStyle name="Note 2 15" xfId="1230" xr:uid="{27E12BE5-5BE5-4F02-B358-CFB2C304E4F9}"/>
    <cellStyle name="Note 2 15 2" xfId="1674" xr:uid="{E9CA7A29-C829-4E75-B5F1-4F57D476254B}"/>
    <cellStyle name="Note 2 2" xfId="1231" xr:uid="{AB29B11E-341A-452F-8E5D-34E464FABDD8}"/>
    <cellStyle name="Note 2 2 2" xfId="1675" xr:uid="{36DBE91C-6571-487A-BB68-4B7FF8F2BD4A}"/>
    <cellStyle name="Note 2 3" xfId="1232" xr:uid="{5ECECF96-0214-49A5-9E47-2456504D415B}"/>
    <cellStyle name="Note 2 3 2" xfId="1676" xr:uid="{C4C99648-EB92-43EA-B703-FAA96FB09528}"/>
    <cellStyle name="Note 2 4" xfId="1233" xr:uid="{4ED0A797-FB24-4F74-B08B-80D95AC980B1}"/>
    <cellStyle name="Note 2 4 2" xfId="1677" xr:uid="{68CA484D-854F-4FF1-89A6-BA8CB857854B}"/>
    <cellStyle name="Note 2 5" xfId="1234" xr:uid="{B97F5213-9A9B-414B-8659-8C65E0D25CE3}"/>
    <cellStyle name="Note 2 5 2" xfId="1678" xr:uid="{65DAA3E1-772D-453C-A3E0-5D2C5700563C}"/>
    <cellStyle name="Note 2 6" xfId="1235" xr:uid="{1B068894-8B36-43E3-ABB4-BF0F9DF99793}"/>
    <cellStyle name="Note 2 6 2" xfId="1679" xr:uid="{84B7DB53-E3B6-4EED-8E75-2D6BC57E1E16}"/>
    <cellStyle name="Note 2 7" xfId="1236" xr:uid="{A214F438-1914-467B-9E7F-98D02DEA3C1E}"/>
    <cellStyle name="Note 2 7 2" xfId="1680" xr:uid="{5BD03001-FE7A-4B9A-AA21-792CC281D660}"/>
    <cellStyle name="Note 2 8" xfId="1237" xr:uid="{6A8DC215-A105-41B7-9C6C-33521EEBF883}"/>
    <cellStyle name="Note 2 8 2" xfId="1681" xr:uid="{537934BC-240C-4818-8ACB-01F62DF70511}"/>
    <cellStyle name="Note 2 9" xfId="1238" xr:uid="{E3ACD94C-034C-4565-B7EA-432340E3F41E}"/>
    <cellStyle name="Note 2 9 2" xfId="1682" xr:uid="{14973091-ED1A-4CF0-A182-30DE2E1FF077}"/>
    <cellStyle name="Note 3" xfId="1239" xr:uid="{992A4D9D-39FA-4329-ADF4-65E46154FA5B}"/>
    <cellStyle name="Note 3 2" xfId="1683" xr:uid="{5320CA52-1EB7-43CD-921D-A1A235DA01EE}"/>
    <cellStyle name="Note 4" xfId="1240" xr:uid="{84B7805F-84E9-4AC9-B828-8C7F35736340}"/>
    <cellStyle name="Note 4 2" xfId="1684" xr:uid="{78F53748-2415-4464-8AEA-B3D5AF8D2B6A}"/>
    <cellStyle name="Note 5" xfId="1241" xr:uid="{703E0723-8861-4B09-B57C-99B6BDD591C3}"/>
    <cellStyle name="Note 5 2" xfId="1685" xr:uid="{21FE28F1-D560-4F5E-9334-0812E06A4D05}"/>
    <cellStyle name="Note 6" xfId="1242" xr:uid="{2141159C-8FD9-4823-A084-5DCE4F6B9651}"/>
    <cellStyle name="Note 6 2" xfId="1686" xr:uid="{FE4B2B39-205D-4A9A-82CF-134B4290D139}"/>
    <cellStyle name="Note 7" xfId="1243" xr:uid="{C9CD27ED-99C3-484B-9C9B-AA45EA8EC539}"/>
    <cellStyle name="Note 7 2" xfId="1687" xr:uid="{058FE050-0FF0-418F-B055-47EAEAAFBB6A}"/>
    <cellStyle name="Note 8" xfId="1244" xr:uid="{84CDB961-7486-44AA-85C9-DB806BE4A15A}"/>
    <cellStyle name="Note 8 2" xfId="1688" xr:uid="{141A772D-25C3-49B9-B18F-1B9B52386141}"/>
    <cellStyle name="Output 2 10" xfId="1245" xr:uid="{1ACB0192-851A-42A3-8B28-FF3A042248D7}"/>
    <cellStyle name="Output 2 10 2" xfId="1689" xr:uid="{FAF8D2FF-FFC6-4844-B249-BE4196201D72}"/>
    <cellStyle name="Output 2 10 3" xfId="2028" xr:uid="{FFA30D49-82E3-440D-9BAF-1F2E5F4C1E0F}"/>
    <cellStyle name="Output 2 2" xfId="1246" xr:uid="{9BD4EFC5-D179-4BC7-B230-8F1F1589F1A9}"/>
    <cellStyle name="Output 2 2 2" xfId="1690" xr:uid="{C2B7C770-FF5E-42D0-B2C2-CA1689D84641}"/>
    <cellStyle name="Output 2 2 3" xfId="2029" xr:uid="{74CEA576-106F-4547-B12C-D80AFBAD88C9}"/>
    <cellStyle name="Output 2 3" xfId="1247" xr:uid="{2E58DF26-57DC-4967-82DF-03C70D19B550}"/>
    <cellStyle name="Output 2 3 2" xfId="1691" xr:uid="{34667357-00BF-427F-BD5B-1A2B1C612F05}"/>
    <cellStyle name="Output 2 3 3" xfId="2030" xr:uid="{DAFF584D-69DA-448A-A8AD-5E170498B7B9}"/>
    <cellStyle name="Output 2 4" xfId="1248" xr:uid="{C4C449E4-8ABB-43CD-80CD-055F5F5EEC6C}"/>
    <cellStyle name="Output 2 4 2" xfId="1692" xr:uid="{582A1CB4-078F-4746-B9D8-0F10C8E6B679}"/>
    <cellStyle name="Output 2 4 3" xfId="2031" xr:uid="{F92816AC-114C-4C37-943D-FC05C11653F2}"/>
    <cellStyle name="Output 2 5" xfId="1249" xr:uid="{0A836F5B-57C9-4138-8330-C4CED8A621EA}"/>
    <cellStyle name="Output 2 5 2" xfId="1693" xr:uid="{8F2F5ED4-596B-4528-A971-4E714667BE45}"/>
    <cellStyle name="Output 2 5 3" xfId="2032" xr:uid="{B2416A13-E2F5-4CD9-AB13-020B91F514E2}"/>
    <cellStyle name="Output 2 6" xfId="1250" xr:uid="{6699BA60-31E4-4C26-9989-B140A8487402}"/>
    <cellStyle name="Output 2 6 2" xfId="1694" xr:uid="{0B850707-D2D3-46F8-A96B-A794E10B00F7}"/>
    <cellStyle name="Output 2 6 3" xfId="2033" xr:uid="{87BB04D4-F5A1-41F8-92F5-40AD93D3AB06}"/>
    <cellStyle name="Output 2 7" xfId="1251" xr:uid="{F4EC0316-7C11-4329-B5D9-C71A3E1ACAA0}"/>
    <cellStyle name="Output 2 7 2" xfId="1695" xr:uid="{A3AA8E61-08B9-40B6-8CCE-0B21814589E5}"/>
    <cellStyle name="Output 2 7 3" xfId="2034" xr:uid="{57C0F3C3-C771-4A9F-90A8-EBD2DB160F61}"/>
    <cellStyle name="Output 2 8" xfId="1252" xr:uid="{A2AC3E26-2F9B-4B24-B494-D91D9CE455B5}"/>
    <cellStyle name="Output 2 8 2" xfId="1696" xr:uid="{073472A5-C3BF-4C2D-AB3D-AAB6737C80B4}"/>
    <cellStyle name="Output 2 8 3" xfId="2035" xr:uid="{93433BFA-EE35-46D3-9F86-0316B6D92577}"/>
    <cellStyle name="Output 2 9" xfId="1253" xr:uid="{EE7C231C-2AEE-4AAA-A553-5759A5FCA3B5}"/>
    <cellStyle name="Output 2 9 2" xfId="1697" xr:uid="{CFF8994D-D8D8-4307-A7EE-376FAD6FC2C4}"/>
    <cellStyle name="Output 2 9 3" xfId="2036" xr:uid="{7A658670-FAFF-41A1-92C6-4EB268184DF5}"/>
    <cellStyle name="Output 3" xfId="1254" xr:uid="{9833B957-2911-46FF-84A7-B2CE3D8503E7}"/>
    <cellStyle name="Output 3 2" xfId="1698" xr:uid="{FB64DB53-7931-4462-9DA6-BD0DE8222E99}"/>
    <cellStyle name="Output 3 3" xfId="2037" xr:uid="{E03B04B3-7102-43F8-8C2C-E8929205F7B9}"/>
    <cellStyle name="Percent" xfId="1" builtinId="5"/>
    <cellStyle name="Percent 10" xfId="1255" xr:uid="{3F39870A-77EA-4E8A-9CA1-20EF2F1E4477}"/>
    <cellStyle name="Percent 10 2" xfId="1256" xr:uid="{53FA8EE5-4BA3-450A-B55D-FCB8131C1285}"/>
    <cellStyle name="Percent 10 3" xfId="1257" xr:uid="{3373B49A-835F-4A0F-910F-BD37C14A76E5}"/>
    <cellStyle name="Percent 10 4" xfId="1258" xr:uid="{02D6FD47-4C50-407F-BA0E-524AE1DC42A1}"/>
    <cellStyle name="Percent 10 5" xfId="1259" xr:uid="{BC797246-329D-4651-A1A0-182A6A88751E}"/>
    <cellStyle name="Percent 10 6" xfId="1260" xr:uid="{AFB92D82-7CE1-4578-B9C8-03D691703BFA}"/>
    <cellStyle name="Percent 10 7" xfId="1261" xr:uid="{ECC57FAD-0740-477C-9ABA-A192420A4270}"/>
    <cellStyle name="Percent 10 8" xfId="1262" xr:uid="{148675F1-05E6-4173-9CB7-3EA32E670B0E}"/>
    <cellStyle name="Percent 11" xfId="1263" xr:uid="{EA841E3E-1A25-4CB4-BB3F-4A86B1CE70C0}"/>
    <cellStyle name="Percent 11 2" xfId="1264" xr:uid="{F8A603A1-325A-4421-91F8-452BB1B6D302}"/>
    <cellStyle name="Percent 11 3" xfId="1265" xr:uid="{EF9DFF0E-C8B8-4A69-991E-683343EB730B}"/>
    <cellStyle name="Percent 11 4" xfId="1266" xr:uid="{56CDA2DB-0415-42BB-8913-9A8C3C73EEEC}"/>
    <cellStyle name="Percent 11 5" xfId="1267" xr:uid="{C2C1F3F2-DC7C-473E-8456-B3642EC5A516}"/>
    <cellStyle name="Percent 11 6" xfId="1268" xr:uid="{89230561-1BFF-4DC6-A8B5-56D80A63F3F7}"/>
    <cellStyle name="Percent 11 7" xfId="1269" xr:uid="{56471A79-9366-4AB1-B354-F8BBAD915E18}"/>
    <cellStyle name="Percent 11 8" xfId="1270" xr:uid="{0006628B-8183-47A8-B12E-DEF06A9106BD}"/>
    <cellStyle name="Percent 12" xfId="1271" xr:uid="{F85A83CE-7E3F-4115-8DD0-54CA52E8460D}"/>
    <cellStyle name="Percent 12 2" xfId="1272" xr:uid="{68E1E85A-F607-4B74-8104-D0FDDF0C45CB}"/>
    <cellStyle name="Percent 12 3" xfId="1273" xr:uid="{ECA89345-8F78-436F-9997-4281FB82C239}"/>
    <cellStyle name="Percent 12 4" xfId="1274" xr:uid="{0302DC4F-2FEF-4BF6-9FB4-A445F496D023}"/>
    <cellStyle name="Percent 12 5" xfId="1275" xr:uid="{57E0C74C-418C-4FCD-BEA8-9E5709AF2FFD}"/>
    <cellStyle name="Percent 12 6" xfId="1276" xr:uid="{4941B0C8-0F76-43D0-9E85-477889C1C694}"/>
    <cellStyle name="Percent 12 7" xfId="1277" xr:uid="{26091335-2449-4F4D-83AE-BCADE4EF22AA}"/>
    <cellStyle name="Percent 12 8" xfId="1278" xr:uid="{1F4D968C-72B5-4736-9135-D45D43063E6A}"/>
    <cellStyle name="Percent 13" xfId="1279" xr:uid="{9DA2A7C3-E07E-4416-A5AC-DBBACFBA228F}"/>
    <cellStyle name="Percent 13 2" xfId="1280" xr:uid="{45236351-5FB7-4D9C-A2B8-FD840B8F7C78}"/>
    <cellStyle name="Percent 13 3" xfId="1281" xr:uid="{FDA97513-AEC9-4492-82E6-E7949849C227}"/>
    <cellStyle name="Percent 13 4" xfId="1282" xr:uid="{B74FB2BA-77E8-414A-A263-FDEF623C4784}"/>
    <cellStyle name="Percent 13 5" xfId="1283" xr:uid="{D09A3D33-A90C-4F48-9F13-68B75F5EC6AD}"/>
    <cellStyle name="Percent 13 6" xfId="1284" xr:uid="{43949B6A-E1F2-4020-A4FD-379820B525F0}"/>
    <cellStyle name="Percent 13 7" xfId="1285" xr:uid="{9AACFF09-AA01-44B5-B89C-58DA63E988B3}"/>
    <cellStyle name="Percent 13 8" xfId="1286" xr:uid="{9903B81B-D6B8-4C38-96D5-19A89060C7A6}"/>
    <cellStyle name="Percent 14" xfId="1287" xr:uid="{06B22793-4EE8-4439-B1E3-6FEA364B76A3}"/>
    <cellStyle name="Percent 14 2" xfId="1288" xr:uid="{F8A82CF4-1A68-4CDA-BB75-0C2827D91271}"/>
    <cellStyle name="Percent 14 3" xfId="1289" xr:uid="{0258918A-2954-4520-8E13-2F1112AE7293}"/>
    <cellStyle name="Percent 14 4" xfId="1290" xr:uid="{7CDB7C8C-F111-4018-959B-7CA9DC61213D}"/>
    <cellStyle name="Percent 14 5" xfId="1291" xr:uid="{B7D532AC-614D-4C78-B171-F6E67EAD5CD7}"/>
    <cellStyle name="Percent 14 6" xfId="1292" xr:uid="{1B578F92-4A2C-424E-AC43-4D10124BDBF8}"/>
    <cellStyle name="Percent 14 7" xfId="1293" xr:uid="{8DD0E201-7E9E-471D-92C1-E66650D8D6B1}"/>
    <cellStyle name="Percent 14 8" xfId="1294" xr:uid="{A47A2ABE-E5E6-4A7E-A18D-2F4F155FC9BA}"/>
    <cellStyle name="Percent 15" xfId="1295" xr:uid="{E2815369-6A98-4B5F-8066-738B6839B905}"/>
    <cellStyle name="Percent 15 10" xfId="1296" xr:uid="{BD9E10C4-5B01-4A58-92F6-5A55381B178F}"/>
    <cellStyle name="Percent 15 11" xfId="1297" xr:uid="{A21F90C6-A848-4097-BBBE-02F56F5D9EEF}"/>
    <cellStyle name="Percent 15 12" xfId="1298" xr:uid="{0C7F8650-ED23-4549-B4ED-F1B217479677}"/>
    <cellStyle name="Percent 15 13" xfId="1299" xr:uid="{65988933-9E8F-4DA7-89F4-2F329FC2934E}"/>
    <cellStyle name="Percent 15 14" xfId="1300" xr:uid="{4033847E-76CC-4F57-AE04-B37E6A60A5B6}"/>
    <cellStyle name="Percent 15 2" xfId="1301" xr:uid="{41011BA2-5EDE-4601-88FE-8D1B96859EFB}"/>
    <cellStyle name="Percent 15 2 2" xfId="1302" xr:uid="{CE720233-2968-4CF1-BAA9-EC794A7BF57F}"/>
    <cellStyle name="Percent 15 2 2 2" xfId="2038" xr:uid="{01BD5F8A-12E6-469D-AD36-4A13ED84F784}"/>
    <cellStyle name="Percent 15 2 3" xfId="1303" xr:uid="{4A86A427-C141-4DC8-B289-3F94EDB2B97E}"/>
    <cellStyle name="Percent 15 2 3 2" xfId="2039" xr:uid="{C0D383BA-6BC9-4472-86E6-25FD38F45ACD}"/>
    <cellStyle name="Percent 15 2 4" xfId="1304" xr:uid="{3F946D37-7C66-4A86-B5E3-68E4BE03849B}"/>
    <cellStyle name="Percent 15 2 4 2" xfId="2040" xr:uid="{6A7FDC5A-646E-4D02-9B19-B2167E556334}"/>
    <cellStyle name="Percent 15 2 5" xfId="1305" xr:uid="{A88E7FE3-626E-40C0-BF99-7F2DAE18664C}"/>
    <cellStyle name="Percent 15 2 5 2" xfId="2041" xr:uid="{97382052-DF48-41F3-87CF-0FBA98C82DB3}"/>
    <cellStyle name="Percent 15 2 6" xfId="1306" xr:uid="{7DB0EB33-4EBB-4300-BE74-88EC75D739E6}"/>
    <cellStyle name="Percent 15 2 6 2" xfId="2042" xr:uid="{7D601E86-1BDB-4626-9B42-3D3D258FE35B}"/>
    <cellStyle name="Percent 15 2 7" xfId="1307" xr:uid="{37818AB4-B93D-48E5-B5AB-EAB9BD095692}"/>
    <cellStyle name="Percent 15 2 7 2" xfId="2043" xr:uid="{DAD295E9-3746-4A2B-BBD5-E4D8C7103582}"/>
    <cellStyle name="Percent 15 3" xfId="1308" xr:uid="{9E703024-48E4-40BB-996E-388D373729D3}"/>
    <cellStyle name="Percent 15 3 2" xfId="2044" xr:uid="{7C12724F-91B9-45C9-80EA-4E8E68B98107}"/>
    <cellStyle name="Percent 15 4" xfId="1309" xr:uid="{EFDAB498-84BB-4C22-B4FB-43951E5E3A21}"/>
    <cellStyle name="Percent 15 5" xfId="1310" xr:uid="{6FD369DA-41A8-4F91-9CE0-3AAC9A055E44}"/>
    <cellStyle name="Percent 15 5 2" xfId="2045" xr:uid="{0373320A-8087-4BA5-B202-85E1BE258368}"/>
    <cellStyle name="Percent 15 6" xfId="1311" xr:uid="{5D718417-495C-4E22-AF13-C4709BB163F9}"/>
    <cellStyle name="Percent 15 6 2" xfId="2046" xr:uid="{B2A7409D-3888-4C6F-ABDF-793D5092B831}"/>
    <cellStyle name="Percent 15 7" xfId="1312" xr:uid="{52E5BA95-FC8D-47C1-AB16-9F0261BB2CF9}"/>
    <cellStyle name="Percent 15 7 2" xfId="2047" xr:uid="{000C9F4C-E3EF-4864-A14C-8B51F3D8DED6}"/>
    <cellStyle name="Percent 15 8" xfId="1313" xr:uid="{82363392-A24B-49A0-BCB8-C023C7CB2FE1}"/>
    <cellStyle name="Percent 15 8 2" xfId="2048" xr:uid="{5FE4FFBC-E604-4427-A314-033E2229B527}"/>
    <cellStyle name="Percent 15 9" xfId="1314" xr:uid="{CEABC8B0-60B6-4634-9C4D-6D21955483E2}"/>
    <cellStyle name="Percent 16" xfId="29" xr:uid="{C0FE6C68-BB53-4D64-AE21-2B9F5957B0FC}"/>
    <cellStyle name="Percent 16 2" xfId="1315" xr:uid="{C3CE9234-6E01-4CE0-9FC3-95874449A710}"/>
    <cellStyle name="Percent 16 3" xfId="1316" xr:uid="{FF48A1DA-B358-45DA-A880-CDF4A445E96C}"/>
    <cellStyle name="Percent 16 3 10" xfId="1317" xr:uid="{811991BF-4B6F-40A1-9B98-6B4982CB5795}"/>
    <cellStyle name="Percent 16 3 11" xfId="1318" xr:uid="{D096B442-66C6-4B77-9E14-8CE56C70F085}"/>
    <cellStyle name="Percent 16 3 12" xfId="1319" xr:uid="{F28336EA-D7B4-4A79-AB16-1534B629079B}"/>
    <cellStyle name="Percent 16 3 13" xfId="1320" xr:uid="{CE250C8E-F611-49F6-BF61-838A2413C1D4}"/>
    <cellStyle name="Percent 16 3 14" xfId="1321" xr:uid="{0ABC1CFF-C5F3-4FF1-ADB8-B3FCD553B10A}"/>
    <cellStyle name="Percent 16 3 15" xfId="1322" xr:uid="{29027DAE-834F-428D-83C1-B07C01E4EC89}"/>
    <cellStyle name="Percent 16 3 16" xfId="1323" xr:uid="{806DE70C-4C1C-424D-887B-901C5304D4F6}"/>
    <cellStyle name="Percent 16 3 17" xfId="1324" xr:uid="{062A95CF-4F37-49C6-84EA-5FF4D523BE7B}"/>
    <cellStyle name="Percent 16 3 2" xfId="1325" xr:uid="{065012C4-254E-42D1-93C6-74E43964DA8B}"/>
    <cellStyle name="Percent 16 3 3" xfId="1326" xr:uid="{A23BA81D-116D-4271-8BDE-64DCE4E588B8}"/>
    <cellStyle name="Percent 16 3 4" xfId="1327" xr:uid="{E787EC9C-6AAA-4F9B-AA1F-7A4161A4813D}"/>
    <cellStyle name="Percent 16 3 5" xfId="1328" xr:uid="{A2C1773A-7939-45BF-8741-43816C8CEC5B}"/>
    <cellStyle name="Percent 16 3 6" xfId="1329" xr:uid="{FCCD49B4-F5AD-40DD-87EA-283BAB86B450}"/>
    <cellStyle name="Percent 16 3 7" xfId="1330" xr:uid="{5DE8632B-3671-4676-8892-D16C12D3A0EB}"/>
    <cellStyle name="Percent 16 3 8" xfId="1331" xr:uid="{CDC1137C-5D44-4941-9E87-8FF334F91C07}"/>
    <cellStyle name="Percent 16 3 9" xfId="1332" xr:uid="{AEC27F55-8B35-40C4-9EB4-C83E38F863FF}"/>
    <cellStyle name="Percent 16 4" xfId="1333" xr:uid="{871921B8-A18B-49BF-9281-C5FCA1F6FDBB}"/>
    <cellStyle name="Percent 16 4 10" xfId="1334" xr:uid="{83094AE3-C4C9-4061-B434-0AA7093E22E6}"/>
    <cellStyle name="Percent 16 4 11" xfId="1335" xr:uid="{AF88D89F-6960-4886-8DD8-2F27EF5B8607}"/>
    <cellStyle name="Percent 16 4 12" xfId="1336" xr:uid="{91ABEEFC-4A2E-4AC0-926E-04A7476E4F74}"/>
    <cellStyle name="Percent 16 4 13" xfId="1337" xr:uid="{F357B316-B0C9-4D7E-AA75-8A2474129F49}"/>
    <cellStyle name="Percent 16 4 14" xfId="1338" xr:uid="{A03149C0-76A0-461E-B052-EF239F4D770F}"/>
    <cellStyle name="Percent 16 4 15" xfId="1339" xr:uid="{C3CC46E1-ED9E-483C-8A8B-DB465DD02D1D}"/>
    <cellStyle name="Percent 16 4 16" xfId="1340" xr:uid="{C72493A5-93CF-488F-97CD-AC6628902279}"/>
    <cellStyle name="Percent 16 4 17" xfId="1341" xr:uid="{DF8DA477-A88A-4485-986F-469E0236BEFE}"/>
    <cellStyle name="Percent 16 4 2" xfId="1342" xr:uid="{5FA1A9FE-9E87-480F-AE77-A3A8DF2DEFD7}"/>
    <cellStyle name="Percent 16 4 3" xfId="1343" xr:uid="{F665B83E-4016-41A1-9AF6-D5181D17A72F}"/>
    <cellStyle name="Percent 16 4 4" xfId="1344" xr:uid="{40274E36-930B-4AD8-9CC1-AB2717B2DA41}"/>
    <cellStyle name="Percent 16 4 5" xfId="1345" xr:uid="{D914E0C4-F4A0-4D71-A070-ADA207154694}"/>
    <cellStyle name="Percent 16 4 6" xfId="1346" xr:uid="{BF3ECB20-72A2-4751-9EB5-22632B18879E}"/>
    <cellStyle name="Percent 16 4 7" xfId="1347" xr:uid="{B024BDA2-BD55-4276-BC38-FACD1495D429}"/>
    <cellStyle name="Percent 16 4 8" xfId="1348" xr:uid="{E7C6F906-FD37-49C0-B1D8-D5CD33923138}"/>
    <cellStyle name="Percent 16 4 9" xfId="1349" xr:uid="{E21EA869-98E2-4BA4-8693-E92C4303343B}"/>
    <cellStyle name="Percent 16 5" xfId="1350" xr:uid="{65477CBD-31CF-4B98-ACAC-F6ACE53AA6D1}"/>
    <cellStyle name="Percent 16 5 10" xfId="1351" xr:uid="{EAD6B730-2513-416F-9178-0E877D396E97}"/>
    <cellStyle name="Percent 16 5 11" xfId="1352" xr:uid="{8338F6C4-AC24-40AD-80CE-1F9D0B483098}"/>
    <cellStyle name="Percent 16 5 12" xfId="1353" xr:uid="{2C2FC79A-5757-4E79-A6F7-F988B05822E1}"/>
    <cellStyle name="Percent 16 5 13" xfId="1354" xr:uid="{51A94F10-0AC2-4874-B1A4-C3E6AB0463A4}"/>
    <cellStyle name="Percent 16 5 14" xfId="1355" xr:uid="{1E831E7E-9C82-49B1-8753-B82B31F62B29}"/>
    <cellStyle name="Percent 16 5 15" xfId="1356" xr:uid="{343CC221-8398-48F8-A9A3-C8926D4DE73D}"/>
    <cellStyle name="Percent 16 5 16" xfId="1357" xr:uid="{213B7B40-2360-44CD-A5A4-34CC72786872}"/>
    <cellStyle name="Percent 16 5 17" xfId="1358" xr:uid="{0E2B2A9C-ED61-4890-91FC-3C53877D74D2}"/>
    <cellStyle name="Percent 16 5 2" xfId="1359" xr:uid="{4CD6C23A-367E-4003-8A01-BF665CABE5D8}"/>
    <cellStyle name="Percent 16 5 3" xfId="1360" xr:uid="{536A28E3-E769-418C-803C-FA46958177A6}"/>
    <cellStyle name="Percent 16 5 4" xfId="1361" xr:uid="{750A1404-9616-4DEC-9611-1B74511EB8F7}"/>
    <cellStyle name="Percent 16 5 5" xfId="1362" xr:uid="{C41069C2-4DDF-4C20-B823-B4AEF0A795BE}"/>
    <cellStyle name="Percent 16 5 6" xfId="1363" xr:uid="{77FAB16B-C500-41D9-9E63-D47AE85AA1A6}"/>
    <cellStyle name="Percent 16 5 7" xfId="1364" xr:uid="{D623CA7D-B775-4E0D-AA13-E55B1A0BB77A}"/>
    <cellStyle name="Percent 16 5 8" xfId="1365" xr:uid="{C8D1A7C6-81EE-499A-8BDE-C21B6639B23C}"/>
    <cellStyle name="Percent 16 5 9" xfId="1366" xr:uid="{A3C05D95-D3C9-463E-82DA-899D97E96629}"/>
    <cellStyle name="Percent 16 6" xfId="1367" xr:uid="{63895522-F002-4856-935E-C0F494B64C6E}"/>
    <cellStyle name="Percent 16 6 10" xfId="1368" xr:uid="{7099B39E-40B2-4756-A704-0662EC3885C5}"/>
    <cellStyle name="Percent 16 6 11" xfId="1369" xr:uid="{2498269B-29E5-4B11-BA78-678AD85A0BAC}"/>
    <cellStyle name="Percent 16 6 12" xfId="1370" xr:uid="{276F2EDB-E3EE-471C-BA95-26A43B4CEDE2}"/>
    <cellStyle name="Percent 16 6 13" xfId="1371" xr:uid="{785C8AE5-CC8E-4D95-BD5E-4293059D91EB}"/>
    <cellStyle name="Percent 16 6 14" xfId="1372" xr:uid="{1FFE7284-0E6E-45E2-8A74-79EBBCFCEABB}"/>
    <cellStyle name="Percent 16 6 15" xfId="1373" xr:uid="{DFC36F88-F9D9-426E-BA64-E9FE30058D32}"/>
    <cellStyle name="Percent 16 6 16" xfId="1374" xr:uid="{29B9251C-FDC0-4C9C-A540-503E94E886FF}"/>
    <cellStyle name="Percent 16 6 17" xfId="1375" xr:uid="{F4550922-81D0-464D-BF1E-74C67D81AB65}"/>
    <cellStyle name="Percent 16 6 2" xfId="1376" xr:uid="{4E804194-F4A2-49C0-B1F3-E3811ECFD05A}"/>
    <cellStyle name="Percent 16 6 3" xfId="1377" xr:uid="{C1FB93E6-A6C2-474F-8B3D-1E252CB75074}"/>
    <cellStyle name="Percent 16 6 4" xfId="1378" xr:uid="{BF38D302-EE1E-404E-B3C1-889B6A7F9B7C}"/>
    <cellStyle name="Percent 16 6 5" xfId="1379" xr:uid="{DAAE8673-2DA6-41C3-925B-ED71267D6F0A}"/>
    <cellStyle name="Percent 16 6 6" xfId="1380" xr:uid="{619E9E7C-E4C2-4EF0-BBBA-236E9F3F31AE}"/>
    <cellStyle name="Percent 16 6 7" xfId="1381" xr:uid="{5BF46BFC-7AA0-4D57-990D-1B9F7766520F}"/>
    <cellStyle name="Percent 16 6 8" xfId="1382" xr:uid="{49298DAB-4AE7-49D4-B536-404547212E36}"/>
    <cellStyle name="Percent 16 6 9" xfId="1383" xr:uid="{DB4E81DC-B5AB-4386-B59F-68626CEEAE2C}"/>
    <cellStyle name="Percent 16 7" xfId="1384" xr:uid="{AC730A37-2268-4D8B-9D83-16C6FA98CB3F}"/>
    <cellStyle name="Percent 16 7 10" xfId="1385" xr:uid="{B2A9AF1A-2BAC-4A78-8B78-EE613BE9E35C}"/>
    <cellStyle name="Percent 16 7 11" xfId="1386" xr:uid="{C2320545-6B43-4896-AEB6-54D6923F396B}"/>
    <cellStyle name="Percent 16 7 12" xfId="1387" xr:uid="{4E9EC0DB-E253-43A8-A56D-403D989DE3DB}"/>
    <cellStyle name="Percent 16 7 13" xfId="1388" xr:uid="{AC823645-0CE8-4D83-9CAB-374B61CB0075}"/>
    <cellStyle name="Percent 16 7 14" xfId="1389" xr:uid="{739B677D-F149-4703-B046-55DEE79E109B}"/>
    <cellStyle name="Percent 16 7 15" xfId="1390" xr:uid="{B168342D-C06A-4B30-938A-4AE89AE490FB}"/>
    <cellStyle name="Percent 16 7 16" xfId="1391" xr:uid="{BC982A51-4138-41AE-8B34-62FE96AB5DE1}"/>
    <cellStyle name="Percent 16 7 17" xfId="1392" xr:uid="{4B7B6AC3-359F-4F95-9549-21F0EC8BBE95}"/>
    <cellStyle name="Percent 16 7 2" xfId="1393" xr:uid="{4C5F67D2-769E-4BE2-9E65-6968EFA84127}"/>
    <cellStyle name="Percent 16 7 3" xfId="1394" xr:uid="{09A5B0E9-B16B-410B-A6CA-D558A71B0C66}"/>
    <cellStyle name="Percent 16 7 4" xfId="1395" xr:uid="{2983B2F0-F7A5-4ABF-AE2B-8327739E73AF}"/>
    <cellStyle name="Percent 16 7 5" xfId="1396" xr:uid="{36E2A15D-DDA6-4FDB-8F57-4AC87C7953BB}"/>
    <cellStyle name="Percent 16 7 6" xfId="1397" xr:uid="{819198AD-8602-4A0F-8C47-BE9A63B8BEB7}"/>
    <cellStyle name="Percent 16 7 7" xfId="1398" xr:uid="{2D32639F-3154-4AB3-98A8-DCCC74DFA296}"/>
    <cellStyle name="Percent 16 7 8" xfId="1399" xr:uid="{3D2F52AF-CA53-4D2A-9AE4-39C066271737}"/>
    <cellStyle name="Percent 16 7 9" xfId="1400" xr:uid="{3D68F022-5400-4776-9EBA-AB290915DC07}"/>
    <cellStyle name="Percent 16 8" xfId="1401" xr:uid="{EE263BFB-E924-4A2D-9884-5C97D7405B74}"/>
    <cellStyle name="Percent 16 8 10" xfId="1402" xr:uid="{E3D5737D-31E8-429E-9B54-9549B67036D8}"/>
    <cellStyle name="Percent 16 8 11" xfId="1403" xr:uid="{B0A5DCA9-37F2-43C2-90F5-F92193A7861D}"/>
    <cellStyle name="Percent 16 8 12" xfId="1404" xr:uid="{60A60FDA-D6CF-4F88-A21C-4D9E6B12CFED}"/>
    <cellStyle name="Percent 16 8 13" xfId="1405" xr:uid="{2BFBC4D6-9824-40C6-8DF2-4A59F8EAC076}"/>
    <cellStyle name="Percent 16 8 14" xfId="1406" xr:uid="{CEE80DC5-AEA9-4BFC-A239-C3A0CEAB3A25}"/>
    <cellStyle name="Percent 16 8 15" xfId="1407" xr:uid="{6D7A82B3-ADF8-455C-A051-527A814CC8A9}"/>
    <cellStyle name="Percent 16 8 16" xfId="1408" xr:uid="{AA02E1D8-3016-4D07-8236-9F4CEF184AF6}"/>
    <cellStyle name="Percent 16 8 17" xfId="1409" xr:uid="{B45DD2EE-B813-44F0-97C2-098E88469FCC}"/>
    <cellStyle name="Percent 16 8 2" xfId="1410" xr:uid="{60DA1E2C-E2CB-462A-90E5-C7FF34C5F692}"/>
    <cellStyle name="Percent 16 8 3" xfId="1411" xr:uid="{06C3E8BF-512C-4E20-9920-433A96261686}"/>
    <cellStyle name="Percent 16 8 4" xfId="1412" xr:uid="{EDBCC518-DAF4-4C9B-9773-4D5D53A6C8D6}"/>
    <cellStyle name="Percent 16 8 5" xfId="1413" xr:uid="{C1F43CA0-5A63-4BBF-A791-BC196CA6EE13}"/>
    <cellStyle name="Percent 16 8 6" xfId="1414" xr:uid="{0BCC8443-4031-4C8A-986F-8C5E5A4EA9CF}"/>
    <cellStyle name="Percent 16 8 7" xfId="1415" xr:uid="{287D990F-3CF5-423F-85AF-A641C81444F8}"/>
    <cellStyle name="Percent 16 8 8" xfId="1416" xr:uid="{E4E9DA54-BDCD-4706-86A7-AF72BA9C730C}"/>
    <cellStyle name="Percent 16 8 9" xfId="1417" xr:uid="{0FB81B73-0424-4862-B63D-184B9B68D800}"/>
    <cellStyle name="Percent 16 9" xfId="1418" xr:uid="{1E855859-AD6F-426A-B181-F17A63FFF9D4}"/>
    <cellStyle name="Percent 16 9 10" xfId="1419" xr:uid="{3C6E5CEE-ED28-49DB-B24C-6D92114B44B8}"/>
    <cellStyle name="Percent 16 9 11" xfId="1420" xr:uid="{3E89CE15-12E2-4E54-A498-EDF1CE3758DF}"/>
    <cellStyle name="Percent 16 9 12" xfId="1421" xr:uid="{F3EEABED-C9E5-4431-8D70-828F96464401}"/>
    <cellStyle name="Percent 16 9 13" xfId="1422" xr:uid="{6985A04D-3D26-422F-BCDF-93AD3A4D2D9C}"/>
    <cellStyle name="Percent 16 9 14" xfId="1423" xr:uid="{3D8C0DAF-8EA8-4885-9C13-39B907F23E67}"/>
    <cellStyle name="Percent 16 9 15" xfId="1424" xr:uid="{DEC5AFE3-7FA8-4D5B-B109-20D06DA39BA3}"/>
    <cellStyle name="Percent 16 9 16" xfId="1425" xr:uid="{0B1E0C9F-6C44-4471-AA7A-D7683C058294}"/>
    <cellStyle name="Percent 16 9 17" xfId="1426" xr:uid="{E0BA23D1-ADFB-4210-B2DB-4F2C07D11AF8}"/>
    <cellStyle name="Percent 16 9 2" xfId="1427" xr:uid="{9D4BBA43-1389-4852-8CC2-A51A44CBD275}"/>
    <cellStyle name="Percent 16 9 3" xfId="1428" xr:uid="{0C63CA2D-089A-4EBA-8F9E-6A95B3CDB817}"/>
    <cellStyle name="Percent 16 9 4" xfId="1429" xr:uid="{A0702D32-A87E-4104-8BC9-CB777DEF3C57}"/>
    <cellStyle name="Percent 16 9 5" xfId="1430" xr:uid="{B6DD3A05-EB1E-4153-A5D8-803C6068E1CC}"/>
    <cellStyle name="Percent 16 9 6" xfId="1431" xr:uid="{C216A616-618F-4B65-9F2F-5D6B3E99B81C}"/>
    <cellStyle name="Percent 16 9 7" xfId="1432" xr:uid="{48156105-9F8F-4F75-837B-B2D54B0770DF}"/>
    <cellStyle name="Percent 16 9 8" xfId="1433" xr:uid="{33291B3B-3A8E-4F18-A69F-A5206D96A6B6}"/>
    <cellStyle name="Percent 16 9 9" xfId="1434" xr:uid="{5A3ABD29-BC7D-4CF2-A3A4-7A11EC7C528B}"/>
    <cellStyle name="Percent 17" xfId="1716" xr:uid="{D43701EA-803A-46E5-8B26-6EAEB52A0AA6}"/>
    <cellStyle name="Percent 2" xfId="19" xr:uid="{B414C8A4-C65C-4310-AA3D-5EEB51D69ECC}"/>
    <cellStyle name="Percent 2 10" xfId="1435" xr:uid="{4B017728-8A8F-4F28-AF54-48AE8BB20150}"/>
    <cellStyle name="Percent 2 10 2" xfId="1436" xr:uid="{720802FC-9C2E-43F5-92EA-4B3FA15FBF7B}"/>
    <cellStyle name="Percent 2 10 3" xfId="1437" xr:uid="{4FF3FA6F-FA26-40CF-9180-865DE3F97235}"/>
    <cellStyle name="Percent 2 10 4" xfId="1438" xr:uid="{F151D394-9638-4EE8-9D3A-94A9738B2722}"/>
    <cellStyle name="Percent 2 10 5" xfId="1439" xr:uid="{A33AA0E1-E9BF-4D29-8282-E222E3505FEC}"/>
    <cellStyle name="Percent 2 10 6" xfId="1440" xr:uid="{CE24674A-CF71-4B69-BA32-A30A6221B741}"/>
    <cellStyle name="Percent 2 10 7" xfId="1441" xr:uid="{BA26EE8E-51D5-4A48-B6B2-C91F405F171F}"/>
    <cellStyle name="Percent 2 10 8" xfId="1442" xr:uid="{31A371F0-24F6-4F07-A04A-0BD4A0D4587C}"/>
    <cellStyle name="Percent 2 11" xfId="1443" xr:uid="{EB8A4808-ED68-49A0-816B-BE698451CD6C}"/>
    <cellStyle name="Percent 2 11 2" xfId="1444" xr:uid="{72A80A54-C40C-4BF7-A1D8-692A4BC0FE6D}"/>
    <cellStyle name="Percent 2 11 3" xfId="1445" xr:uid="{371FFB4D-0F88-4D14-BA4E-A411FBEA4C15}"/>
    <cellStyle name="Percent 2 11 4" xfId="1446" xr:uid="{5814B5A7-6461-462F-8DE2-E1D3AFEE1992}"/>
    <cellStyle name="Percent 2 11 5" xfId="1447" xr:uid="{6062AB31-25F4-4D44-9183-69903DB7087D}"/>
    <cellStyle name="Percent 2 11 6" xfId="1448" xr:uid="{D949A35C-744B-4A05-98FD-809284EB554F}"/>
    <cellStyle name="Percent 2 11 7" xfId="1449" xr:uid="{C9BCEA61-CD21-4BDC-83B4-28B988453951}"/>
    <cellStyle name="Percent 2 11 8" xfId="1450" xr:uid="{D6FACE2C-A735-40C7-A3E0-0ADAD7339775}"/>
    <cellStyle name="Percent 2 12" xfId="1451" xr:uid="{F29C03E8-8415-44F3-AD43-FD39D0A0B8FA}"/>
    <cellStyle name="Percent 2 13" xfId="1452" xr:uid="{0257E329-9067-4C6C-BB38-54F764AE0914}"/>
    <cellStyle name="Percent 2 14" xfId="1453" xr:uid="{71D15709-1FF1-4F17-B55A-35B442B99E15}"/>
    <cellStyle name="Percent 2 15" xfId="1454" xr:uid="{FC9C45AC-FB96-416B-87BE-8A759C247CE0}"/>
    <cellStyle name="Percent 2 16" xfId="1455" xr:uid="{2AF963E6-9EEB-4093-B824-474C1F3BEDB5}"/>
    <cellStyle name="Percent 2 17" xfId="1456" xr:uid="{F4BA977E-EBA1-43CC-B181-AB9A04141A02}"/>
    <cellStyle name="Percent 2 18" xfId="1457" xr:uid="{1391DE00-3764-4DED-9711-239F6507E02A}"/>
    <cellStyle name="Percent 2 19" xfId="33" xr:uid="{4BD64451-FBF9-47D9-9815-D2BDFFCF0963}"/>
    <cellStyle name="Percent 2 2" xfId="1458" xr:uid="{A2288BEE-C122-46CD-9BA0-31C8B9A9C437}"/>
    <cellStyle name="Percent 2 2 2" xfId="1459" xr:uid="{1596F421-D2AA-4BCB-9B15-C938B6193F1F}"/>
    <cellStyle name="Percent 2 2 3" xfId="1460" xr:uid="{E0858186-33EF-4AD1-AF4D-BBD64F10A030}"/>
    <cellStyle name="Percent 2 2 4" xfId="1461" xr:uid="{95E87130-BC58-44AF-94EA-F3431811BD87}"/>
    <cellStyle name="Percent 2 2 5" xfId="1462" xr:uid="{A117A5D0-F856-4290-90D0-15D64061E555}"/>
    <cellStyle name="Percent 2 2 6" xfId="1463" xr:uid="{222A09C8-50BE-4E92-B4E3-406B617CCCB6}"/>
    <cellStyle name="Percent 2 2 7" xfId="1464" xr:uid="{9981705A-65F6-4180-9A13-A0031D9C6431}"/>
    <cellStyle name="Percent 2 2 8" xfId="1465" xr:uid="{628FB344-E8BE-4B67-8F84-3BD9DCA861C3}"/>
    <cellStyle name="Percent 2 3" xfId="1466" xr:uid="{2983999A-860F-4352-8DB1-F4F1968DE7CE}"/>
    <cellStyle name="Percent 2 3 2" xfId="1467" xr:uid="{43F23523-C90D-4C74-A10E-B803185CB98D}"/>
    <cellStyle name="Percent 2 3 3" xfId="1468" xr:uid="{91B627EB-83A0-471E-9DEC-B66C385D6F90}"/>
    <cellStyle name="Percent 2 3 4" xfId="1469" xr:uid="{EFC9C1DD-E46D-430C-9F3E-9B5A6F3BA343}"/>
    <cellStyle name="Percent 2 3 5" xfId="1470" xr:uid="{D743862C-8C55-43F7-AB96-5E28AACBE9D2}"/>
    <cellStyle name="Percent 2 3 6" xfId="1471" xr:uid="{D5576A94-9C5C-4487-903F-0DC5FDAEB2C0}"/>
    <cellStyle name="Percent 2 3 7" xfId="1472" xr:uid="{7F4C6C69-0DAF-464C-B46F-F91616885D8E}"/>
    <cellStyle name="Percent 2 3 8" xfId="1473" xr:uid="{24400BA0-41C8-4546-8DC6-7B2D6D81574E}"/>
    <cellStyle name="Percent 2 4" xfId="1474" xr:uid="{A6E98B1B-91FA-45EE-9160-DFA47909FFB8}"/>
    <cellStyle name="Percent 2 4 2" xfId="1475" xr:uid="{205DB330-97E6-4E1B-917C-177F8B1E07A0}"/>
    <cellStyle name="Percent 2 4 3" xfId="1476" xr:uid="{8519B92C-BF50-45AE-8A6F-5E53ED4B15AB}"/>
    <cellStyle name="Percent 2 4 4" xfId="1477" xr:uid="{D8ABC808-52ED-4D75-B5B1-955585CC753E}"/>
    <cellStyle name="Percent 2 4 5" xfId="1478" xr:uid="{99CEA14E-1282-46FD-A39B-7AD14B35C14F}"/>
    <cellStyle name="Percent 2 4 6" xfId="1479" xr:uid="{F8A80FD0-5BD2-4621-A718-F39BCA32D6F1}"/>
    <cellStyle name="Percent 2 4 7" xfId="1480" xr:uid="{DF79835C-224B-4130-B993-BC444AAA9A2D}"/>
    <cellStyle name="Percent 2 4 8" xfId="1481" xr:uid="{2E785029-A9B2-4843-868A-BB93D3F0BB0F}"/>
    <cellStyle name="Percent 2 5" xfId="1482" xr:uid="{E02A1864-5E11-484B-8983-2CFCBBB5AB6B}"/>
    <cellStyle name="Percent 2 5 2" xfId="1483" xr:uid="{789EFC8C-34FF-4F60-8BEE-0BC19642746F}"/>
    <cellStyle name="Percent 2 5 3" xfId="1484" xr:uid="{2759C44F-4C85-4A8B-B275-8B77E5D51B85}"/>
    <cellStyle name="Percent 2 5 4" xfId="1485" xr:uid="{8F467C1E-31C6-4DCA-99B2-BC4759F65AA2}"/>
    <cellStyle name="Percent 2 5 5" xfId="1486" xr:uid="{C688E65D-63F2-497F-AB1B-9CDC0BCAA086}"/>
    <cellStyle name="Percent 2 5 6" xfId="1487" xr:uid="{96F51C07-9EF4-4BAC-8D46-1E8B4E13014D}"/>
    <cellStyle name="Percent 2 5 7" xfId="1488" xr:uid="{C42167BC-5F4E-41DF-ADB5-85522712141D}"/>
    <cellStyle name="Percent 2 5 8" xfId="1489" xr:uid="{AB40EF5F-6028-4F06-9DE3-CF249C21C00F}"/>
    <cellStyle name="Percent 2 6" xfId="1490" xr:uid="{9538C8DB-5E10-45C3-B65E-F3142FF48C6A}"/>
    <cellStyle name="Percent 2 6 2" xfId="1491" xr:uid="{D35EF0F3-7E88-4AF2-A4CF-1DF013866952}"/>
    <cellStyle name="Percent 2 6 3" xfId="1492" xr:uid="{990BCA34-0E3E-49BE-B3F6-A8952D814389}"/>
    <cellStyle name="Percent 2 6 4" xfId="1493" xr:uid="{E128C306-60A7-47D9-981E-6685ADA3FB11}"/>
    <cellStyle name="Percent 2 6 5" xfId="1494" xr:uid="{4F09E7D0-E924-43A4-B0CF-5A2D18DAF7C3}"/>
    <cellStyle name="Percent 2 6 6" xfId="1495" xr:uid="{A5D55437-6947-4427-BE87-1C867ED07A77}"/>
    <cellStyle name="Percent 2 6 7" xfId="1496" xr:uid="{8C4C6E80-FE13-4E29-A0DD-ACCF04521057}"/>
    <cellStyle name="Percent 2 6 8" xfId="1497" xr:uid="{7607AC11-5AF7-4E48-ACC6-681CBF65BAAD}"/>
    <cellStyle name="Percent 2 7" xfId="1498" xr:uid="{64DB2111-A999-49B3-97B7-110A88DBAF1F}"/>
    <cellStyle name="Percent 2 7 2" xfId="1499" xr:uid="{02E1FF81-E407-4385-ADE8-9F009E01B4A5}"/>
    <cellStyle name="Percent 2 7 3" xfId="1500" xr:uid="{59BFCEB5-978A-4786-94D8-5394903E4170}"/>
    <cellStyle name="Percent 2 7 4" xfId="1501" xr:uid="{A0EFAD3A-E10C-4745-9940-AF727DEE003B}"/>
    <cellStyle name="Percent 2 7 5" xfId="1502" xr:uid="{F8EE6261-6C67-4683-948D-79CFB360F4EA}"/>
    <cellStyle name="Percent 2 7 6" xfId="1503" xr:uid="{F9454B23-5A2A-4291-BA9D-BDF6138F7DEB}"/>
    <cellStyle name="Percent 2 7 7" xfId="1504" xr:uid="{ADF4063A-BEB3-449C-B95C-6ED1963E449A}"/>
    <cellStyle name="Percent 2 7 8" xfId="1505" xr:uid="{C3E79F80-B14E-4ED8-92FA-B12909BAE079}"/>
    <cellStyle name="Percent 2 8" xfId="1506" xr:uid="{558F9976-850D-4BC2-A303-5B69114D509A}"/>
    <cellStyle name="Percent 2 8 2" xfId="1507" xr:uid="{D1FB43F8-1ECF-4D68-AA74-BFEFD395D39A}"/>
    <cellStyle name="Percent 2 8 3" xfId="1508" xr:uid="{C109B5EE-AE6A-4123-8B8B-B5516717355C}"/>
    <cellStyle name="Percent 2 8 4" xfId="1509" xr:uid="{B0CB2F0F-3D40-4B02-A88B-58D0445A113C}"/>
    <cellStyle name="Percent 2 8 5" xfId="1510" xr:uid="{F06AA6EE-F7FC-4F58-842E-EC49A3C07266}"/>
    <cellStyle name="Percent 2 8 6" xfId="1511" xr:uid="{F2AA59BA-841D-46CD-B3B2-A6592318A839}"/>
    <cellStyle name="Percent 2 8 7" xfId="1512" xr:uid="{0CE44F72-B443-47A8-90B2-94AFEE1CE431}"/>
    <cellStyle name="Percent 2 8 8" xfId="1513" xr:uid="{DFE1A0BD-451F-4B98-9856-76F6A3E11735}"/>
    <cellStyle name="Percent 2 9" xfId="1514" xr:uid="{AFAE63E2-F4B9-4114-8707-539E3A6DC055}"/>
    <cellStyle name="Percent 2 9 2" xfId="1515" xr:uid="{576F4779-CCBB-4F4A-A8E0-DB46B6DE7B84}"/>
    <cellStyle name="Percent 2 9 3" xfId="1516" xr:uid="{21182739-3462-4FFA-811E-926677802CCB}"/>
    <cellStyle name="Percent 2 9 4" xfId="1517" xr:uid="{2A952100-E28A-42F6-9C59-91661D51434C}"/>
    <cellStyle name="Percent 2 9 5" xfId="1518" xr:uid="{A541A16A-FF37-48FA-9CD5-E6DDC0B5BDCB}"/>
    <cellStyle name="Percent 2 9 6" xfId="1519" xr:uid="{8E6B6BA6-AB79-479C-847A-8338855364D7}"/>
    <cellStyle name="Percent 2 9 7" xfId="1520" xr:uid="{070BF873-56FC-4737-B3B1-EE160D885B6B}"/>
    <cellStyle name="Percent 2 9 8" xfId="1521" xr:uid="{6A7F0C1A-91CC-49E7-AECE-60DABCF2DE69}"/>
    <cellStyle name="Percent 3" xfId="1522" xr:uid="{40049AC0-D3DD-413E-B19B-47F4B89DD9AA}"/>
    <cellStyle name="Percent 3 2" xfId="1523" xr:uid="{4EC03C13-3563-479F-BAD3-4A990DE85019}"/>
    <cellStyle name="Percent 3 3" xfId="1524" xr:uid="{A4DA01C3-9B85-4D72-A24A-1C3CDB14FCE7}"/>
    <cellStyle name="Percent 3 4" xfId="1525" xr:uid="{0DFDD398-DC01-48A0-B1BA-17F563E23AF5}"/>
    <cellStyle name="Percent 3 5" xfId="1526" xr:uid="{2768105F-31A1-4F6D-9728-C22D74087B2F}"/>
    <cellStyle name="Percent 3 6" xfId="1527" xr:uid="{7D4DC455-9C24-47B5-B498-E72F15CF552F}"/>
    <cellStyle name="Percent 3 7" xfId="1528" xr:uid="{1855DDB5-510A-4CDD-90FE-36304E5C7C85}"/>
    <cellStyle name="Percent 3 8" xfId="1529" xr:uid="{C285A95E-46A0-4846-ACEB-8FEAE33A2A35}"/>
    <cellStyle name="Percent 4" xfId="1530" xr:uid="{B8D85336-CE8F-463C-963E-F08526754AC2}"/>
    <cellStyle name="Percent 4 10" xfId="1531" xr:uid="{59374CCC-1EAF-4D06-9679-800E69D86B7A}"/>
    <cellStyle name="Percent 4 11" xfId="1532" xr:uid="{FF315190-8F9F-4941-8E94-FB9D2FE42A00}"/>
    <cellStyle name="Percent 4 12" xfId="1533" xr:uid="{182491BC-0F21-4F1E-ACD5-0A14819535AA}"/>
    <cellStyle name="Percent 4 13" xfId="1534" xr:uid="{DD982535-F5AA-419C-9D8E-649C85FD349E}"/>
    <cellStyle name="Percent 4 2" xfId="1535" xr:uid="{416A85F6-4090-4282-8942-717B013C536C}"/>
    <cellStyle name="Percent 4 2 2" xfId="1536" xr:uid="{D6385B2D-7C65-4602-BE65-0122F94272C1}"/>
    <cellStyle name="Percent 4 2 3" xfId="1537" xr:uid="{AF781931-6899-4F85-87DD-D4F089743AB8}"/>
    <cellStyle name="Percent 4 2 4" xfId="1538" xr:uid="{054D4E01-6B16-4355-B358-53C873775F5B}"/>
    <cellStyle name="Percent 4 2 5" xfId="1539" xr:uid="{C16986D5-A99A-41CD-B1F0-C33DA7BCFF96}"/>
    <cellStyle name="Percent 4 2 6" xfId="1540" xr:uid="{8183C915-875E-4303-8395-F9A4977E9C6B}"/>
    <cellStyle name="Percent 4 2 7" xfId="1541" xr:uid="{AC086515-A011-4D36-9AEE-6118EBD4855D}"/>
    <cellStyle name="Percent 4 2 8" xfId="1542" xr:uid="{25AFE672-29E2-4C3F-9178-FAB66EADBD75}"/>
    <cellStyle name="Percent 4 3" xfId="1543" xr:uid="{703369DB-C342-4D9B-BD7D-C6333C657BA2}"/>
    <cellStyle name="Percent 4 3 2" xfId="1544" xr:uid="{C6306691-3E36-4A2F-8AE8-1DC76A9C6930}"/>
    <cellStyle name="Percent 4 3 3" xfId="1545" xr:uid="{ECEA4241-046D-457B-807E-8C6B2A525E81}"/>
    <cellStyle name="Percent 4 3 4" xfId="1546" xr:uid="{2D2851BC-9F5A-4DB4-8855-0E75E26A557C}"/>
    <cellStyle name="Percent 4 3 5" xfId="1547" xr:uid="{ABB6D118-33C4-4DF8-877F-420805B07432}"/>
    <cellStyle name="Percent 4 3 6" xfId="1548" xr:uid="{EC7A1021-1D61-4EF6-B4E0-DB464BDB6D4D}"/>
    <cellStyle name="Percent 4 3 7" xfId="1549" xr:uid="{FF8B65D0-4D21-48E6-9FC5-897CDC1AEEA9}"/>
    <cellStyle name="Percent 4 3 8" xfId="1550" xr:uid="{699772D4-EF76-478E-BF6C-1C6DE1F34806}"/>
    <cellStyle name="Percent 4 4" xfId="1551" xr:uid="{573C04BF-0F35-4BA3-BE2E-60E5F9CCF519}"/>
    <cellStyle name="Percent 4 4 2" xfId="1552" xr:uid="{97616E27-76F1-4004-B5CA-C8ED4DA1597E}"/>
    <cellStyle name="Percent 4 4 3" xfId="1553" xr:uid="{B11AF5FD-B3DB-4415-8A97-75C910FDD82D}"/>
    <cellStyle name="Percent 4 4 4" xfId="1554" xr:uid="{AAEFC610-6EA4-4B45-B7D7-FF704500CB4D}"/>
    <cellStyle name="Percent 4 4 5" xfId="1555" xr:uid="{80EF3B78-246B-404C-AAD8-0D0B7A14CBA1}"/>
    <cellStyle name="Percent 4 4 6" xfId="1556" xr:uid="{22D51E97-1E33-4B23-904B-BFB563FD7B95}"/>
    <cellStyle name="Percent 4 4 7" xfId="1557" xr:uid="{5A7A6A17-C1A7-4B02-BA2F-73EF025C8E36}"/>
    <cellStyle name="Percent 4 4 8" xfId="1558" xr:uid="{3B29680E-5AAF-436F-AA64-3346C4C2CBFC}"/>
    <cellStyle name="Percent 4 5" xfId="1559" xr:uid="{9B0C9349-BFF6-4045-AB1E-35B31869978A}"/>
    <cellStyle name="Percent 4 5 2" xfId="1560" xr:uid="{7E35FD58-37AE-4D2F-905F-7B46B72E3F59}"/>
    <cellStyle name="Percent 4 5 3" xfId="1561" xr:uid="{C94C43C3-36B8-4079-BABF-3DD7FF5B12B4}"/>
    <cellStyle name="Percent 4 5 4" xfId="1562" xr:uid="{87B0679E-BA49-436E-81AD-2C05445097FE}"/>
    <cellStyle name="Percent 4 5 5" xfId="1563" xr:uid="{8565BC3C-B0E8-494B-9295-323D490FFA18}"/>
    <cellStyle name="Percent 4 5 6" xfId="1564" xr:uid="{007A168D-726C-42FD-B28B-AE2EA537EAED}"/>
    <cellStyle name="Percent 4 5 7" xfId="1565" xr:uid="{6B64E85D-077C-4898-8A33-A5E635875792}"/>
    <cellStyle name="Percent 4 5 8" xfId="1566" xr:uid="{45B15985-07E4-435F-9AEA-7133A2D9E766}"/>
    <cellStyle name="Percent 4 6" xfId="1567" xr:uid="{1D5CC80D-1A2B-4A1D-8D8F-E9483E3477D9}"/>
    <cellStyle name="Percent 4 6 2" xfId="1568" xr:uid="{0360C7B6-9F73-43A7-B497-2BE91C30CDB0}"/>
    <cellStyle name="Percent 4 6 3" xfId="1569" xr:uid="{2E12E1BB-A393-47A3-88AD-20BC66E32D3D}"/>
    <cellStyle name="Percent 4 6 4" xfId="1570" xr:uid="{1890B6CB-E379-44E7-B241-04A193A56B26}"/>
    <cellStyle name="Percent 4 6 5" xfId="1571" xr:uid="{581E4BCC-4F88-49DA-B8CC-96955B7C3218}"/>
    <cellStyle name="Percent 4 6 6" xfId="1572" xr:uid="{A80149C2-53B5-4AEE-85A4-EF23B7BB2E8D}"/>
    <cellStyle name="Percent 4 6 7" xfId="1573" xr:uid="{27C53AAA-1084-4A69-AB51-4298A9CD370C}"/>
    <cellStyle name="Percent 4 6 8" xfId="1574" xr:uid="{FA1DF2D3-24D3-4187-880B-C643B925DC7F}"/>
    <cellStyle name="Percent 4 7" xfId="1575" xr:uid="{FC78A560-0DFE-42A6-BC9F-12832C2AA544}"/>
    <cellStyle name="Percent 4 8" xfId="1576" xr:uid="{BF7E5EDD-816B-4DA6-8ED8-928400531399}"/>
    <cellStyle name="Percent 4 9" xfId="1577" xr:uid="{13C89F61-C633-48F9-9FE9-9B163C717984}"/>
    <cellStyle name="Percent 5" xfId="1578" xr:uid="{BA76FC83-F24F-4DB3-B9B3-2C46A93DE3F0}"/>
    <cellStyle name="Percent 5 2" xfId="1579" xr:uid="{63BF9618-49D3-496C-8DF3-E4F2DE10D2D8}"/>
    <cellStyle name="Percent 5 3" xfId="1580" xr:uid="{56B3A94B-3029-4FC9-B163-83BD287DDB17}"/>
    <cellStyle name="Percent 5 4" xfId="1581" xr:uid="{92F56AFF-0DDD-43A9-89AD-26445C71FCC5}"/>
    <cellStyle name="Percent 5 5" xfId="1582" xr:uid="{F6454937-E210-4779-90E5-4D68AE1348A6}"/>
    <cellStyle name="Percent 5 6" xfId="1583" xr:uid="{1A390F4C-17E7-48DA-90D5-03BB96584D34}"/>
    <cellStyle name="Percent 5 7" xfId="1584" xr:uid="{431F8D92-FE6B-41F3-8DB5-FDF7E7501589}"/>
    <cellStyle name="Percent 5 8" xfId="1585" xr:uid="{85518016-81DB-418B-AFD1-ED8A0D53C610}"/>
    <cellStyle name="Percent 6" xfId="1586" xr:uid="{48890180-D9D2-4079-A1D1-CD9290F2666A}"/>
    <cellStyle name="Percent 6 2" xfId="1587" xr:uid="{EDA56641-0146-4937-A91C-04B3C309CB01}"/>
    <cellStyle name="Percent 6 3" xfId="1588" xr:uid="{32AF8326-4EE6-4E27-A01F-F1A98ACFCCA9}"/>
    <cellStyle name="Percent 6 4" xfId="1589" xr:uid="{B6B1C662-5ADF-4A9D-90C6-2168034ED625}"/>
    <cellStyle name="Percent 6 5" xfId="1590" xr:uid="{5B696103-4379-4738-9964-BBE2EF42AF27}"/>
    <cellStyle name="Percent 6 6" xfId="1591" xr:uid="{301BD222-4C36-4DD8-A292-8D6FBC881A51}"/>
    <cellStyle name="Percent 6 7" xfId="1592" xr:uid="{63C38F96-069D-4EC7-959C-FB912FB35F0A}"/>
    <cellStyle name="Percent 6 8" xfId="1593" xr:uid="{9DFA31D5-DA04-4998-AB1A-EE5593903683}"/>
    <cellStyle name="Percent 7" xfId="1594" xr:uid="{CDB469D6-675A-4059-9CDF-3E975EFD8AEF}"/>
    <cellStyle name="Percent 7 2" xfId="1595" xr:uid="{FB66D81D-C1B1-44FE-9515-65FDEC15855D}"/>
    <cellStyle name="Percent 7 3" xfId="1596" xr:uid="{0F1C90B1-098B-4E46-AB24-7FAB75850A46}"/>
    <cellStyle name="Percent 7 4" xfId="1597" xr:uid="{54B57187-DAE7-4AE6-9F40-879D0F7305EB}"/>
    <cellStyle name="Percent 7 5" xfId="1598" xr:uid="{C6737AF4-A490-47D3-BA09-99984799C6F8}"/>
    <cellStyle name="Percent 7 6" xfId="1599" xr:uid="{5C42191F-32F5-4134-A06D-D93E7FBC7E5C}"/>
    <cellStyle name="Percent 7 7" xfId="1600" xr:uid="{A3D388AD-C1CF-4596-B57B-96135A4D893D}"/>
    <cellStyle name="Percent 7 8" xfId="1601" xr:uid="{985FEC52-34D6-4DCB-B4A8-1C1AACAF4ADD}"/>
    <cellStyle name="Percent 8" xfId="1602" xr:uid="{CC343F3B-E7D7-4DD1-8D4A-37F9B5C68240}"/>
    <cellStyle name="Percent 8 2" xfId="1603" xr:uid="{3B19C835-E6FD-4115-A17F-68494387B6A3}"/>
    <cellStyle name="Percent 8 3" xfId="1604" xr:uid="{FCD78DDB-2D57-4659-A4F5-7BF0EE023483}"/>
    <cellStyle name="Percent 8 4" xfId="1605" xr:uid="{E3990B8B-0628-4591-A2CB-B05F8FBFBDAE}"/>
    <cellStyle name="Percent 8 5" xfId="1606" xr:uid="{DBAE4060-0DDE-4B6B-9A18-218CCFA258BB}"/>
    <cellStyle name="Percent 8 6" xfId="1607" xr:uid="{D38B41EE-0E69-433E-93F2-2994C0FFED8E}"/>
    <cellStyle name="Percent 8 7" xfId="1608" xr:uid="{49D17250-A129-45DF-AFDC-E8305735BFC8}"/>
    <cellStyle name="Percent 8 8" xfId="1609" xr:uid="{3E32D398-7DA7-48C7-BC73-685F8EBB1F03}"/>
    <cellStyle name="Percent 9" xfId="1610" xr:uid="{E8CAC9B6-F304-4F2C-ADED-143736B586D4}"/>
    <cellStyle name="Percent 9 2" xfId="1611" xr:uid="{9BE30DF8-5E1F-4EE3-88A0-A75BEA226A4F}"/>
    <cellStyle name="Percent 9 3" xfId="1612" xr:uid="{AD61C621-63FC-4595-9F57-77FD9CF67CF4}"/>
    <cellStyle name="Percent 9 4" xfId="1613" xr:uid="{E0CCC3CE-1EEF-4A65-BC42-9A13A1A4E097}"/>
    <cellStyle name="Percent 9 5" xfId="1614" xr:uid="{EF84CED5-489D-4963-9351-46A64CD90CDA}"/>
    <cellStyle name="Percent 9 6" xfId="1615" xr:uid="{65CFD6CA-ADBC-4B12-B517-C2EDF83987D4}"/>
    <cellStyle name="Percent 9 7" xfId="1616" xr:uid="{8E5351C4-8B27-49DA-B731-0EA9FE76D704}"/>
    <cellStyle name="Percent 9 8" xfId="1617" xr:uid="{5799C47B-C308-428A-B99C-645BB076C6A6}"/>
    <cellStyle name="Section title" xfId="17" xr:uid="{589767F2-5CBA-47A1-82DB-0A2AEEEE816C}"/>
    <cellStyle name="Title 2 10" xfId="1618" xr:uid="{A24100D9-8A5F-4BC2-8C18-A904CE0E9384}"/>
    <cellStyle name="Title 2 2" xfId="1619" xr:uid="{4EA0740D-F63C-41F3-BBCF-BA3DA83B1260}"/>
    <cellStyle name="Title 2 3" xfId="1620" xr:uid="{8E1E29B3-CB72-4BAD-9410-D4454A80B74E}"/>
    <cellStyle name="Title 2 4" xfId="1621" xr:uid="{A2E630F3-ADE4-4578-99E4-7CF3D46971B3}"/>
    <cellStyle name="Title 2 5" xfId="1622" xr:uid="{74E9B28D-C91C-43E6-B48F-82F13A184DC2}"/>
    <cellStyle name="Title 2 6" xfId="1623" xr:uid="{3AF59F40-A1F4-418B-B452-F50AEBCBC2C4}"/>
    <cellStyle name="Title 2 7" xfId="1624" xr:uid="{F6FCB072-8324-49FB-8D8A-42EBE5E06EBB}"/>
    <cellStyle name="Title 2 8" xfId="1625" xr:uid="{FDA4EFE7-A991-4289-9EFB-DA59E702D1F2}"/>
    <cellStyle name="Title 2 9" xfId="1626" xr:uid="{7AF11A2B-3935-49E8-8EEC-D4A9B6FCFC72}"/>
    <cellStyle name="Title 3" xfId="1627" xr:uid="{6C3215C3-83B5-48D9-9C61-B1C9BFA9B4BE}"/>
    <cellStyle name="Total 2 10" xfId="1628" xr:uid="{1B22016A-233D-48C7-841B-4D573C105E7D}"/>
    <cellStyle name="Total 2 10 2" xfId="1700" xr:uid="{FFB58B0F-303B-4E5E-99DB-D7B73E1D2CF1}"/>
    <cellStyle name="Total 2 10 3" xfId="2050" xr:uid="{4AB9B9D9-F107-4DA3-B0CC-8FA3568DDEC8}"/>
    <cellStyle name="Total 2 2" xfId="1629" xr:uid="{9552D9B7-86FD-43B6-AC54-2B88BAA8889D}"/>
    <cellStyle name="Total 2 2 2" xfId="1701" xr:uid="{422C8C28-ADBC-4E07-ABB6-33551344D354}"/>
    <cellStyle name="Total 2 2 3" xfId="2051" xr:uid="{842F7DF4-EBF3-4B61-B7B0-D5115590A1BC}"/>
    <cellStyle name="Total 2 3" xfId="1630" xr:uid="{4E44FBFD-5665-4022-97E3-00324FF8983D}"/>
    <cellStyle name="Total 2 3 2" xfId="1702" xr:uid="{E5D495DB-7A42-4138-A337-E4460653868E}"/>
    <cellStyle name="Total 2 3 3" xfId="2052" xr:uid="{B726FFEF-3DAC-4620-AA2C-EB7C493D0F1D}"/>
    <cellStyle name="Total 2 4" xfId="1631" xr:uid="{F1267A54-72BA-4EE9-B016-CC6B9E8DD501}"/>
    <cellStyle name="Total 2 4 2" xfId="1703" xr:uid="{A4709EC6-651A-4F42-B29A-9D7F89C7CA9E}"/>
    <cellStyle name="Total 2 4 3" xfId="2053" xr:uid="{6B11BE28-FC82-4D8E-9CD7-CB43D40239CB}"/>
    <cellStyle name="Total 2 5" xfId="1632" xr:uid="{530EC858-7A88-49C7-B2B0-4B03C3FA9A2C}"/>
    <cellStyle name="Total 2 5 2" xfId="1704" xr:uid="{C2D9015F-E04A-4975-8786-C7DB06449511}"/>
    <cellStyle name="Total 2 5 3" xfId="2054" xr:uid="{6BDE5DDE-5185-48CC-B6DB-8E446FFD0294}"/>
    <cellStyle name="Total 2 6" xfId="1633" xr:uid="{F835DC46-D584-4F0F-A985-C1CFB87FFDB7}"/>
    <cellStyle name="Total 2 6 2" xfId="1705" xr:uid="{7A795E73-9F0A-4B42-B496-65A6FCADE7EB}"/>
    <cellStyle name="Total 2 6 3" xfId="2055" xr:uid="{5A47F9D0-D099-4125-9007-D47026DB8952}"/>
    <cellStyle name="Total 2 7" xfId="1634" xr:uid="{65A2E700-424A-4C8C-AEA7-4D4601322059}"/>
    <cellStyle name="Total 2 7 2" xfId="1706" xr:uid="{CFF01D1B-A70E-431B-AB0D-741097CB6FD6}"/>
    <cellStyle name="Total 2 7 3" xfId="2056" xr:uid="{518F8154-E0E1-4657-BAC2-987A98BC2204}"/>
    <cellStyle name="Total 2 8" xfId="1635" xr:uid="{DDC9882F-80FF-4248-A3C2-6068F31BC872}"/>
    <cellStyle name="Total 2 8 2" xfId="1707" xr:uid="{0141E62D-AA34-4625-92FC-15AE5F7D1F9F}"/>
    <cellStyle name="Total 2 8 3" xfId="2057" xr:uid="{C61DF5F2-096F-4057-A5A4-C9BA226D268B}"/>
    <cellStyle name="Total 2 9" xfId="1636" xr:uid="{915E626C-3A8A-48E8-8A1F-B34CB6D344DC}"/>
    <cellStyle name="Total 2 9 2" xfId="1708" xr:uid="{C1DE2C0B-5184-4584-8E97-AEC7761FDC31}"/>
    <cellStyle name="Total 2 9 3" xfId="2058" xr:uid="{FEB88564-0759-4541-B2D1-D208848D5968}"/>
    <cellStyle name="Total 3" xfId="1637" xr:uid="{3D3A94D6-FC2A-4D70-9F6E-EE116C801074}"/>
    <cellStyle name="Total 3 2" xfId="1709" xr:uid="{520A39E3-E43F-4D94-A180-A1A6992BAF1B}"/>
    <cellStyle name="Total 3 3" xfId="2059" xr:uid="{46BDF42E-4773-46F3-AEFC-33E291AD984B}"/>
    <cellStyle name="Warning" xfId="15" xr:uid="{824088D5-26C6-466B-91C2-BCB4A9FD00CE}"/>
    <cellStyle name="Warning Text 2 10" xfId="1638" xr:uid="{15949696-19FA-4087-95D6-7A4E13337544}"/>
    <cellStyle name="Warning Text 2 2" xfId="1639" xr:uid="{8E966CCE-B79D-4A7F-8186-51F164983BE0}"/>
    <cellStyle name="Warning Text 2 3" xfId="1640" xr:uid="{6D1AFD64-9296-4F86-A4D4-47F45C1B2C54}"/>
    <cellStyle name="Warning Text 2 4" xfId="1641" xr:uid="{FA6ABA56-8FC3-4468-AD05-D691C60828E1}"/>
    <cellStyle name="Warning Text 2 5" xfId="1642" xr:uid="{815D456B-892F-4037-AEF0-6B8F8229B922}"/>
    <cellStyle name="Warning Text 2 6" xfId="1643" xr:uid="{1F9D1398-74E2-4CD3-8962-6A310B9C20F8}"/>
    <cellStyle name="Warning Text 2 7" xfId="1644" xr:uid="{21C69BF6-86C3-4384-9853-AA1A2879EA1F}"/>
    <cellStyle name="Warning Text 2 8" xfId="1645" xr:uid="{2FBC293F-F3F2-49CB-9660-72CD3638297F}"/>
    <cellStyle name="Warning Text 2 9" xfId="1646" xr:uid="{4D93ACFC-4676-4EA4-B211-C12F5329F81B}"/>
    <cellStyle name="Warning Text 3" xfId="1647" xr:uid="{6AA0854E-DA4C-4102-8FD8-8F36F36A4CB1}"/>
    <cellStyle name="Worksheet Title" xfId="16" xr:uid="{74C94A65-D307-4440-85BB-2FD79A453D3D}"/>
    <cellStyle name="已访问的超链接" xfId="1648" xr:uid="{3A1584CA-B329-4842-BD08-3279EEBF3475}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0ABA0B-07A9-4DD5-8E1C-7972124EB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3ECF5A-6BA9-420D-A1AA-ADE2E2CF00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1DEB7F-C653-4906-966B-7666A775B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8BBE19-C044-476F-B854-AF2CF7CAA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2106857-E1F9-4253-B204-1A7ADB56B7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A5117C3-C391-4B17-986C-A20031AB8F9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439.490234259261" createdVersion="8" refreshedVersion="8" minRefreshableVersion="3" recordCount="204" xr:uid="{5EB3058B-0169-4FE3-86AF-9CB0092614BA}">
  <cacheSource type="worksheet">
    <worksheetSource ref="C4:M208" sheet="data_SEAI"/>
  </cacheSource>
  <cacheFields count="11">
    <cacheField name="Technology" numFmtId="0">
      <sharedItems count="68">
        <s v="Industrial Bio fuel Boiler"/>
        <s v="Industrial Bio fuel Cement/Lime Kiln"/>
        <s v="Industrial Bio fuel CHP"/>
        <s v="Industrial Bio fuel Dryer"/>
        <s v="Industrial Bio fuel Furnace"/>
        <s v="Industrial Bio fuel Other Kiln"/>
        <s v="Industrial Bio fuel Oven"/>
        <s v="Industrial Bio waste Boiler"/>
        <s v="Industrial Bio waste Cement/Lime Kiln"/>
        <s v="Industrial Bio waste CHP"/>
        <s v="Industrial Bio waste Dryer"/>
        <s v="Industrial Bio waste Furnace"/>
        <s v="Industrial Bio waste Other Kiln"/>
        <s v="Industrial Bio waste Oven"/>
        <s v="Industrial Biomass Boiler"/>
        <s v="Industrial Biomass CHP"/>
        <s v="Industrial Biomethane Boiler"/>
        <s v="Industrial Biomethane Boiler + Grid connection"/>
        <s v="Industrial Biomethane CHP"/>
        <s v="Industrial Biomethane Dryer"/>
        <s v="Industrial Biomethane Dryer + Grid connection"/>
        <s v="Industrial Biomethane Furnace"/>
        <s v="Industrial Biomethane Other Kiln"/>
        <s v="Industrial Biomethane Oven"/>
        <s v="Industrial Electric Boiler"/>
        <s v="Industrial Electric Boiler + Grid Connection"/>
        <s v="Industrial Electric Dryer"/>
        <s v="Industrial Electric Furnace"/>
        <s v="Industrial Electric Kiln"/>
        <s v="Industrial Electric Oven"/>
        <s v="Industrial Gas Boiler"/>
        <s v="Industrial Gas Cement/Lime Kiln"/>
        <s v="Industrial Gas CHP"/>
        <s v="Industrial Gas Dryer"/>
        <s v="Industrial Gas Furnace"/>
        <s v="Industrial Gas Other Kiln"/>
        <s v="Industrial Gas Oven"/>
        <s v="Industrial Heat Pump - High Temperature (Steam)"/>
        <s v="Industrial Heat Pump - Medium Temperature (Hot Water)"/>
        <s v="Industrial Hydrogen Boiler"/>
        <s v="Industrial Hydrogen CHP"/>
        <s v="Industrial Hydrogen Dryer"/>
        <s v="Industrial Hydrogen Furnace"/>
        <s v="Industrial Hydrogen Kiln"/>
        <s v="Industrial Hydrogen Kiln (Lime only)"/>
        <s v="Industrial Hydrogen Oven"/>
        <s v="Industrial Mixed Fuel Kiln + Calciner (high % biomass and waste fuel)"/>
        <s v="Industrial Non-bio waste Boiler"/>
        <s v="Industrial Non-bio waste Cement/Lime Kiln"/>
        <s v="Industrial Non-bio waste CHP"/>
        <s v="Industrial Non-bio waste Dryer"/>
        <s v="Industrial Non-bio waste Furnace"/>
        <s v="Industrial Non-bio waste Other Kiln"/>
        <s v="Industrial Non-bio waste Oven"/>
        <s v="Industrial Oil Boiler"/>
        <s v="Industrial Oil Cement/Lime Kiln"/>
        <s v="Industrial Oil CHP"/>
        <s v="Industrial Oil Dryer"/>
        <s v="Industrial Oil Furnace"/>
        <s v="Industrial Oil Other Kiln"/>
        <s v="Industrial Oil Oven"/>
        <s v="Industrial Solid Fuels Boiler"/>
        <s v="Industrial Solid Fuels Cement/Lime Kiln"/>
        <s v="Industrial Solid Fuels CHP"/>
        <s v="Industrial Solid Fuels Dryer"/>
        <s v="Industrial Solid Fuels Furnace"/>
        <s v="Industrial Solid Fuels Other Kiln"/>
        <s v="Industrial Solid Fuels Oven"/>
      </sharedItems>
    </cacheField>
    <cacheField name="Year" numFmtId="0">
      <sharedItems containsSemiMixedTypes="0" containsString="0" containsNumber="1" containsInteger="1" minValue="2020" maxValue="2020"/>
    </cacheField>
    <cacheField name="Min Size (kw)" numFmtId="0">
      <sharedItems containsSemiMixedTypes="0" containsString="0" containsNumber="1" containsInteger="1" minValue="10000" maxValue="100000000" count="3">
        <n v="10000"/>
        <n v="30000"/>
        <n v="100000000"/>
      </sharedItems>
    </cacheField>
    <cacheField name="Max size (kW)" numFmtId="0">
      <sharedItems containsSemiMixedTypes="0" containsString="0" containsNumber="1" containsInteger="1" minValue="30000" maxValue="1000000000" count="3">
        <n v="30000"/>
        <n v="100000000"/>
        <n v="1000000000"/>
      </sharedItems>
    </cacheField>
    <cacheField name="Primary Fuel" numFmtId="0">
      <sharedItems/>
    </cacheField>
    <cacheField name="Secondary Fuel" numFmtId="0">
      <sharedItems containsBlank="1"/>
    </cacheField>
    <cacheField name="Fixed capex (€)" numFmtId="0">
      <sharedItems containsNonDate="0" containsString="0" containsBlank="1"/>
    </cacheField>
    <cacheField name="Marginal capex (€/kWth)" numFmtId="0">
      <sharedItems containsSemiMixedTypes="0" containsString="0" containsNumber="1" minValue="23.901275859999998" maxValue="952.41853809999998"/>
    </cacheField>
    <cacheField name="Fixed opex (€/y)" numFmtId="0">
      <sharedItems containsNonDate="0" containsString="0" containsBlank="1"/>
    </cacheField>
    <cacheField name="Marginal opex (€/kWth/y)" numFmtId="0">
      <sharedItems containsSemiMixedTypes="0" containsString="0" containsNumber="1" minValue="0.47802551700000001" maxValue="19.048370760000001"/>
    </cacheField>
    <cacheField name="Primary thermal efficiency (%)" numFmtId="0">
      <sharedItems containsSemiMixedTypes="0" containsString="0" containsNumber="1" minValue="0.5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x v="0"/>
    <n v="2020"/>
    <x v="0"/>
    <x v="0"/>
    <s v="Bio fuel"/>
    <m/>
    <m/>
    <n v="228.0929864"/>
    <m/>
    <n v="4.561859729"/>
    <n v="0.92"/>
  </r>
  <r>
    <x v="0"/>
    <n v="2020"/>
    <x v="1"/>
    <x v="1"/>
    <s v="Bio fuel"/>
    <m/>
    <m/>
    <n v="140.91604100000001"/>
    <m/>
    <n v="2.8183208209999999"/>
    <n v="0.92"/>
  </r>
  <r>
    <x v="0"/>
    <n v="2020"/>
    <x v="2"/>
    <x v="2"/>
    <s v="Bio fuel"/>
    <m/>
    <m/>
    <n v="90.805453459999995"/>
    <m/>
    <n v="1.8161090689999999"/>
    <n v="0.92"/>
  </r>
  <r>
    <x v="1"/>
    <n v="2020"/>
    <x v="0"/>
    <x v="0"/>
    <s v="Bio fuel"/>
    <m/>
    <m/>
    <n v="243.78015740000001"/>
    <m/>
    <n v="4.8756031479999997"/>
    <n v="0.9"/>
  </r>
  <r>
    <x v="1"/>
    <n v="2020"/>
    <x v="1"/>
    <x v="1"/>
    <s v="Bio fuel"/>
    <m/>
    <m/>
    <n v="150.60758860000001"/>
    <m/>
    <n v="3.0121517720000002"/>
    <n v="0.9"/>
  </r>
  <r>
    <x v="1"/>
    <n v="2020"/>
    <x v="2"/>
    <x v="2"/>
    <s v="Bio fuel"/>
    <m/>
    <m/>
    <n v="97.050628720000006"/>
    <m/>
    <n v="1.9410125739999999"/>
    <n v="0.9"/>
  </r>
  <r>
    <x v="2"/>
    <n v="2020"/>
    <x v="0"/>
    <x v="0"/>
    <s v="Bio fuel"/>
    <m/>
    <m/>
    <n v="367.09440769999998"/>
    <m/>
    <n v="7.3418881550000004"/>
    <n v="0.5"/>
  </r>
  <r>
    <x v="2"/>
    <n v="2020"/>
    <x v="1"/>
    <x v="1"/>
    <s v="Bio fuel"/>
    <m/>
    <m/>
    <n v="226.79123730000001"/>
    <m/>
    <n v="4.5358247470000004"/>
    <n v="0.5"/>
  </r>
  <r>
    <x v="2"/>
    <n v="2020"/>
    <x v="2"/>
    <x v="2"/>
    <s v="Bio fuel"/>
    <m/>
    <m/>
    <n v="146.14291600000001"/>
    <m/>
    <n v="2.92285832"/>
    <n v="0.5"/>
  </r>
  <r>
    <x v="3"/>
    <n v="2020"/>
    <x v="0"/>
    <x v="0"/>
    <s v="Bio fuel"/>
    <m/>
    <m/>
    <n v="229.93250380000001"/>
    <m/>
    <n v="4.5986500760000002"/>
    <n v="0.92"/>
  </r>
  <r>
    <x v="3"/>
    <n v="2020"/>
    <x v="1"/>
    <x v="1"/>
    <s v="Bio fuel"/>
    <m/>
    <m/>
    <n v="142.0524964"/>
    <m/>
    <n v="2.8410499279999999"/>
    <n v="0.92"/>
  </r>
  <r>
    <x v="3"/>
    <n v="2020"/>
    <x v="2"/>
    <x v="2"/>
    <s v="Bio fuel"/>
    <m/>
    <m/>
    <n v="91.537778500000002"/>
    <m/>
    <n v="1.83075557"/>
    <n v="0.92"/>
  </r>
  <r>
    <x v="4"/>
    <n v="2020"/>
    <x v="0"/>
    <x v="0"/>
    <s v="Bio fuel"/>
    <m/>
    <m/>
    <n v="229.93250380000001"/>
    <m/>
    <n v="4.5986500760000002"/>
    <n v="0.85"/>
  </r>
  <r>
    <x v="4"/>
    <n v="2020"/>
    <x v="1"/>
    <x v="1"/>
    <s v="Bio fuel"/>
    <m/>
    <m/>
    <n v="142.0524964"/>
    <m/>
    <n v="2.8410499279999999"/>
    <n v="0.85"/>
  </r>
  <r>
    <x v="4"/>
    <n v="2020"/>
    <x v="2"/>
    <x v="2"/>
    <s v="Bio fuel"/>
    <m/>
    <m/>
    <n v="91.537778500000002"/>
    <m/>
    <n v="1.83075557"/>
    <n v="0.85"/>
  </r>
  <r>
    <x v="5"/>
    <n v="2020"/>
    <x v="0"/>
    <x v="0"/>
    <s v="Bio fuel"/>
    <m/>
    <m/>
    <n v="439.00905879999999"/>
    <m/>
    <n v="8.7801811759999993"/>
    <n v="0.85"/>
  </r>
  <r>
    <x v="5"/>
    <n v="2020"/>
    <x v="1"/>
    <x v="1"/>
    <s v="Bio fuel"/>
    <m/>
    <m/>
    <n v="271.22016989999997"/>
    <m/>
    <n v="5.424403399"/>
    <n v="0.85"/>
  </r>
  <r>
    <x v="5"/>
    <n v="2020"/>
    <x v="2"/>
    <x v="2"/>
    <s v="Bio fuel"/>
    <m/>
    <m/>
    <n v="174.77265420000001"/>
    <m/>
    <n v="3.4954530849999998"/>
    <n v="0.85"/>
  </r>
  <r>
    <x v="6"/>
    <n v="2020"/>
    <x v="0"/>
    <x v="0"/>
    <s v="Bio fuel"/>
    <m/>
    <m/>
    <n v="229.93250380000001"/>
    <m/>
    <n v="4.5986500760000002"/>
    <n v="0.92"/>
  </r>
  <r>
    <x v="6"/>
    <n v="2020"/>
    <x v="1"/>
    <x v="1"/>
    <s v="Bio fuel"/>
    <m/>
    <m/>
    <n v="142.0524964"/>
    <m/>
    <n v="2.8410499279999999"/>
    <n v="0.92"/>
  </r>
  <r>
    <x v="6"/>
    <n v="2020"/>
    <x v="2"/>
    <x v="2"/>
    <s v="Bio fuel"/>
    <m/>
    <m/>
    <n v="91.537778500000002"/>
    <m/>
    <n v="1.83075557"/>
    <n v="0.92"/>
  </r>
  <r>
    <x v="7"/>
    <n v="2020"/>
    <x v="0"/>
    <x v="0"/>
    <s v="Bio waste"/>
    <m/>
    <m/>
    <n v="228.0929864"/>
    <m/>
    <n v="4.561859729"/>
    <n v="0.92"/>
  </r>
  <r>
    <x v="7"/>
    <n v="2020"/>
    <x v="1"/>
    <x v="1"/>
    <s v="Bio waste"/>
    <m/>
    <m/>
    <n v="140.91604100000001"/>
    <m/>
    <n v="2.8183208209999999"/>
    <n v="0.92"/>
  </r>
  <r>
    <x v="7"/>
    <n v="2020"/>
    <x v="2"/>
    <x v="2"/>
    <s v="Bio waste"/>
    <m/>
    <m/>
    <n v="90.805453459999995"/>
    <m/>
    <n v="1.8161090689999999"/>
    <n v="0.92"/>
  </r>
  <r>
    <x v="8"/>
    <n v="2020"/>
    <x v="0"/>
    <x v="0"/>
    <s v="Bio waste"/>
    <m/>
    <m/>
    <n v="243.78015740000001"/>
    <m/>
    <n v="4.8756031479999997"/>
    <n v="0.9"/>
  </r>
  <r>
    <x v="8"/>
    <n v="2020"/>
    <x v="1"/>
    <x v="1"/>
    <s v="Bio waste"/>
    <m/>
    <m/>
    <n v="150.60758860000001"/>
    <m/>
    <n v="3.0121517720000002"/>
    <n v="0.9"/>
  </r>
  <r>
    <x v="8"/>
    <n v="2020"/>
    <x v="2"/>
    <x v="2"/>
    <s v="Bio waste"/>
    <m/>
    <m/>
    <n v="97.050628720000006"/>
    <m/>
    <n v="1.9410125739999999"/>
    <n v="0.9"/>
  </r>
  <r>
    <x v="9"/>
    <n v="2020"/>
    <x v="0"/>
    <x v="0"/>
    <s v="Bio waste"/>
    <m/>
    <m/>
    <n v="367.09440769999998"/>
    <m/>
    <n v="7.3418881550000004"/>
    <n v="0.5"/>
  </r>
  <r>
    <x v="9"/>
    <n v="2020"/>
    <x v="1"/>
    <x v="1"/>
    <s v="Bio waste"/>
    <m/>
    <m/>
    <n v="226.79123730000001"/>
    <m/>
    <n v="4.5358247470000004"/>
    <n v="0.5"/>
  </r>
  <r>
    <x v="9"/>
    <n v="2020"/>
    <x v="2"/>
    <x v="2"/>
    <s v="Bio waste"/>
    <m/>
    <m/>
    <n v="146.14291600000001"/>
    <m/>
    <n v="2.92285832"/>
    <n v="0.5"/>
  </r>
  <r>
    <x v="10"/>
    <n v="2020"/>
    <x v="0"/>
    <x v="0"/>
    <s v="Bio waste"/>
    <m/>
    <m/>
    <n v="229.93250380000001"/>
    <m/>
    <n v="4.5986500760000002"/>
    <n v="0.92"/>
  </r>
  <r>
    <x v="10"/>
    <n v="2020"/>
    <x v="1"/>
    <x v="1"/>
    <s v="Bio waste"/>
    <m/>
    <m/>
    <n v="142.0524964"/>
    <m/>
    <n v="2.8410499279999999"/>
    <n v="0.92"/>
  </r>
  <r>
    <x v="10"/>
    <n v="2020"/>
    <x v="2"/>
    <x v="2"/>
    <s v="Bio waste"/>
    <m/>
    <m/>
    <n v="91.537778500000002"/>
    <m/>
    <n v="1.83075557"/>
    <n v="0.92"/>
  </r>
  <r>
    <x v="11"/>
    <n v="2020"/>
    <x v="0"/>
    <x v="0"/>
    <s v="Bio waste"/>
    <m/>
    <m/>
    <n v="229.93250380000001"/>
    <m/>
    <n v="4.5986500760000002"/>
    <n v="0.85"/>
  </r>
  <r>
    <x v="11"/>
    <n v="2020"/>
    <x v="1"/>
    <x v="1"/>
    <s v="Bio waste"/>
    <m/>
    <m/>
    <n v="142.0524964"/>
    <m/>
    <n v="2.8410499279999999"/>
    <n v="0.85"/>
  </r>
  <r>
    <x v="11"/>
    <n v="2020"/>
    <x v="2"/>
    <x v="2"/>
    <s v="Bio waste"/>
    <m/>
    <m/>
    <n v="91.537778500000002"/>
    <m/>
    <n v="1.83075557"/>
    <n v="0.85"/>
  </r>
  <r>
    <x v="12"/>
    <n v="2020"/>
    <x v="0"/>
    <x v="0"/>
    <s v="Bio waste"/>
    <m/>
    <m/>
    <n v="439.00905879999999"/>
    <m/>
    <n v="8.7801811759999993"/>
    <n v="0.85"/>
  </r>
  <r>
    <x v="12"/>
    <n v="2020"/>
    <x v="1"/>
    <x v="1"/>
    <s v="Bio waste"/>
    <m/>
    <m/>
    <n v="271.22016989999997"/>
    <m/>
    <n v="5.424403399"/>
    <n v="0.85"/>
  </r>
  <r>
    <x v="12"/>
    <n v="2020"/>
    <x v="2"/>
    <x v="2"/>
    <s v="Bio waste"/>
    <m/>
    <m/>
    <n v="174.77265420000001"/>
    <m/>
    <n v="3.4954530849999998"/>
    <n v="0.85"/>
  </r>
  <r>
    <x v="13"/>
    <n v="2020"/>
    <x v="0"/>
    <x v="0"/>
    <s v="Bio waste"/>
    <m/>
    <m/>
    <n v="229.93250380000001"/>
    <m/>
    <n v="4.5986500760000002"/>
    <n v="0.92"/>
  </r>
  <r>
    <x v="13"/>
    <n v="2020"/>
    <x v="1"/>
    <x v="1"/>
    <s v="Bio waste"/>
    <m/>
    <m/>
    <n v="142.0524964"/>
    <m/>
    <n v="2.8410499279999999"/>
    <n v="0.92"/>
  </r>
  <r>
    <x v="13"/>
    <n v="2020"/>
    <x v="2"/>
    <x v="2"/>
    <s v="Bio waste"/>
    <m/>
    <m/>
    <n v="91.537778500000002"/>
    <m/>
    <n v="1.83075557"/>
    <n v="0.92"/>
  </r>
  <r>
    <x v="14"/>
    <n v="2020"/>
    <x v="0"/>
    <x v="0"/>
    <s v="Biomass"/>
    <m/>
    <m/>
    <n v="479.54489319999999"/>
    <m/>
    <n v="9.5908978640000004"/>
    <n v="0.85"/>
  </r>
  <r>
    <x v="14"/>
    <n v="2020"/>
    <x v="1"/>
    <x v="1"/>
    <s v="Biomass"/>
    <m/>
    <m/>
    <n v="296.26324290000002"/>
    <m/>
    <n v="5.9252648580000002"/>
    <n v="0.85"/>
  </r>
  <r>
    <x v="14"/>
    <n v="2020"/>
    <x v="2"/>
    <x v="2"/>
    <s v="Biomass"/>
    <m/>
    <m/>
    <n v="190.91026059999999"/>
    <m/>
    <n v="3.8182052120000001"/>
    <n v="0.85"/>
  </r>
  <r>
    <x v="15"/>
    <n v="2020"/>
    <x v="0"/>
    <x v="0"/>
    <s v="Biomass"/>
    <m/>
    <m/>
    <n v="252"/>
    <m/>
    <n v="5"/>
    <n v="0.5"/>
  </r>
  <r>
    <x v="15"/>
    <n v="2020"/>
    <x v="1"/>
    <x v="1"/>
    <s v="Biomass"/>
    <m/>
    <m/>
    <n v="156"/>
    <m/>
    <n v="3"/>
    <n v="0.5"/>
  </r>
  <r>
    <x v="15"/>
    <n v="2020"/>
    <x v="2"/>
    <x v="2"/>
    <s v="Biomass"/>
    <m/>
    <m/>
    <n v="100"/>
    <m/>
    <n v="2"/>
    <n v="0.5"/>
  </r>
  <r>
    <x v="16"/>
    <n v="2020"/>
    <x v="0"/>
    <x v="0"/>
    <s v="Biomethane"/>
    <m/>
    <m/>
    <n v="228.0929864"/>
    <m/>
    <n v="4.561859729"/>
    <n v="0.92"/>
  </r>
  <r>
    <x v="16"/>
    <n v="2020"/>
    <x v="1"/>
    <x v="1"/>
    <s v="Biomethane"/>
    <m/>
    <m/>
    <n v="140.91604100000001"/>
    <m/>
    <n v="2.8183208209999999"/>
    <n v="0.92"/>
  </r>
  <r>
    <x v="16"/>
    <n v="2020"/>
    <x v="2"/>
    <x v="2"/>
    <s v="Biomethane"/>
    <m/>
    <m/>
    <n v="90.805453459999995"/>
    <m/>
    <n v="1.8161090689999999"/>
    <n v="0.92"/>
  </r>
  <r>
    <x v="17"/>
    <n v="2020"/>
    <x v="0"/>
    <x v="0"/>
    <s v="Biomethane"/>
    <s v="Electricity"/>
    <m/>
    <n v="228.0929864"/>
    <m/>
    <n v="4.561859729"/>
    <n v="0.92"/>
  </r>
  <r>
    <x v="17"/>
    <n v="2020"/>
    <x v="1"/>
    <x v="1"/>
    <s v="Biomethane"/>
    <s v="Electricity"/>
    <m/>
    <n v="140.91604100000001"/>
    <m/>
    <n v="2.8183208209999999"/>
    <n v="0.92"/>
  </r>
  <r>
    <x v="17"/>
    <n v="2020"/>
    <x v="2"/>
    <x v="2"/>
    <s v="Biomethane"/>
    <s v="Electricity"/>
    <m/>
    <n v="90.805453459999995"/>
    <m/>
    <n v="1.8161090689999999"/>
    <n v="0.92"/>
  </r>
  <r>
    <x v="18"/>
    <n v="2020"/>
    <x v="0"/>
    <x v="0"/>
    <s v="Biomethane"/>
    <m/>
    <m/>
    <n v="367.09440769999998"/>
    <m/>
    <n v="7.3418881550000004"/>
    <n v="0.5"/>
  </r>
  <r>
    <x v="18"/>
    <n v="2020"/>
    <x v="1"/>
    <x v="1"/>
    <s v="Biomethane"/>
    <m/>
    <m/>
    <n v="226.79123730000001"/>
    <m/>
    <n v="4.5358247470000004"/>
    <n v="0.5"/>
  </r>
  <r>
    <x v="18"/>
    <n v="2020"/>
    <x v="2"/>
    <x v="2"/>
    <s v="Biomethane"/>
    <m/>
    <m/>
    <n v="146.14291600000001"/>
    <m/>
    <n v="2.92285832"/>
    <n v="0.5"/>
  </r>
  <r>
    <x v="19"/>
    <n v="2020"/>
    <x v="0"/>
    <x v="0"/>
    <s v="Biomethane"/>
    <m/>
    <m/>
    <n v="229.93250380000001"/>
    <m/>
    <n v="4.5986500760000002"/>
    <n v="0.92"/>
  </r>
  <r>
    <x v="19"/>
    <n v="2020"/>
    <x v="1"/>
    <x v="1"/>
    <s v="Biomethane"/>
    <m/>
    <m/>
    <n v="142.0524964"/>
    <m/>
    <n v="2.8410499279999999"/>
    <n v="0.92"/>
  </r>
  <r>
    <x v="19"/>
    <n v="2020"/>
    <x v="2"/>
    <x v="2"/>
    <s v="Biomethane"/>
    <m/>
    <m/>
    <n v="91.537778500000002"/>
    <m/>
    <n v="1.83075557"/>
    <n v="0.92"/>
  </r>
  <r>
    <x v="20"/>
    <n v="2020"/>
    <x v="0"/>
    <x v="0"/>
    <s v="Biomethane"/>
    <s v="Electricity"/>
    <m/>
    <n v="229.93250380000001"/>
    <m/>
    <n v="4.5986500760000002"/>
    <n v="0.92"/>
  </r>
  <r>
    <x v="20"/>
    <n v="2020"/>
    <x v="1"/>
    <x v="1"/>
    <s v="Biomethane"/>
    <s v="Electricity"/>
    <m/>
    <n v="142.0524964"/>
    <m/>
    <n v="2.8410499279999999"/>
    <n v="0.92"/>
  </r>
  <r>
    <x v="20"/>
    <n v="2020"/>
    <x v="2"/>
    <x v="2"/>
    <s v="Biomethane"/>
    <s v="Electricity"/>
    <m/>
    <n v="91.537778500000002"/>
    <m/>
    <n v="1.83075557"/>
    <n v="0.92"/>
  </r>
  <r>
    <x v="21"/>
    <n v="2020"/>
    <x v="0"/>
    <x v="0"/>
    <s v="Biomethane"/>
    <m/>
    <m/>
    <n v="229.93250380000001"/>
    <m/>
    <n v="4.5986500760000002"/>
    <n v="0.85"/>
  </r>
  <r>
    <x v="21"/>
    <n v="2020"/>
    <x v="1"/>
    <x v="1"/>
    <s v="Biomethane"/>
    <m/>
    <m/>
    <n v="142.0524964"/>
    <m/>
    <n v="2.8410499279999999"/>
    <n v="0.85"/>
  </r>
  <r>
    <x v="21"/>
    <n v="2020"/>
    <x v="2"/>
    <x v="2"/>
    <s v="Biomethane"/>
    <m/>
    <m/>
    <n v="91.537778500000002"/>
    <m/>
    <n v="1.83075557"/>
    <n v="0.85"/>
  </r>
  <r>
    <x v="22"/>
    <n v="2020"/>
    <x v="0"/>
    <x v="0"/>
    <s v="Biomethane"/>
    <m/>
    <m/>
    <n v="439.00905879999999"/>
    <m/>
    <n v="8.7801811759999993"/>
    <n v="0.85"/>
  </r>
  <r>
    <x v="22"/>
    <n v="2020"/>
    <x v="1"/>
    <x v="1"/>
    <s v="Biomethane"/>
    <m/>
    <m/>
    <n v="271.22016989999997"/>
    <m/>
    <n v="5.424403399"/>
    <n v="0.85"/>
  </r>
  <r>
    <x v="22"/>
    <n v="2020"/>
    <x v="2"/>
    <x v="2"/>
    <s v="Biomethane"/>
    <m/>
    <m/>
    <n v="174.77265420000001"/>
    <m/>
    <n v="3.4954530849999998"/>
    <n v="0.85"/>
  </r>
  <r>
    <x v="23"/>
    <n v="2020"/>
    <x v="0"/>
    <x v="0"/>
    <s v="Biomethane"/>
    <m/>
    <m/>
    <n v="229.93250380000001"/>
    <m/>
    <n v="4.5986500760000002"/>
    <n v="0.92"/>
  </r>
  <r>
    <x v="23"/>
    <n v="2020"/>
    <x v="1"/>
    <x v="1"/>
    <s v="Biomethane"/>
    <m/>
    <m/>
    <n v="142.0524964"/>
    <m/>
    <n v="2.8410499279999999"/>
    <n v="0.92"/>
  </r>
  <r>
    <x v="23"/>
    <n v="2020"/>
    <x v="2"/>
    <x v="2"/>
    <s v="Biomethane"/>
    <m/>
    <m/>
    <n v="91.537778500000002"/>
    <m/>
    <n v="1.83075557"/>
    <n v="0.92"/>
  </r>
  <r>
    <x v="24"/>
    <n v="2020"/>
    <x v="0"/>
    <x v="0"/>
    <s v="Electricity"/>
    <m/>
    <m/>
    <n v="164.88649620000001"/>
    <m/>
    <n v="3.2977299250000001"/>
    <n v="0.99"/>
  </r>
  <r>
    <x v="24"/>
    <n v="2020"/>
    <x v="1"/>
    <x v="1"/>
    <s v="Electricity"/>
    <m/>
    <m/>
    <n v="101.8670176"/>
    <m/>
    <n v="2.0373403520000002"/>
    <n v="0.99"/>
  </r>
  <r>
    <x v="24"/>
    <n v="2020"/>
    <x v="2"/>
    <x v="2"/>
    <s v="Electricity"/>
    <m/>
    <m/>
    <n v="65.642496480000005"/>
    <m/>
    <n v="1.3128499300000001"/>
    <n v="0.99"/>
  </r>
  <r>
    <x v="25"/>
    <n v="2020"/>
    <x v="0"/>
    <x v="0"/>
    <s v="Electricity"/>
    <m/>
    <m/>
    <n v="129.27969949999999"/>
    <m/>
    <n v="2.5855939910000001"/>
    <n v="0.66659999999999997"/>
  </r>
  <r>
    <x v="25"/>
    <n v="2020"/>
    <x v="1"/>
    <x v="1"/>
    <s v="Electricity"/>
    <m/>
    <m/>
    <n v="79.869108339999997"/>
    <m/>
    <n v="1.5973821669999999"/>
    <n v="0.66659999999999997"/>
  </r>
  <r>
    <x v="25"/>
    <n v="2020"/>
    <x v="2"/>
    <x v="2"/>
    <s v="Electricity"/>
    <m/>
    <m/>
    <n v="51.467175390000001"/>
    <m/>
    <n v="1.029343508"/>
    <n v="0.66659999999999997"/>
  </r>
  <r>
    <x v="26"/>
    <n v="2020"/>
    <x v="0"/>
    <x v="0"/>
    <s v="Electricity"/>
    <m/>
    <m/>
    <n v="60.037290519999999"/>
    <m/>
    <n v="1.2007458099999999"/>
    <n v="0.995"/>
  </r>
  <r>
    <x v="26"/>
    <n v="2020"/>
    <x v="1"/>
    <x v="1"/>
    <s v="Electricity"/>
    <m/>
    <m/>
    <n v="37.091089150000002"/>
    <m/>
    <n v="0.74182178300000001"/>
    <n v="0.995"/>
  </r>
  <r>
    <x v="26"/>
    <n v="2020"/>
    <x v="2"/>
    <x v="2"/>
    <s v="Electricity"/>
    <m/>
    <m/>
    <n v="23.901275859999998"/>
    <m/>
    <n v="0.47802551700000001"/>
    <n v="0.995"/>
  </r>
  <r>
    <x v="27"/>
    <n v="2020"/>
    <x v="0"/>
    <x v="0"/>
    <s v="Electricity"/>
    <m/>
    <m/>
    <n v="229.93250380000001"/>
    <m/>
    <n v="4.5986500760000002"/>
    <n v="0.95"/>
  </r>
  <r>
    <x v="27"/>
    <n v="2020"/>
    <x v="1"/>
    <x v="1"/>
    <s v="Electricity"/>
    <m/>
    <m/>
    <n v="142.0524964"/>
    <m/>
    <n v="2.8410499279999999"/>
    <n v="0.95"/>
  </r>
  <r>
    <x v="27"/>
    <n v="2020"/>
    <x v="2"/>
    <x v="2"/>
    <s v="Electricity"/>
    <m/>
    <m/>
    <n v="91.537778500000002"/>
    <m/>
    <n v="1.83075557"/>
    <n v="0.95"/>
  </r>
  <r>
    <x v="28"/>
    <n v="2020"/>
    <x v="0"/>
    <x v="0"/>
    <s v="Electricity"/>
    <m/>
    <m/>
    <n v="952.41853809999998"/>
    <m/>
    <n v="19.048370760000001"/>
    <n v="0.95"/>
  </r>
  <r>
    <x v="28"/>
    <n v="2020"/>
    <x v="1"/>
    <x v="1"/>
    <s v="Electricity"/>
    <m/>
    <m/>
    <n v="588.40498290000005"/>
    <m/>
    <n v="11.768099660000001"/>
    <n v="0.95"/>
  </r>
  <r>
    <x v="28"/>
    <n v="2020"/>
    <x v="2"/>
    <x v="2"/>
    <s v="Electricity"/>
    <m/>
    <m/>
    <n v="379.16464939999997"/>
    <m/>
    <n v="7.5832929870000001"/>
    <n v="0.95"/>
  </r>
  <r>
    <x v="29"/>
    <n v="2020"/>
    <x v="0"/>
    <x v="0"/>
    <s v="Electricity"/>
    <m/>
    <m/>
    <n v="127.1084358"/>
    <m/>
    <n v="2.542168717"/>
    <n v="0.95"/>
  </r>
  <r>
    <x v="29"/>
    <n v="2020"/>
    <x v="1"/>
    <x v="1"/>
    <s v="Electricity"/>
    <m/>
    <m/>
    <n v="78.527699769999998"/>
    <m/>
    <n v="1.570553995"/>
    <n v="0.95"/>
  </r>
  <r>
    <x v="29"/>
    <n v="2020"/>
    <x v="2"/>
    <x v="2"/>
    <s v="Electricity"/>
    <m/>
    <m/>
    <n v="50.602779740000003"/>
    <m/>
    <n v="1.0120555950000001"/>
    <n v="0.95"/>
  </r>
  <r>
    <x v="30"/>
    <n v="2020"/>
    <x v="0"/>
    <x v="0"/>
    <s v="Gas"/>
    <m/>
    <m/>
    <n v="228.0929864"/>
    <m/>
    <n v="4.561859729"/>
    <n v="0.92"/>
  </r>
  <r>
    <x v="30"/>
    <n v="2020"/>
    <x v="1"/>
    <x v="1"/>
    <s v="Gas"/>
    <m/>
    <m/>
    <n v="140.91604100000001"/>
    <m/>
    <n v="2.8183208209999999"/>
    <n v="0.92"/>
  </r>
  <r>
    <x v="30"/>
    <n v="2020"/>
    <x v="2"/>
    <x v="2"/>
    <s v="Gas"/>
    <m/>
    <m/>
    <n v="90.805453459999995"/>
    <m/>
    <n v="1.8161090689999999"/>
    <n v="0.92"/>
  </r>
  <r>
    <x v="31"/>
    <n v="2020"/>
    <x v="0"/>
    <x v="0"/>
    <s v="Gas"/>
    <m/>
    <m/>
    <n v="243.78015740000001"/>
    <m/>
    <n v="4.8756031479999997"/>
    <n v="0.9"/>
  </r>
  <r>
    <x v="31"/>
    <n v="2020"/>
    <x v="1"/>
    <x v="1"/>
    <s v="Gas"/>
    <m/>
    <m/>
    <n v="150.60758860000001"/>
    <m/>
    <n v="3.0121517720000002"/>
    <n v="0.9"/>
  </r>
  <r>
    <x v="31"/>
    <n v="2020"/>
    <x v="2"/>
    <x v="2"/>
    <s v="Gas"/>
    <m/>
    <m/>
    <n v="97.050628720000006"/>
    <m/>
    <n v="1.9410125739999999"/>
    <n v="0.9"/>
  </r>
  <r>
    <x v="32"/>
    <n v="2020"/>
    <x v="0"/>
    <x v="0"/>
    <s v="Gas"/>
    <m/>
    <m/>
    <n v="367.09440769999998"/>
    <m/>
    <n v="7.3418881550000004"/>
    <n v="0.5"/>
  </r>
  <r>
    <x v="32"/>
    <n v="2020"/>
    <x v="1"/>
    <x v="1"/>
    <s v="Gas"/>
    <m/>
    <m/>
    <n v="226.79123730000001"/>
    <m/>
    <n v="4.5358247470000004"/>
    <n v="0.5"/>
  </r>
  <r>
    <x v="32"/>
    <n v="2020"/>
    <x v="2"/>
    <x v="2"/>
    <s v="Gas"/>
    <m/>
    <m/>
    <n v="146.14291600000001"/>
    <m/>
    <n v="2.92285832"/>
    <n v="0.5"/>
  </r>
  <r>
    <x v="33"/>
    <n v="2020"/>
    <x v="0"/>
    <x v="0"/>
    <s v="Gas"/>
    <m/>
    <m/>
    <n v="229.93250380000001"/>
    <m/>
    <n v="4.5986500760000002"/>
    <n v="0.92"/>
  </r>
  <r>
    <x v="33"/>
    <n v="2020"/>
    <x v="1"/>
    <x v="1"/>
    <s v="Gas"/>
    <m/>
    <m/>
    <n v="142.0524964"/>
    <m/>
    <n v="2.8410499279999999"/>
    <n v="0.92"/>
  </r>
  <r>
    <x v="33"/>
    <n v="2020"/>
    <x v="2"/>
    <x v="2"/>
    <s v="Gas"/>
    <m/>
    <m/>
    <n v="91.537778500000002"/>
    <m/>
    <n v="1.83075557"/>
    <n v="0.92"/>
  </r>
  <r>
    <x v="34"/>
    <n v="2020"/>
    <x v="0"/>
    <x v="0"/>
    <s v="Gas"/>
    <m/>
    <m/>
    <n v="229.93250380000001"/>
    <m/>
    <n v="4.5986500760000002"/>
    <n v="0.85"/>
  </r>
  <r>
    <x v="34"/>
    <n v="2020"/>
    <x v="1"/>
    <x v="1"/>
    <s v="Gas"/>
    <m/>
    <m/>
    <n v="142.0524964"/>
    <m/>
    <n v="2.8410499279999999"/>
    <n v="0.85"/>
  </r>
  <r>
    <x v="34"/>
    <n v="2020"/>
    <x v="2"/>
    <x v="2"/>
    <s v="Gas"/>
    <m/>
    <m/>
    <n v="91.537778500000002"/>
    <m/>
    <n v="1.83075557"/>
    <n v="0.85"/>
  </r>
  <r>
    <x v="35"/>
    <n v="2020"/>
    <x v="0"/>
    <x v="0"/>
    <s v="Gas"/>
    <m/>
    <m/>
    <n v="439.00905879999999"/>
    <m/>
    <n v="8.7801811759999993"/>
    <n v="0.85"/>
  </r>
  <r>
    <x v="35"/>
    <n v="2020"/>
    <x v="1"/>
    <x v="1"/>
    <s v="Gas"/>
    <m/>
    <m/>
    <n v="271.22016989999997"/>
    <m/>
    <n v="5.424403399"/>
    <n v="0.85"/>
  </r>
  <r>
    <x v="35"/>
    <n v="2020"/>
    <x v="2"/>
    <x v="2"/>
    <s v="Gas"/>
    <m/>
    <m/>
    <n v="174.77265420000001"/>
    <m/>
    <n v="3.4954530849999998"/>
    <n v="0.85"/>
  </r>
  <r>
    <x v="36"/>
    <n v="2020"/>
    <x v="0"/>
    <x v="0"/>
    <s v="Gas"/>
    <m/>
    <m/>
    <n v="229.93250380000001"/>
    <m/>
    <n v="4.5986500760000002"/>
    <n v="0.92"/>
  </r>
  <r>
    <x v="36"/>
    <n v="2020"/>
    <x v="1"/>
    <x v="1"/>
    <s v="Gas"/>
    <m/>
    <m/>
    <n v="142.0524964"/>
    <m/>
    <n v="2.8410499279999999"/>
    <n v="0.92"/>
  </r>
  <r>
    <x v="36"/>
    <n v="2020"/>
    <x v="2"/>
    <x v="2"/>
    <s v="Gas"/>
    <m/>
    <m/>
    <n v="91.537778500000002"/>
    <m/>
    <n v="1.83075557"/>
    <n v="0.92"/>
  </r>
  <r>
    <x v="37"/>
    <n v="2020"/>
    <x v="0"/>
    <x v="0"/>
    <s v="Electricity"/>
    <m/>
    <m/>
    <n v="129.30888160000001"/>
    <m/>
    <n v="2.5861776320000001"/>
    <n v="4"/>
  </r>
  <r>
    <x v="37"/>
    <n v="2020"/>
    <x v="1"/>
    <x v="1"/>
    <s v="Electricity"/>
    <m/>
    <m/>
    <n v="79.887137039999999"/>
    <m/>
    <n v="1.597742741"/>
    <n v="4"/>
  </r>
  <r>
    <x v="37"/>
    <n v="2020"/>
    <x v="2"/>
    <x v="2"/>
    <s v="Electricity"/>
    <m/>
    <m/>
    <n v="51.478792980000001"/>
    <m/>
    <n v="1.02957586"/>
    <n v="4"/>
  </r>
  <r>
    <x v="38"/>
    <n v="2020"/>
    <x v="0"/>
    <x v="0"/>
    <s v="Electricity"/>
    <m/>
    <m/>
    <n v="129.30888160000001"/>
    <m/>
    <n v="2.5861776320000001"/>
    <n v="4"/>
  </r>
  <r>
    <x v="38"/>
    <n v="2020"/>
    <x v="1"/>
    <x v="1"/>
    <s v="Electricity"/>
    <m/>
    <m/>
    <n v="79.887137039999999"/>
    <m/>
    <n v="1.597742741"/>
    <n v="4"/>
  </r>
  <r>
    <x v="38"/>
    <n v="2020"/>
    <x v="2"/>
    <x v="2"/>
    <s v="Electricity"/>
    <m/>
    <m/>
    <n v="51.478792980000001"/>
    <m/>
    <n v="1.02957586"/>
    <n v="4"/>
  </r>
  <r>
    <x v="39"/>
    <n v="2020"/>
    <x v="0"/>
    <x v="0"/>
    <s v="Hydrogen"/>
    <m/>
    <m/>
    <n v="278.09050439999999"/>
    <m/>
    <n v="5.5618100889999997"/>
    <n v="0.92"/>
  </r>
  <r>
    <x v="39"/>
    <n v="2020"/>
    <x v="1"/>
    <x v="1"/>
    <s v="Hydrogen"/>
    <m/>
    <m/>
    <n v="171.80455019999999"/>
    <m/>
    <n v="3.436091003"/>
    <n v="0.92"/>
  </r>
  <r>
    <x v="39"/>
    <n v="2020"/>
    <x v="2"/>
    <x v="2"/>
    <s v="Hydrogen"/>
    <m/>
    <m/>
    <n v="110.7098239"/>
    <m/>
    <n v="2.2141964779999999"/>
    <n v="0.92"/>
  </r>
  <r>
    <x v="40"/>
    <n v="2020"/>
    <x v="0"/>
    <x v="0"/>
    <s v="Hydrogen"/>
    <m/>
    <m/>
    <n v="663.09440770000003"/>
    <m/>
    <n v="13.341888150000001"/>
    <n v="0.5"/>
  </r>
  <r>
    <x v="40"/>
    <n v="2020"/>
    <x v="1"/>
    <x v="1"/>
    <s v="Hydrogen"/>
    <m/>
    <m/>
    <n v="409.79123729999998"/>
    <m/>
    <n v="8.5358247469999995"/>
    <n v="0.5"/>
  </r>
  <r>
    <x v="40"/>
    <n v="2020"/>
    <x v="2"/>
    <x v="2"/>
    <s v="Hydrogen"/>
    <m/>
    <m/>
    <n v="264.14291600000001"/>
    <m/>
    <n v="4.9228583199999996"/>
    <n v="0.5"/>
  </r>
  <r>
    <x v="41"/>
    <n v="2020"/>
    <x v="0"/>
    <x v="0"/>
    <s v="Hydrogen"/>
    <m/>
    <m/>
    <n v="257.88906800000001"/>
    <m/>
    <n v="5.1577813609999996"/>
    <n v="0.92"/>
  </r>
  <r>
    <x v="41"/>
    <n v="2020"/>
    <x v="1"/>
    <x v="1"/>
    <s v="Hydrogen"/>
    <m/>
    <m/>
    <n v="157.18168499999999"/>
    <m/>
    <n v="3.1436337000000001"/>
    <n v="0.92"/>
  </r>
  <r>
    <x v="41"/>
    <n v="2020"/>
    <x v="2"/>
    <x v="2"/>
    <s v="Hydrogen"/>
    <m/>
    <m/>
    <n v="100.1771828"/>
    <m/>
    <n v="2.0035436560000002"/>
    <n v="0.92"/>
  </r>
  <r>
    <x v="42"/>
    <n v="2020"/>
    <x v="0"/>
    <x v="0"/>
    <s v="Hydrogen"/>
    <m/>
    <m/>
    <n v="272.53597780000001"/>
    <m/>
    <n v="5.4507195560000001"/>
    <n v="0.85"/>
  </r>
  <r>
    <x v="42"/>
    <n v="2020"/>
    <x v="1"/>
    <x v="1"/>
    <s v="Hydrogen"/>
    <m/>
    <m/>
    <n v="171.0341937"/>
    <m/>
    <n v="3.4206838739999998"/>
    <n v="0.85"/>
  </r>
  <r>
    <x v="42"/>
    <n v="2020"/>
    <x v="2"/>
    <x v="2"/>
    <s v="Hydrogen"/>
    <m/>
    <m/>
    <n v="111.92908319999999"/>
    <m/>
    <n v="2.2385816639999998"/>
    <n v="0.85"/>
  </r>
  <r>
    <x v="43"/>
    <n v="2020"/>
    <x v="0"/>
    <x v="0"/>
    <s v="Hydrogen"/>
    <m/>
    <m/>
    <n v="474.81828960000001"/>
    <m/>
    <n v="9.4963657920000006"/>
    <n v="0.85"/>
  </r>
  <r>
    <x v="43"/>
    <n v="2020"/>
    <x v="1"/>
    <x v="1"/>
    <s v="Hydrogen"/>
    <m/>
    <m/>
    <n v="291.80137359999998"/>
    <m/>
    <n v="5.8360274710000004"/>
    <n v="0.85"/>
  </r>
  <r>
    <x v="43"/>
    <n v="2020"/>
    <x v="2"/>
    <x v="2"/>
    <s v="Hydrogen"/>
    <m/>
    <m/>
    <n v="187.18903409999999"/>
    <m/>
    <n v="3.7437806830000002"/>
    <n v="0.85"/>
  </r>
  <r>
    <x v="44"/>
    <n v="2020"/>
    <x v="0"/>
    <x v="0"/>
    <s v="Hydrogen"/>
    <m/>
    <m/>
    <n v="315.398619"/>
    <m/>
    <n v="6.3079723799999998"/>
    <n v="0.9"/>
  </r>
  <r>
    <x v="44"/>
    <n v="2020"/>
    <x v="1"/>
    <x v="1"/>
    <s v="Hydrogen"/>
    <m/>
    <m/>
    <n v="191.7699959"/>
    <m/>
    <n v="3.8353999179999998"/>
    <n v="0.9"/>
  </r>
  <r>
    <x v="44"/>
    <n v="2020"/>
    <x v="2"/>
    <x v="2"/>
    <s v="Hydrogen"/>
    <m/>
    <m/>
    <n v="121.8833885"/>
    <m/>
    <n v="2.43766777"/>
    <n v="0.9"/>
  </r>
  <r>
    <x v="45"/>
    <n v="2020"/>
    <x v="0"/>
    <x v="0"/>
    <s v="Hydrogen"/>
    <m/>
    <m/>
    <n v="263.57643239999999"/>
    <m/>
    <n v="5.2715286480000003"/>
    <n v="0.92"/>
  </r>
  <r>
    <x v="45"/>
    <n v="2020"/>
    <x v="1"/>
    <x v="1"/>
    <s v="Hydrogen"/>
    <m/>
    <m/>
    <n v="161.15778900000001"/>
    <m/>
    <n v="3.2231557799999999"/>
    <n v="0.92"/>
  </r>
  <r>
    <x v="45"/>
    <n v="2020"/>
    <x v="2"/>
    <x v="2"/>
    <s v="Hydrogen"/>
    <m/>
    <m/>
    <n v="102.93782710000001"/>
    <m/>
    <n v="2.0587565419999998"/>
    <n v="0.92"/>
  </r>
  <r>
    <x v="46"/>
    <n v="2020"/>
    <x v="0"/>
    <x v="0"/>
    <s v="Mixed Fuel"/>
    <m/>
    <m/>
    <n v="560.89913750000005"/>
    <m/>
    <n v="11.217982749999999"/>
    <n v="0.9"/>
  </r>
  <r>
    <x v="46"/>
    <n v="2020"/>
    <x v="1"/>
    <x v="1"/>
    <s v="Mixed Fuel"/>
    <m/>
    <m/>
    <n v="346.52396420000002"/>
    <m/>
    <n v="6.9304792849999997"/>
    <n v="0.9"/>
  </r>
  <r>
    <x v="46"/>
    <n v="2020"/>
    <x v="2"/>
    <x v="2"/>
    <s v="Mixed Fuel"/>
    <m/>
    <m/>
    <n v="223.29796859999999"/>
    <m/>
    <n v="4.4659593720000004"/>
    <n v="0.9"/>
  </r>
  <r>
    <x v="47"/>
    <n v="2020"/>
    <x v="0"/>
    <x v="0"/>
    <s v="Non-bio waste"/>
    <m/>
    <m/>
    <n v="228.0929864"/>
    <m/>
    <n v="4.561859729"/>
    <n v="0.92"/>
  </r>
  <r>
    <x v="47"/>
    <n v="2020"/>
    <x v="1"/>
    <x v="1"/>
    <s v="Non-bio waste"/>
    <m/>
    <m/>
    <n v="140.91604100000001"/>
    <m/>
    <n v="2.8183208209999999"/>
    <n v="0.92"/>
  </r>
  <r>
    <x v="47"/>
    <n v="2020"/>
    <x v="2"/>
    <x v="2"/>
    <s v="Non-bio waste"/>
    <m/>
    <m/>
    <n v="90.805453459999995"/>
    <m/>
    <n v="1.8161090689999999"/>
    <n v="0.92"/>
  </r>
  <r>
    <x v="48"/>
    <n v="2020"/>
    <x v="0"/>
    <x v="0"/>
    <s v="Non-bio waste"/>
    <m/>
    <m/>
    <n v="243.78015740000001"/>
    <m/>
    <n v="4.8756031479999997"/>
    <n v="0.9"/>
  </r>
  <r>
    <x v="48"/>
    <n v="2020"/>
    <x v="1"/>
    <x v="1"/>
    <s v="Non-bio waste"/>
    <m/>
    <m/>
    <n v="150.60758860000001"/>
    <m/>
    <n v="3.0121517720000002"/>
    <n v="0.9"/>
  </r>
  <r>
    <x v="48"/>
    <n v="2020"/>
    <x v="2"/>
    <x v="2"/>
    <s v="Non-bio waste"/>
    <m/>
    <m/>
    <n v="97.050628720000006"/>
    <m/>
    <n v="1.9410125739999999"/>
    <n v="0.9"/>
  </r>
  <r>
    <x v="49"/>
    <n v="2020"/>
    <x v="0"/>
    <x v="0"/>
    <s v="Non-bio waste"/>
    <m/>
    <m/>
    <n v="367.09440769999998"/>
    <m/>
    <n v="7.3418881550000004"/>
    <n v="0.5"/>
  </r>
  <r>
    <x v="49"/>
    <n v="2020"/>
    <x v="1"/>
    <x v="1"/>
    <s v="Non-bio waste"/>
    <m/>
    <m/>
    <n v="226.79123730000001"/>
    <m/>
    <n v="4.5358247470000004"/>
    <n v="0.5"/>
  </r>
  <r>
    <x v="49"/>
    <n v="2020"/>
    <x v="2"/>
    <x v="2"/>
    <s v="Non-bio waste"/>
    <m/>
    <m/>
    <n v="146.14291600000001"/>
    <m/>
    <n v="2.92285832"/>
    <n v="0.5"/>
  </r>
  <r>
    <x v="50"/>
    <n v="2020"/>
    <x v="0"/>
    <x v="0"/>
    <s v="Non-bio waste"/>
    <m/>
    <m/>
    <n v="229.93250380000001"/>
    <m/>
    <n v="4.5986500760000002"/>
    <n v="0.92"/>
  </r>
  <r>
    <x v="50"/>
    <n v="2020"/>
    <x v="1"/>
    <x v="1"/>
    <s v="Non-bio waste"/>
    <m/>
    <m/>
    <n v="142.0524964"/>
    <m/>
    <n v="2.8410499279999999"/>
    <n v="0.92"/>
  </r>
  <r>
    <x v="50"/>
    <n v="2020"/>
    <x v="2"/>
    <x v="2"/>
    <s v="Non-bio waste"/>
    <m/>
    <m/>
    <n v="91.537778500000002"/>
    <m/>
    <n v="1.83075557"/>
    <n v="0.92"/>
  </r>
  <r>
    <x v="51"/>
    <n v="2020"/>
    <x v="0"/>
    <x v="0"/>
    <s v="Non-bio waste"/>
    <m/>
    <m/>
    <n v="229.93250380000001"/>
    <m/>
    <n v="4.5986500760000002"/>
    <n v="0.85"/>
  </r>
  <r>
    <x v="51"/>
    <n v="2020"/>
    <x v="1"/>
    <x v="1"/>
    <s v="Non-bio waste"/>
    <m/>
    <m/>
    <n v="142.0524964"/>
    <m/>
    <n v="2.8410499279999999"/>
    <n v="0.85"/>
  </r>
  <r>
    <x v="51"/>
    <n v="2020"/>
    <x v="2"/>
    <x v="2"/>
    <s v="Non-bio waste"/>
    <m/>
    <m/>
    <n v="91.537778500000002"/>
    <m/>
    <n v="1.83075557"/>
    <n v="0.85"/>
  </r>
  <r>
    <x v="52"/>
    <n v="2020"/>
    <x v="0"/>
    <x v="0"/>
    <s v="Non-bio waste"/>
    <m/>
    <m/>
    <n v="439.00905879999999"/>
    <m/>
    <n v="8.7801811759999993"/>
    <n v="0.85"/>
  </r>
  <r>
    <x v="52"/>
    <n v="2020"/>
    <x v="1"/>
    <x v="1"/>
    <s v="Non-bio waste"/>
    <m/>
    <m/>
    <n v="271.22016989999997"/>
    <m/>
    <n v="5.424403399"/>
    <n v="0.85"/>
  </r>
  <r>
    <x v="52"/>
    <n v="2020"/>
    <x v="2"/>
    <x v="2"/>
    <s v="Non-bio waste"/>
    <m/>
    <m/>
    <n v="174.77265420000001"/>
    <m/>
    <n v="3.4954530849999998"/>
    <n v="0.85"/>
  </r>
  <r>
    <x v="53"/>
    <n v="2020"/>
    <x v="0"/>
    <x v="0"/>
    <s v="Non-bio waste"/>
    <m/>
    <m/>
    <n v="229.93250380000001"/>
    <m/>
    <n v="4.5986500760000002"/>
    <n v="0.92"/>
  </r>
  <r>
    <x v="53"/>
    <n v="2020"/>
    <x v="1"/>
    <x v="1"/>
    <s v="Non-bio waste"/>
    <m/>
    <m/>
    <n v="142.0524964"/>
    <m/>
    <n v="2.8410499279999999"/>
    <n v="0.92"/>
  </r>
  <r>
    <x v="53"/>
    <n v="2020"/>
    <x v="2"/>
    <x v="2"/>
    <s v="Non-bio waste"/>
    <m/>
    <m/>
    <n v="91.537778500000002"/>
    <m/>
    <n v="1.83075557"/>
    <n v="0.92"/>
  </r>
  <r>
    <x v="54"/>
    <n v="2020"/>
    <x v="0"/>
    <x v="0"/>
    <s v="Oil"/>
    <m/>
    <m/>
    <n v="228.0929864"/>
    <m/>
    <n v="4.561859729"/>
    <n v="0.92"/>
  </r>
  <r>
    <x v="54"/>
    <n v="2020"/>
    <x v="1"/>
    <x v="1"/>
    <s v="Oil"/>
    <m/>
    <m/>
    <n v="140.91604100000001"/>
    <m/>
    <n v="2.8183208209999999"/>
    <n v="0.92"/>
  </r>
  <r>
    <x v="54"/>
    <n v="2020"/>
    <x v="2"/>
    <x v="2"/>
    <s v="Oil"/>
    <m/>
    <m/>
    <n v="90.805453459999995"/>
    <m/>
    <n v="1.8161090689999999"/>
    <n v="0.92"/>
  </r>
  <r>
    <x v="55"/>
    <n v="2020"/>
    <x v="0"/>
    <x v="0"/>
    <s v="Oil"/>
    <m/>
    <m/>
    <n v="243.78015740000001"/>
    <m/>
    <n v="4.8756031479999997"/>
    <n v="0.9"/>
  </r>
  <r>
    <x v="55"/>
    <n v="2020"/>
    <x v="1"/>
    <x v="1"/>
    <s v="Oil"/>
    <m/>
    <m/>
    <n v="150.60758860000001"/>
    <m/>
    <n v="3.0121517720000002"/>
    <n v="0.9"/>
  </r>
  <r>
    <x v="55"/>
    <n v="2020"/>
    <x v="2"/>
    <x v="2"/>
    <s v="Oil"/>
    <m/>
    <m/>
    <n v="97.050628720000006"/>
    <m/>
    <n v="1.9410125739999999"/>
    <n v="0.9"/>
  </r>
  <r>
    <x v="56"/>
    <n v="2020"/>
    <x v="0"/>
    <x v="0"/>
    <s v="Oil"/>
    <m/>
    <m/>
    <n v="367.09440769999998"/>
    <m/>
    <n v="7.3418881550000004"/>
    <n v="0.5"/>
  </r>
  <r>
    <x v="56"/>
    <n v="2020"/>
    <x v="1"/>
    <x v="1"/>
    <s v="Oil"/>
    <m/>
    <m/>
    <n v="226.79123730000001"/>
    <m/>
    <n v="4.5358247470000004"/>
    <n v="0.5"/>
  </r>
  <r>
    <x v="56"/>
    <n v="2020"/>
    <x v="2"/>
    <x v="2"/>
    <s v="Oil"/>
    <m/>
    <m/>
    <n v="146.14291600000001"/>
    <m/>
    <n v="2.92285832"/>
    <n v="0.5"/>
  </r>
  <r>
    <x v="57"/>
    <n v="2020"/>
    <x v="0"/>
    <x v="0"/>
    <s v="Oil"/>
    <m/>
    <m/>
    <n v="229.93250380000001"/>
    <m/>
    <n v="4.5986500760000002"/>
    <n v="0.92"/>
  </r>
  <r>
    <x v="57"/>
    <n v="2020"/>
    <x v="1"/>
    <x v="1"/>
    <s v="Oil"/>
    <m/>
    <m/>
    <n v="142.0524964"/>
    <m/>
    <n v="2.8410499279999999"/>
    <n v="0.92"/>
  </r>
  <r>
    <x v="57"/>
    <n v="2020"/>
    <x v="2"/>
    <x v="2"/>
    <s v="Oil"/>
    <m/>
    <m/>
    <n v="91.537778500000002"/>
    <m/>
    <n v="1.83075557"/>
    <n v="0.92"/>
  </r>
  <r>
    <x v="58"/>
    <n v="2020"/>
    <x v="0"/>
    <x v="0"/>
    <s v="Oil"/>
    <m/>
    <m/>
    <n v="229.93250380000001"/>
    <m/>
    <n v="4.5986500760000002"/>
    <n v="0.85"/>
  </r>
  <r>
    <x v="58"/>
    <n v="2020"/>
    <x v="1"/>
    <x v="1"/>
    <s v="Oil"/>
    <m/>
    <m/>
    <n v="142.0524964"/>
    <m/>
    <n v="2.8410499279999999"/>
    <n v="0.85"/>
  </r>
  <r>
    <x v="58"/>
    <n v="2020"/>
    <x v="2"/>
    <x v="2"/>
    <s v="Oil"/>
    <m/>
    <m/>
    <n v="91.537778500000002"/>
    <m/>
    <n v="1.83075557"/>
    <n v="0.85"/>
  </r>
  <r>
    <x v="59"/>
    <n v="2020"/>
    <x v="0"/>
    <x v="0"/>
    <s v="Oil"/>
    <m/>
    <m/>
    <n v="439.00905879999999"/>
    <m/>
    <n v="8.7801811759999993"/>
    <n v="0.85"/>
  </r>
  <r>
    <x v="59"/>
    <n v="2020"/>
    <x v="1"/>
    <x v="1"/>
    <s v="Oil"/>
    <m/>
    <m/>
    <n v="271.22016989999997"/>
    <m/>
    <n v="5.424403399"/>
    <n v="0.85"/>
  </r>
  <r>
    <x v="59"/>
    <n v="2020"/>
    <x v="2"/>
    <x v="2"/>
    <s v="Oil"/>
    <m/>
    <m/>
    <n v="174.77265420000001"/>
    <m/>
    <n v="3.4954530849999998"/>
    <n v="0.85"/>
  </r>
  <r>
    <x v="60"/>
    <n v="2020"/>
    <x v="0"/>
    <x v="0"/>
    <s v="Oil"/>
    <m/>
    <m/>
    <n v="229.93250380000001"/>
    <m/>
    <n v="4.5986500760000002"/>
    <n v="0.92"/>
  </r>
  <r>
    <x v="60"/>
    <n v="2020"/>
    <x v="1"/>
    <x v="1"/>
    <s v="Oil"/>
    <m/>
    <m/>
    <n v="142.0524964"/>
    <m/>
    <n v="2.8410499279999999"/>
    <n v="0.92"/>
  </r>
  <r>
    <x v="60"/>
    <n v="2020"/>
    <x v="2"/>
    <x v="2"/>
    <s v="Oil"/>
    <m/>
    <m/>
    <n v="91.537778500000002"/>
    <m/>
    <n v="1.83075557"/>
    <n v="0.92"/>
  </r>
  <r>
    <x v="61"/>
    <n v="2020"/>
    <x v="0"/>
    <x v="0"/>
    <s v="Solid Fuels"/>
    <m/>
    <m/>
    <n v="228.0929864"/>
    <m/>
    <n v="4.561859729"/>
    <n v="0.92"/>
  </r>
  <r>
    <x v="61"/>
    <n v="2020"/>
    <x v="1"/>
    <x v="1"/>
    <s v="Solid Fuels"/>
    <m/>
    <m/>
    <n v="140.91604100000001"/>
    <m/>
    <n v="2.8183208209999999"/>
    <n v="0.92"/>
  </r>
  <r>
    <x v="61"/>
    <n v="2020"/>
    <x v="2"/>
    <x v="2"/>
    <s v="Solid Fuels"/>
    <m/>
    <m/>
    <n v="90.805453459999995"/>
    <m/>
    <n v="1.8161090689999999"/>
    <n v="0.92"/>
  </r>
  <r>
    <x v="62"/>
    <n v="2020"/>
    <x v="0"/>
    <x v="0"/>
    <s v="Solid Fuels"/>
    <m/>
    <m/>
    <n v="243.78015740000001"/>
    <m/>
    <n v="4.8756031479999997"/>
    <n v="0.9"/>
  </r>
  <r>
    <x v="62"/>
    <n v="2020"/>
    <x v="1"/>
    <x v="1"/>
    <s v="Solid Fuels"/>
    <m/>
    <m/>
    <n v="150.60758860000001"/>
    <m/>
    <n v="3.0121517720000002"/>
    <n v="0.9"/>
  </r>
  <r>
    <x v="62"/>
    <n v="2020"/>
    <x v="2"/>
    <x v="2"/>
    <s v="Solid Fuels"/>
    <m/>
    <m/>
    <n v="97.050628720000006"/>
    <m/>
    <n v="1.9410125739999999"/>
    <n v="0.9"/>
  </r>
  <r>
    <x v="63"/>
    <n v="2020"/>
    <x v="0"/>
    <x v="0"/>
    <s v="Solid Fuels"/>
    <m/>
    <m/>
    <n v="367.09440769999998"/>
    <m/>
    <n v="7.3418881550000004"/>
    <n v="0.5"/>
  </r>
  <r>
    <x v="63"/>
    <n v="2020"/>
    <x v="1"/>
    <x v="1"/>
    <s v="Solid Fuels"/>
    <m/>
    <m/>
    <n v="226.79123730000001"/>
    <m/>
    <n v="4.5358247470000004"/>
    <n v="0.5"/>
  </r>
  <r>
    <x v="63"/>
    <n v="2020"/>
    <x v="2"/>
    <x v="2"/>
    <s v="Solid Fuels"/>
    <m/>
    <m/>
    <n v="146.14291600000001"/>
    <m/>
    <n v="2.92285832"/>
    <n v="0.5"/>
  </r>
  <r>
    <x v="64"/>
    <n v="2020"/>
    <x v="0"/>
    <x v="0"/>
    <s v="Solid Fuels"/>
    <m/>
    <m/>
    <n v="229.93250380000001"/>
    <m/>
    <n v="4.5986500760000002"/>
    <n v="0.92"/>
  </r>
  <r>
    <x v="64"/>
    <n v="2020"/>
    <x v="1"/>
    <x v="1"/>
    <s v="Solid Fuels"/>
    <m/>
    <m/>
    <n v="142.0524964"/>
    <m/>
    <n v="2.8410499279999999"/>
    <n v="0.92"/>
  </r>
  <r>
    <x v="64"/>
    <n v="2020"/>
    <x v="2"/>
    <x v="2"/>
    <s v="Solid Fuels"/>
    <m/>
    <m/>
    <n v="91.537778500000002"/>
    <m/>
    <n v="1.83075557"/>
    <n v="0.92"/>
  </r>
  <r>
    <x v="65"/>
    <n v="2020"/>
    <x v="0"/>
    <x v="0"/>
    <s v="Solid Fuels"/>
    <m/>
    <m/>
    <n v="229.93250380000001"/>
    <m/>
    <n v="4.5986500760000002"/>
    <n v="0.85"/>
  </r>
  <r>
    <x v="65"/>
    <n v="2020"/>
    <x v="1"/>
    <x v="1"/>
    <s v="Solid Fuels"/>
    <m/>
    <m/>
    <n v="142.0524964"/>
    <m/>
    <n v="2.8410499279999999"/>
    <n v="0.85"/>
  </r>
  <r>
    <x v="65"/>
    <n v="2020"/>
    <x v="2"/>
    <x v="2"/>
    <s v="Solid Fuels"/>
    <m/>
    <m/>
    <n v="91.537778500000002"/>
    <m/>
    <n v="1.83075557"/>
    <n v="0.85"/>
  </r>
  <r>
    <x v="66"/>
    <n v="2020"/>
    <x v="0"/>
    <x v="0"/>
    <s v="Solid Fuels"/>
    <m/>
    <m/>
    <n v="439.00905879999999"/>
    <m/>
    <n v="8.7801811759999993"/>
    <n v="0.85"/>
  </r>
  <r>
    <x v="66"/>
    <n v="2020"/>
    <x v="1"/>
    <x v="1"/>
    <s v="Solid Fuels"/>
    <m/>
    <m/>
    <n v="271.22016989999997"/>
    <m/>
    <n v="5.424403399"/>
    <n v="0.85"/>
  </r>
  <r>
    <x v="66"/>
    <n v="2020"/>
    <x v="2"/>
    <x v="2"/>
    <s v="Solid Fuels"/>
    <m/>
    <m/>
    <n v="174.77265420000001"/>
    <m/>
    <n v="3.4954530849999998"/>
    <n v="0.85"/>
  </r>
  <r>
    <x v="67"/>
    <n v="2020"/>
    <x v="0"/>
    <x v="0"/>
    <s v="Solid Fuels"/>
    <m/>
    <m/>
    <n v="229.93250380000001"/>
    <m/>
    <n v="4.5986500760000002"/>
    <n v="0.92"/>
  </r>
  <r>
    <x v="67"/>
    <n v="2020"/>
    <x v="1"/>
    <x v="1"/>
    <s v="Solid Fuels"/>
    <m/>
    <m/>
    <n v="142.0524964"/>
    <m/>
    <n v="2.8410499279999999"/>
    <n v="0.92"/>
  </r>
  <r>
    <x v="67"/>
    <n v="2020"/>
    <x v="2"/>
    <x v="2"/>
    <s v="Solid Fuels"/>
    <m/>
    <m/>
    <n v="91.537778500000002"/>
    <m/>
    <n v="1.83075557"/>
    <n v="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99BAD-936F-4A9E-B817-A59FE89DFC6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73" firstHeaderRow="1" firstDataRow="2" firstDataCol="1"/>
  <pivotFields count="11">
    <pivotField axis="axisRow" showAl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  <pivotField showAll="0"/>
    <pivotField axis="axisCol" showAll="0" sortType="ascending">
      <items count="4">
        <item x="0"/>
        <item x="1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Marginal capex (€/kWth)" fld="7" baseField="0" baseItem="1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64C9-6FFF-4DD1-BE2A-D63EF5A2A429}">
  <sheetPr codeName="Sheet2"/>
  <dimension ref="A1:Z99"/>
  <sheetViews>
    <sheetView showGridLines="0" topLeftCell="A16" zoomScaleNormal="100" workbookViewId="0">
      <selection activeCell="B26" sqref="B26:D26"/>
    </sheetView>
  </sheetViews>
  <sheetFormatPr defaultColWidth="8.81640625" defaultRowHeight="14.5"/>
  <cols>
    <col min="1" max="4" width="21.7265625" style="22" customWidth="1"/>
    <col min="5" max="6" width="14.1796875" style="22" customWidth="1"/>
    <col min="7" max="7" width="12.1796875" style="22" customWidth="1"/>
    <col min="8" max="10" width="8.1796875" style="22" customWidth="1"/>
    <col min="11" max="11" width="9.7265625" style="22" customWidth="1"/>
    <col min="12" max="12" width="8.1796875" style="22" customWidth="1"/>
    <col min="13" max="13" width="10" style="22" customWidth="1"/>
    <col min="14" max="14" width="11.453125" style="22" customWidth="1"/>
    <col min="15" max="15" width="13.453125" style="22" customWidth="1"/>
    <col min="16" max="16384" width="8.81640625" style="22"/>
  </cols>
  <sheetData>
    <row r="1" spans="1:26">
      <c r="A1" s="20"/>
      <c r="B1" s="20"/>
      <c r="C1" s="20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20"/>
      <c r="B2" s="20"/>
      <c r="C2" s="20"/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20"/>
      <c r="B3" s="20"/>
      <c r="C3" s="20"/>
      <c r="D3" s="20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20"/>
      <c r="B4" s="20"/>
      <c r="C4" s="20"/>
      <c r="D4" s="20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20"/>
      <c r="B5" s="20"/>
      <c r="C5" s="20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20"/>
      <c r="B6" s="20"/>
      <c r="C6" s="20"/>
      <c r="D6" s="20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20"/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20"/>
      <c r="B9" s="20"/>
      <c r="C9" s="20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20"/>
      <c r="B10" s="20"/>
      <c r="C10" s="20"/>
      <c r="D10" s="20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20"/>
      <c r="B11" s="20"/>
      <c r="C11" s="20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20"/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20"/>
      <c r="B13" s="20"/>
      <c r="C13" s="20"/>
      <c r="D13" s="20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20"/>
      <c r="B14" s="20"/>
      <c r="C14" s="20"/>
      <c r="D14" s="20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0"/>
      <c r="B15" s="20"/>
      <c r="C15" s="20"/>
      <c r="D15" s="20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02.75" customHeight="1">
      <c r="A16" s="74" t="s">
        <v>58</v>
      </c>
      <c r="B16" s="74"/>
      <c r="C16" s="74"/>
      <c r="D16" s="74"/>
      <c r="E16" s="23"/>
      <c r="F16" s="23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7.25" customHeight="1">
      <c r="A17" s="25"/>
      <c r="B17" s="25"/>
      <c r="C17" s="25"/>
      <c r="D17" s="25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7.25" customHeight="1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7.25" customHeight="1">
      <c r="A19" s="28" t="s">
        <v>0</v>
      </c>
      <c r="B19" s="73" t="s">
        <v>69</v>
      </c>
      <c r="C19" s="73"/>
      <c r="D19" s="73"/>
      <c r="E19" s="29"/>
      <c r="F19" s="29"/>
      <c r="G19" s="30"/>
      <c r="H19" s="30"/>
      <c r="I19" s="30"/>
      <c r="J19" s="30"/>
      <c r="K19" s="30"/>
      <c r="L19" s="30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7.25" customHeight="1">
      <c r="A20" s="28" t="s">
        <v>59</v>
      </c>
      <c r="B20" s="73" t="s">
        <v>70</v>
      </c>
      <c r="C20" s="73"/>
      <c r="D20" s="73"/>
      <c r="E20" s="29"/>
      <c r="F20" s="29"/>
      <c r="G20" s="30"/>
      <c r="H20" s="30"/>
      <c r="I20" s="30"/>
      <c r="J20" s="30"/>
      <c r="K20" s="30"/>
      <c r="L20" s="30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7.25" customHeight="1">
      <c r="A21" s="28" t="s">
        <v>60</v>
      </c>
      <c r="B21" s="31" t="s">
        <v>71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7.25" customHeight="1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7.25" customHeight="1">
      <c r="A23" s="28" t="s">
        <v>61</v>
      </c>
      <c r="B23" s="73" t="s">
        <v>74</v>
      </c>
      <c r="C23" s="73"/>
      <c r="D23" s="7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7.25" customHeight="1">
      <c r="A24" s="28"/>
      <c r="B24" s="73" t="s">
        <v>73</v>
      </c>
      <c r="C24" s="73"/>
      <c r="D24" s="73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7.25" customHeight="1">
      <c r="A25" s="28"/>
      <c r="B25" s="73" t="s">
        <v>72</v>
      </c>
      <c r="C25" s="73"/>
      <c r="D25" s="73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7.25" customHeight="1">
      <c r="A26" s="28" t="s">
        <v>62</v>
      </c>
      <c r="B26" s="73" t="s">
        <v>207</v>
      </c>
      <c r="C26" s="73"/>
      <c r="D26" s="73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7.25" customHeight="1">
      <c r="A27" s="28"/>
      <c r="B27" s="31"/>
      <c r="C27" s="31"/>
      <c r="D27" s="3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7.25" customHeight="1">
      <c r="A28" s="28"/>
      <c r="B28" s="31"/>
      <c r="C28" s="31"/>
      <c r="D28" s="3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7.25" customHeight="1">
      <c r="A29" s="28" t="s">
        <v>63</v>
      </c>
      <c r="B29" s="32">
        <v>1</v>
      </c>
      <c r="C29" s="31"/>
      <c r="D29" s="3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7.25" customHeight="1">
      <c r="A30" s="28" t="s">
        <v>64</v>
      </c>
      <c r="B30" s="75" t="s">
        <v>65</v>
      </c>
      <c r="C30" s="73"/>
      <c r="D30" s="73"/>
      <c r="E30" s="33"/>
      <c r="F30" s="33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7.25" customHeight="1">
      <c r="A31" s="28" t="s">
        <v>66</v>
      </c>
      <c r="B31" s="73" t="s">
        <v>67</v>
      </c>
      <c r="C31" s="73"/>
      <c r="D31" s="73"/>
      <c r="E31" s="33"/>
      <c r="F31" s="33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7.25" customHeight="1">
      <c r="A32" s="34"/>
      <c r="B32" s="35" t="s">
        <v>68</v>
      </c>
      <c r="C32" s="34"/>
      <c r="D32" s="34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>
      <c r="A33" s="20"/>
      <c r="B33" s="20"/>
      <c r="C33" s="20"/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>
      <c r="A34" s="20"/>
      <c r="B34" s="20"/>
      <c r="C34" s="20"/>
      <c r="D34" s="20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>
      <c r="A35" s="20"/>
      <c r="B35" s="20"/>
      <c r="C35" s="20"/>
      <c r="D35" s="20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>
      <c r="A36" s="20"/>
      <c r="B36" s="20"/>
      <c r="C36" s="20"/>
      <c r="D36" s="20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>
      <c r="A37" s="20"/>
      <c r="B37" s="20"/>
      <c r="C37" s="20"/>
      <c r="D37" s="20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>
      <c r="A38" s="20"/>
      <c r="B38" s="20"/>
      <c r="C38" s="20"/>
      <c r="D38" s="20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>
      <c r="A39" s="20"/>
      <c r="B39" s="20"/>
      <c r="C39" s="20"/>
      <c r="D39" s="20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>
      <c r="A40" s="20"/>
      <c r="B40" s="20"/>
      <c r="C40" s="20"/>
      <c r="D40" s="20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>
      <c r="A41" s="20"/>
      <c r="B41" s="20"/>
      <c r="C41" s="20"/>
      <c r="D41" s="20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>
      <c r="A42" s="20"/>
      <c r="B42" s="20"/>
      <c r="C42" s="20"/>
      <c r="D42" s="20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5:D25"/>
  </mergeCells>
  <hyperlinks>
    <hyperlink ref="B30" r:id="rId1" xr:uid="{266CB5C4-FE53-4D3A-8993-58CF38511242}"/>
    <hyperlink ref="B32" r:id="rId2" xr:uid="{B3CF620C-758C-471E-A7C9-0300A6A094F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5932-8AD8-48FB-989E-7D3601E44567}">
  <sheetPr codeName="Sheet1"/>
  <dimension ref="A3:T33"/>
  <sheetViews>
    <sheetView tabSelected="1" topLeftCell="A10" workbookViewId="0">
      <selection activeCell="M26" sqref="M26"/>
    </sheetView>
  </sheetViews>
  <sheetFormatPr defaultColWidth="9.1796875" defaultRowHeight="14.5"/>
  <cols>
    <col min="1" max="1" width="14.81640625" style="3" bestFit="1" customWidth="1"/>
    <col min="2" max="2" width="67.7265625" style="3" bestFit="1" customWidth="1"/>
    <col min="3" max="4" width="11" style="3" customWidth="1"/>
    <col min="5" max="5" width="8.54296875" style="3" bestFit="1" customWidth="1"/>
    <col min="6" max="6" width="11.453125" style="3" bestFit="1" customWidth="1"/>
    <col min="7" max="7" width="12.453125" style="3" bestFit="1" customWidth="1"/>
    <col min="8" max="8" width="13.26953125" style="3" customWidth="1"/>
    <col min="9" max="9" width="17" style="3" bestFit="1" customWidth="1"/>
    <col min="10" max="10" width="14.81640625" style="3" customWidth="1"/>
    <col min="11" max="11" width="12.26953125" style="3" customWidth="1"/>
    <col min="12" max="13" width="9.1796875" style="3"/>
    <col min="14" max="14" width="15.1796875" style="3" bestFit="1" customWidth="1"/>
    <col min="15" max="15" width="67.7265625" style="3" bestFit="1" customWidth="1"/>
    <col min="16" max="18" width="9.453125" style="3" customWidth="1"/>
    <col min="19" max="19" width="10.453125" style="3" bestFit="1" customWidth="1"/>
    <col min="20" max="20" width="9.453125" style="3" customWidth="1"/>
    <col min="21" max="16384" width="9.1796875" style="3"/>
  </cols>
  <sheetData>
    <row r="3" spans="1:20">
      <c r="A3" s="5"/>
      <c r="B3" s="5" t="s">
        <v>264</v>
      </c>
      <c r="C3" s="5"/>
      <c r="D3" s="2" t="s">
        <v>263</v>
      </c>
      <c r="E3" s="5"/>
      <c r="F3" s="5"/>
      <c r="G3" s="5"/>
      <c r="H3" s="5"/>
      <c r="I3"/>
      <c r="J3"/>
      <c r="K3"/>
      <c r="M3" s="2" t="s">
        <v>2</v>
      </c>
      <c r="N3" s="7"/>
      <c r="O3" s="7"/>
      <c r="P3" s="7"/>
      <c r="Q3" s="7"/>
      <c r="R3" s="7"/>
      <c r="S3" s="7"/>
      <c r="T3" s="7"/>
    </row>
    <row r="4" spans="1:20" ht="15" thickBot="1">
      <c r="A4" s="1" t="s">
        <v>3</v>
      </c>
      <c r="B4" s="1" t="s">
        <v>20</v>
      </c>
      <c r="C4" s="14" t="s">
        <v>21</v>
      </c>
      <c r="D4" s="14" t="s">
        <v>5</v>
      </c>
      <c r="E4" s="14" t="s">
        <v>22</v>
      </c>
      <c r="F4" s="14" t="s">
        <v>54</v>
      </c>
      <c r="G4" s="14" t="s">
        <v>55</v>
      </c>
      <c r="H4" s="14" t="s">
        <v>56</v>
      </c>
      <c r="I4" s="14" t="s">
        <v>23</v>
      </c>
      <c r="J4" s="14" t="s">
        <v>24</v>
      </c>
      <c r="K4" s="14" t="s">
        <v>57</v>
      </c>
      <c r="M4" s="1" t="s">
        <v>6</v>
      </c>
      <c r="N4" s="1" t="s">
        <v>3</v>
      </c>
      <c r="O4" s="1" t="s">
        <v>4</v>
      </c>
      <c r="P4" s="1" t="s">
        <v>7</v>
      </c>
      <c r="Q4" s="1" t="s">
        <v>8</v>
      </c>
      <c r="R4" s="1" t="s">
        <v>17</v>
      </c>
      <c r="S4" s="1" t="s">
        <v>9</v>
      </c>
      <c r="T4" s="1" t="s">
        <v>11</v>
      </c>
    </row>
    <row r="5" spans="1:20" ht="52">
      <c r="A5" s="15" t="s">
        <v>53</v>
      </c>
      <c r="B5" s="15" t="s">
        <v>10</v>
      </c>
      <c r="C5" s="15" t="s">
        <v>25</v>
      </c>
      <c r="D5" s="15" t="s">
        <v>26</v>
      </c>
      <c r="E5" s="15" t="s">
        <v>27</v>
      </c>
      <c r="F5" s="15" t="s">
        <v>28</v>
      </c>
      <c r="G5" s="15" t="s">
        <v>52</v>
      </c>
      <c r="H5" s="15"/>
      <c r="I5" s="15" t="s">
        <v>29</v>
      </c>
      <c r="J5" s="15" t="s">
        <v>29</v>
      </c>
      <c r="K5" s="16" t="s">
        <v>47</v>
      </c>
      <c r="M5" s="4" t="s">
        <v>12</v>
      </c>
      <c r="N5" s="4" t="s">
        <v>13</v>
      </c>
      <c r="O5" s="4" t="s">
        <v>10</v>
      </c>
      <c r="P5" s="4" t="s">
        <v>14</v>
      </c>
      <c r="Q5" s="4" t="s">
        <v>15</v>
      </c>
      <c r="R5" s="4" t="s">
        <v>18</v>
      </c>
      <c r="S5" s="4" t="s">
        <v>19</v>
      </c>
      <c r="T5" s="4" t="s">
        <v>16</v>
      </c>
    </row>
    <row r="6" spans="1:20">
      <c r="A6" s="6" t="s">
        <v>30</v>
      </c>
      <c r="B6" s="6"/>
      <c r="C6" s="6"/>
      <c r="D6" s="6"/>
      <c r="E6" s="6"/>
      <c r="F6" s="6" t="s">
        <v>31</v>
      </c>
      <c r="G6" s="6"/>
      <c r="H6" s="6"/>
      <c r="I6" s="6"/>
      <c r="J6" s="6" t="s">
        <v>32</v>
      </c>
      <c r="K6" s="6" t="s">
        <v>48</v>
      </c>
      <c r="M6" s="6" t="s">
        <v>46</v>
      </c>
      <c r="N6" s="6"/>
      <c r="O6" s="6"/>
      <c r="P6" s="6"/>
      <c r="Q6" s="6"/>
      <c r="R6" s="6"/>
      <c r="S6" s="6"/>
      <c r="T6" s="6"/>
    </row>
    <row r="7" spans="1:20">
      <c r="A7" s="3" t="str">
        <f>N7</f>
        <v>I-DMD-CEM-N1</v>
      </c>
      <c r="B7" s="3" t="str">
        <f>O7</f>
        <v>Cement industry demand process - CCS option for process emissions</v>
      </c>
      <c r="C7" s="3" t="s">
        <v>33</v>
      </c>
      <c r="D7" s="3" t="s">
        <v>34</v>
      </c>
      <c r="E7" s="3">
        <v>1</v>
      </c>
      <c r="F7" s="3">
        <v>50</v>
      </c>
      <c r="G7" s="3">
        <v>2030</v>
      </c>
      <c r="H7" s="3">
        <v>1</v>
      </c>
      <c r="I7" s="8">
        <v>0.20479</v>
      </c>
      <c r="J7" s="3">
        <v>5</v>
      </c>
      <c r="K7" s="9">
        <f>510/6.2/$J$23</f>
        <v>95.560019186952857</v>
      </c>
      <c r="M7" s="19" t="s">
        <v>44</v>
      </c>
      <c r="N7" s="72" t="str">
        <f>A29</f>
        <v>I-DMD-CEM-N1</v>
      </c>
      <c r="O7" s="72" t="str">
        <f>B29</f>
        <v>Cement industry demand process - CCS option for process emissions</v>
      </c>
      <c r="P7" s="19" t="s">
        <v>1</v>
      </c>
      <c r="Q7" s="19" t="s">
        <v>45</v>
      </c>
      <c r="R7" s="19"/>
      <c r="S7" s="19"/>
      <c r="T7" s="19"/>
    </row>
    <row r="8" spans="1:20">
      <c r="C8" s="3" t="s">
        <v>35</v>
      </c>
      <c r="I8" s="8">
        <v>4.0299999999999997E-3</v>
      </c>
      <c r="J8" s="3">
        <v>5</v>
      </c>
    </row>
    <row r="9" spans="1:20">
      <c r="C9" s="3" t="s">
        <v>36</v>
      </c>
      <c r="I9" s="8">
        <v>5.77E-3</v>
      </c>
      <c r="J9" s="3">
        <v>5</v>
      </c>
    </row>
    <row r="10" spans="1:20">
      <c r="C10" s="3" t="s">
        <v>37</v>
      </c>
      <c r="I10" s="8">
        <v>7.0239999999999997E-2</v>
      </c>
      <c r="J10" s="3">
        <v>5</v>
      </c>
    </row>
    <row r="11" spans="1:20">
      <c r="C11" s="3" t="s">
        <v>38</v>
      </c>
      <c r="I11" s="8">
        <v>0.30934</v>
      </c>
      <c r="J11" s="3">
        <v>5</v>
      </c>
    </row>
    <row r="12" spans="1:20">
      <c r="C12" s="3" t="s">
        <v>39</v>
      </c>
      <c r="I12" s="8">
        <v>4.8550000000000003E-2</v>
      </c>
      <c r="J12" s="3">
        <v>5</v>
      </c>
    </row>
    <row r="13" spans="1:20">
      <c r="C13" s="3" t="s">
        <v>40</v>
      </c>
      <c r="I13" s="8">
        <v>0.12726000000000001</v>
      </c>
      <c r="J13" s="3">
        <v>5</v>
      </c>
    </row>
    <row r="14" spans="1:20">
      <c r="C14" s="3" t="s">
        <v>41</v>
      </c>
      <c r="I14" s="8">
        <v>5.2499999999999995E-3</v>
      </c>
      <c r="J14" s="3">
        <v>5</v>
      </c>
    </row>
    <row r="15" spans="1:20">
      <c r="C15" s="3" t="s">
        <v>42</v>
      </c>
      <c r="I15" s="8">
        <v>9.5879999999999993E-2</v>
      </c>
      <c r="J15" s="3">
        <v>5</v>
      </c>
    </row>
    <row r="16" spans="1:20">
      <c r="A16" s="17"/>
      <c r="B16" s="17"/>
      <c r="C16" s="17" t="s">
        <v>43</v>
      </c>
      <c r="D16" s="17"/>
      <c r="E16" s="17"/>
      <c r="F16" s="17"/>
      <c r="G16" s="17"/>
      <c r="H16" s="17"/>
      <c r="I16" s="18">
        <v>0.12894</v>
      </c>
      <c r="J16" s="17">
        <v>5</v>
      </c>
      <c r="K16" s="17"/>
    </row>
    <row r="22" spans="1:14">
      <c r="I22" s="10" t="s">
        <v>49</v>
      </c>
      <c r="N22" s="3" t="s">
        <v>269</v>
      </c>
    </row>
    <row r="23" spans="1:14">
      <c r="I23" s="11" t="s">
        <v>50</v>
      </c>
      <c r="J23" s="12">
        <v>0.86080000000000001</v>
      </c>
      <c r="K23" s="13" t="s">
        <v>51</v>
      </c>
      <c r="N23" s="3">
        <v>0.85</v>
      </c>
    </row>
    <row r="25" spans="1:14">
      <c r="D25" s="2" t="s">
        <v>75</v>
      </c>
    </row>
    <row r="26" spans="1:14" ht="29.5" thickBot="1">
      <c r="A26" s="61" t="s">
        <v>3</v>
      </c>
      <c r="B26" s="61" t="s">
        <v>20</v>
      </c>
      <c r="C26" s="61" t="s">
        <v>21</v>
      </c>
      <c r="D26" s="61" t="s">
        <v>5</v>
      </c>
      <c r="E26" s="61" t="s">
        <v>22</v>
      </c>
      <c r="F26" s="61" t="s">
        <v>54</v>
      </c>
      <c r="G26" s="61" t="s">
        <v>23</v>
      </c>
      <c r="H26" s="61" t="s">
        <v>261</v>
      </c>
      <c r="I26" s="61" t="s">
        <v>268</v>
      </c>
      <c r="J26" s="61" t="s">
        <v>262</v>
      </c>
      <c r="K26" s="61" t="s">
        <v>24</v>
      </c>
      <c r="L26" s="14" t="s">
        <v>57</v>
      </c>
      <c r="M26" s="14" t="s">
        <v>270</v>
      </c>
    </row>
    <row r="27" spans="1:14">
      <c r="A27" s="62" t="s">
        <v>13</v>
      </c>
      <c r="B27" s="62" t="s">
        <v>10</v>
      </c>
      <c r="C27" s="62" t="s">
        <v>25</v>
      </c>
      <c r="D27" s="62" t="s">
        <v>26</v>
      </c>
      <c r="E27" s="62" t="s">
        <v>27</v>
      </c>
      <c r="F27" s="62" t="s">
        <v>28</v>
      </c>
      <c r="G27" s="62" t="s">
        <v>29</v>
      </c>
      <c r="H27" s="62"/>
      <c r="I27" s="62"/>
      <c r="J27" s="62"/>
      <c r="K27" s="62" t="s">
        <v>29</v>
      </c>
      <c r="L27" s="16" t="s">
        <v>47</v>
      </c>
      <c r="M27" s="15" t="s">
        <v>52</v>
      </c>
    </row>
    <row r="28" spans="1:14">
      <c r="A28" s="62"/>
      <c r="B28" s="62"/>
      <c r="C28" s="62"/>
      <c r="D28" s="62"/>
      <c r="E28" s="62"/>
      <c r="F28" s="62" t="s">
        <v>31</v>
      </c>
      <c r="G28" s="62"/>
      <c r="H28" s="62"/>
      <c r="I28" s="62"/>
      <c r="J28" s="62"/>
      <c r="K28" s="62" t="s">
        <v>32</v>
      </c>
      <c r="L28" s="6" t="s">
        <v>48</v>
      </c>
      <c r="M28" s="6"/>
    </row>
    <row r="29" spans="1:14">
      <c r="A29" s="63" t="s">
        <v>266</v>
      </c>
      <c r="B29" s="63" t="s">
        <v>267</v>
      </c>
      <c r="C29" s="64"/>
      <c r="D29" s="63" t="s">
        <v>265</v>
      </c>
      <c r="E29" s="65">
        <v>1</v>
      </c>
      <c r="F29" s="65">
        <v>50</v>
      </c>
      <c r="G29"/>
      <c r="H29"/>
      <c r="I29" s="66">
        <f>197.872115384615*(N23)</f>
        <v>168.19129807692275</v>
      </c>
      <c r="J29" s="66">
        <f>197.872115384615*(1-N23)</f>
        <v>29.680817307692255</v>
      </c>
      <c r="K29" s="65"/>
      <c r="L29" s="9">
        <f>510/6.2/$J$23/0.25</f>
        <v>382.24007674781143</v>
      </c>
      <c r="M29" s="3">
        <v>2031</v>
      </c>
    </row>
    <row r="30" spans="1:14">
      <c r="A30" s="63"/>
      <c r="B30" s="63"/>
      <c r="C30" s="64" t="s">
        <v>189</v>
      </c>
      <c r="D30" s="63"/>
      <c r="E30" s="65"/>
      <c r="F30" s="65"/>
      <c r="G30" s="67">
        <v>0.96935376415722851</v>
      </c>
      <c r="H30"/>
      <c r="I30"/>
      <c r="J30"/>
      <c r="K30" s="65">
        <v>5</v>
      </c>
    </row>
    <row r="31" spans="1:14">
      <c r="A31" s="63"/>
      <c r="B31" s="63"/>
      <c r="C31" s="64" t="s">
        <v>194</v>
      </c>
      <c r="D31" s="63"/>
      <c r="E31" s="65"/>
      <c r="F31" s="65"/>
      <c r="G31" s="67">
        <v>3.0646235842771489E-2</v>
      </c>
      <c r="H31"/>
      <c r="I31"/>
      <c r="J31"/>
      <c r="K31" s="65">
        <v>5</v>
      </c>
    </row>
    <row r="32" spans="1:14">
      <c r="A32" s="63"/>
      <c r="B32" s="63"/>
      <c r="C32" s="64" t="s">
        <v>195</v>
      </c>
      <c r="D32" s="63"/>
      <c r="E32" s="65"/>
      <c r="F32" s="65"/>
      <c r="G32" s="67">
        <v>0</v>
      </c>
      <c r="H32"/>
      <c r="I32"/>
      <c r="J32"/>
      <c r="K32" s="65">
        <v>5</v>
      </c>
    </row>
    <row r="33" spans="1:11">
      <c r="A33" s="68"/>
      <c r="B33" s="68"/>
      <c r="C33" s="64" t="s">
        <v>196</v>
      </c>
      <c r="D33" s="68"/>
      <c r="E33" s="69"/>
      <c r="F33" s="69"/>
      <c r="G33" s="70">
        <v>0</v>
      </c>
      <c r="H33" s="71"/>
      <c r="I33" s="71"/>
      <c r="J33" s="71"/>
      <c r="K33" s="69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C797-0E82-4721-A542-9277F31888E6}">
  <dimension ref="B2:BD109"/>
  <sheetViews>
    <sheetView workbookViewId="0">
      <selection activeCell="AB5" sqref="AB5"/>
    </sheetView>
  </sheetViews>
  <sheetFormatPr defaultRowHeight="12.5"/>
  <sheetData>
    <row r="2" spans="2:56">
      <c r="G2">
        <f>29*6</f>
        <v>174</v>
      </c>
    </row>
    <row r="4" spans="2:56">
      <c r="AB4" s="42" t="s">
        <v>191</v>
      </c>
      <c r="AC4" s="42" t="s">
        <v>191</v>
      </c>
      <c r="AD4" s="42" t="s">
        <v>197</v>
      </c>
      <c r="AE4" s="42" t="s">
        <v>197</v>
      </c>
      <c r="AF4" s="42" t="s">
        <v>197</v>
      </c>
      <c r="AG4" s="42" t="s">
        <v>197</v>
      </c>
      <c r="AH4" s="42" t="s">
        <v>201</v>
      </c>
      <c r="AI4" s="42" t="s">
        <v>201</v>
      </c>
      <c r="AJ4" s="42" t="s">
        <v>201</v>
      </c>
      <c r="AK4" s="42" t="s">
        <v>201</v>
      </c>
      <c r="AL4" s="42" t="s">
        <v>203</v>
      </c>
      <c r="AM4" s="42" t="s">
        <v>203</v>
      </c>
      <c r="AN4" s="42" t="s">
        <v>203</v>
      </c>
      <c r="AO4" s="42" t="s">
        <v>205</v>
      </c>
      <c r="AP4" s="42" t="s">
        <v>205</v>
      </c>
      <c r="AQ4" s="42" t="s">
        <v>205</v>
      </c>
      <c r="AR4" s="42" t="s">
        <v>209</v>
      </c>
      <c r="AS4" s="42" t="s">
        <v>209</v>
      </c>
      <c r="AT4" s="42" t="s">
        <v>209</v>
      </c>
      <c r="AU4" s="42" t="s">
        <v>209</v>
      </c>
      <c r="AV4" s="42" t="s">
        <v>209</v>
      </c>
      <c r="AW4" s="42" t="s">
        <v>210</v>
      </c>
      <c r="AX4" s="42" t="s">
        <v>210</v>
      </c>
      <c r="AY4" s="42" t="s">
        <v>210</v>
      </c>
      <c r="AZ4" s="42" t="s">
        <v>211</v>
      </c>
      <c r="BA4" s="42" t="s">
        <v>211</v>
      </c>
      <c r="BB4" s="42" t="s">
        <v>211</v>
      </c>
      <c r="BC4" s="42" t="s">
        <v>212</v>
      </c>
      <c r="BD4" s="42" t="s">
        <v>212</v>
      </c>
    </row>
    <row r="5" spans="2:56">
      <c r="B5" t="s">
        <v>53</v>
      </c>
      <c r="C5" t="s">
        <v>185</v>
      </c>
      <c r="D5" t="s">
        <v>186</v>
      </c>
      <c r="E5">
        <v>2018</v>
      </c>
      <c r="O5" t="s">
        <v>187</v>
      </c>
      <c r="P5" t="s">
        <v>188</v>
      </c>
      <c r="AB5" s="43" t="s">
        <v>172</v>
      </c>
      <c r="AC5" s="43" t="s">
        <v>174</v>
      </c>
      <c r="AD5" s="43" t="s">
        <v>174</v>
      </c>
      <c r="AE5" s="43" t="s">
        <v>173</v>
      </c>
      <c r="AF5" s="43" t="s">
        <v>171</v>
      </c>
      <c r="AG5" s="43" t="s">
        <v>177</v>
      </c>
      <c r="AH5" s="43" t="s">
        <v>174</v>
      </c>
      <c r="AI5" s="43" t="s">
        <v>173</v>
      </c>
      <c r="AJ5" s="43" t="s">
        <v>171</v>
      </c>
      <c r="AK5" s="43" t="s">
        <v>177</v>
      </c>
      <c r="AL5" s="43" t="s">
        <v>172</v>
      </c>
      <c r="AM5" s="43" t="s">
        <v>175</v>
      </c>
      <c r="AN5" s="43" t="s">
        <v>176</v>
      </c>
      <c r="AO5" s="43" t="s">
        <v>173</v>
      </c>
      <c r="AP5" s="43" t="s">
        <v>171</v>
      </c>
      <c r="AQ5" s="43" t="s">
        <v>175</v>
      </c>
      <c r="AR5" s="43" t="s">
        <v>171</v>
      </c>
      <c r="AS5" s="43" t="s">
        <v>173</v>
      </c>
      <c r="AT5" s="43" t="s">
        <v>174</v>
      </c>
      <c r="AU5" s="43" t="s">
        <v>177</v>
      </c>
      <c r="AV5" s="43" t="s">
        <v>175</v>
      </c>
      <c r="AW5" s="43" t="s">
        <v>174</v>
      </c>
      <c r="AX5" s="43" t="s">
        <v>171</v>
      </c>
      <c r="AY5" s="43" t="s">
        <v>176</v>
      </c>
      <c r="AZ5" s="43" t="s">
        <v>173</v>
      </c>
      <c r="BA5" s="43" t="s">
        <v>171</v>
      </c>
      <c r="BB5" s="43" t="s">
        <v>175</v>
      </c>
      <c r="BC5" s="43" t="s">
        <v>174</v>
      </c>
      <c r="BD5" s="43" t="s">
        <v>171</v>
      </c>
    </row>
    <row r="6" spans="2:56" ht="14.5">
      <c r="B6" s="42" t="s">
        <v>191</v>
      </c>
      <c r="C6" s="43" t="s">
        <v>172</v>
      </c>
      <c r="E6" s="39"/>
      <c r="H6" s="40" t="s">
        <v>190</v>
      </c>
      <c r="I6" s="40" t="s">
        <v>191</v>
      </c>
      <c r="J6" s="40" t="s">
        <v>192</v>
      </c>
      <c r="K6" s="40" t="s">
        <v>172</v>
      </c>
      <c r="L6" s="40" t="s">
        <v>146</v>
      </c>
      <c r="M6" s="40"/>
      <c r="O6" s="41" t="s">
        <v>187</v>
      </c>
      <c r="P6" s="41" t="s">
        <v>188</v>
      </c>
      <c r="Q6" s="41"/>
      <c r="R6" t="s">
        <v>189</v>
      </c>
      <c r="S6" t="s">
        <v>194</v>
      </c>
      <c r="T6" t="s">
        <v>195</v>
      </c>
      <c r="U6" t="s">
        <v>196</v>
      </c>
      <c r="V6" t="s">
        <v>91</v>
      </c>
      <c r="W6" t="s">
        <v>171</v>
      </c>
      <c r="AB6" t="str" cm="1">
        <f t="array" ref="AB6:AB9">_xlfn._xlws.FILTER($V$6:$V$48,$W$6:$W$48=AB5)</f>
        <v>Bio fuel</v>
      </c>
      <c r="AC6" t="str" cm="1">
        <f t="array" ref="AC6:AC10">_xlfn._xlws.FILTER($V$6:$V$48,$W$6:$W$48=AC5)</f>
        <v>Bio fuel</v>
      </c>
      <c r="AD6" t="str" cm="1">
        <f t="array" ref="AD6:AD10">_xlfn._xlws.FILTER($V$6:$V$48,$W$6:$W$48=AD5)</f>
        <v>Bio fuel</v>
      </c>
      <c r="AE6" t="str" cm="1">
        <f t="array" ref="AE6:AE10">_xlfn._xlws.FILTER($V$6:$V$48,$W$6:$W$48=AE5)</f>
        <v>Bio fuel</v>
      </c>
      <c r="AF6" t="str" cm="1">
        <f t="array" ref="AF6:AF11">_xlfn._xlws.FILTER($V$6:$V$48,$W$6:$W$48=AF5)</f>
        <v>Bio fuel</v>
      </c>
      <c r="AG6" t="str" cm="1">
        <f t="array" ref="AG6:AG10">_xlfn._xlws.FILTER($V$6:$V$48,$W$6:$W$48=AG5)</f>
        <v>Bio fuel</v>
      </c>
      <c r="AH6" t="str" cm="1">
        <f t="array" ref="AH6:AH10">_xlfn._xlws.FILTER($V$6:$V$48,$W$6:$W$48=AH5)</f>
        <v>Bio fuel</v>
      </c>
      <c r="AI6" t="str" cm="1">
        <f t="array" ref="AI6:AI10">_xlfn._xlws.FILTER($V$6:$V$48,$W$6:$W$48=AI5)</f>
        <v>Bio fuel</v>
      </c>
      <c r="AJ6" t="str" cm="1">
        <f t="array" ref="AJ6:AJ11">_xlfn._xlws.FILTER($V$6:$V$48,$W$6:$W$48=AJ5)</f>
        <v>Bio fuel</v>
      </c>
      <c r="AK6" t="str" cm="1">
        <f t="array" ref="AK6:AK10">_xlfn._xlws.FILTER($V$6:$V$48,$W$6:$W$48=AK5)</f>
        <v>Bio fuel</v>
      </c>
      <c r="AL6" t="str" cm="1">
        <f t="array" ref="AL6:AL9">_xlfn._xlws.FILTER($V$6:$V$48,$W$6:$W$48=AL5)</f>
        <v>Bio fuel</v>
      </c>
      <c r="AM6" t="str" cm="1">
        <f t="array" ref="AM6:AM10">_xlfn._xlws.FILTER($V$6:$V$48,$W$6:$W$48=AM5)</f>
        <v>Bio fuel</v>
      </c>
      <c r="AN6" t="str" cm="1">
        <f t="array" ref="AN6:AN9">_xlfn._xlws.FILTER($V$6:$V$48,$W$6:$W$48=AN5)</f>
        <v>Bio fuel</v>
      </c>
      <c r="AO6" t="str" cm="1">
        <f t="array" ref="AO6:AO10">_xlfn._xlws.FILTER($V$6:$V$48,$W$6:$W$48=AO5)</f>
        <v>Bio fuel</v>
      </c>
      <c r="AP6" t="str" cm="1">
        <f t="array" ref="AP6:AP11">_xlfn._xlws.FILTER($V$6:$V$48,$W$6:$W$48=AP5)</f>
        <v>Bio fuel</v>
      </c>
      <c r="AQ6" t="str" cm="1">
        <f t="array" ref="AQ6:AQ10">_xlfn._xlws.FILTER($V$6:$V$48,$W$6:$W$48=AQ5)</f>
        <v>Bio fuel</v>
      </c>
      <c r="AR6" t="str" cm="1">
        <f t="array" ref="AR6:AR11">_xlfn._xlws.FILTER($V$6:$V$48,$W$6:$W$48=AR5)</f>
        <v>Bio fuel</v>
      </c>
      <c r="AS6" t="str" cm="1">
        <f t="array" ref="AS6:AS10">_xlfn._xlws.FILTER($V$6:$V$48,$W$6:$W$48=AS5)</f>
        <v>Bio fuel</v>
      </c>
      <c r="AT6" t="str" cm="1">
        <f t="array" ref="AT6:AT10">_xlfn._xlws.FILTER($V$6:$V$48,$W$6:$W$48=AT5)</f>
        <v>Bio fuel</v>
      </c>
      <c r="AU6" t="str" cm="1">
        <f t="array" ref="AU6:AU10">_xlfn._xlws.FILTER($V$6:$V$48,$W$6:$W$48=AU5)</f>
        <v>Bio fuel</v>
      </c>
      <c r="AV6" t="str" cm="1">
        <f t="array" ref="AV6:AV10">_xlfn._xlws.FILTER($V$6:$V$48,$W$6:$W$48=AV5)</f>
        <v>Bio fuel</v>
      </c>
      <c r="AW6" t="str" cm="1">
        <f t="array" ref="AW6:AW10">_xlfn._xlws.FILTER($V$6:$V$48,$W$6:$W$48=AW5)</f>
        <v>Bio fuel</v>
      </c>
      <c r="AX6" t="str" cm="1">
        <f t="array" ref="AX6:AX11">_xlfn._xlws.FILTER($V$6:$V$48,$W$6:$W$48=AX5)</f>
        <v>Bio fuel</v>
      </c>
      <c r="AY6" t="str" cm="1">
        <f t="array" ref="AY6:AY9">_xlfn._xlws.FILTER($V$6:$V$48,$W$6:$W$48=AY5)</f>
        <v>Bio fuel</v>
      </c>
      <c r="AZ6" t="str" cm="1">
        <f t="array" ref="AZ6:AZ10">_xlfn._xlws.FILTER($V$6:$V$48,$W$6:$W$48=AZ5)</f>
        <v>Bio fuel</v>
      </c>
      <c r="BA6" t="str" cm="1">
        <f t="array" ref="BA6:BA11">_xlfn._xlws.FILTER($V$6:$V$48,$W$6:$W$48=BA5)</f>
        <v>Bio fuel</v>
      </c>
      <c r="BB6" t="str" cm="1">
        <f t="array" ref="BB6:BB10">_xlfn._xlws.FILTER($V$6:$V$48,$W$6:$W$48=BB5)</f>
        <v>Bio fuel</v>
      </c>
      <c r="BC6" t="str" cm="1">
        <f t="array" ref="BC6:BC10">_xlfn._xlws.FILTER($V$6:$V$48,$W$6:$W$48=BC5)</f>
        <v>Bio fuel</v>
      </c>
      <c r="BD6" t="str" cm="1">
        <f t="array" ref="BD6:BD11">_xlfn._xlws.FILTER($V$6:$V$48,$W$6:$W$48=BD5)</f>
        <v>Bio fuel</v>
      </c>
    </row>
    <row r="7" spans="2:56" ht="14.5">
      <c r="B7" s="42" t="s">
        <v>191</v>
      </c>
      <c r="C7" s="43" t="s">
        <v>174</v>
      </c>
      <c r="E7" s="39"/>
      <c r="H7" s="40" t="s">
        <v>190</v>
      </c>
      <c r="I7" s="40" t="s">
        <v>191</v>
      </c>
      <c r="J7" s="40" t="s">
        <v>192</v>
      </c>
      <c r="K7" s="40" t="s">
        <v>174</v>
      </c>
      <c r="L7" s="40" t="s">
        <v>146</v>
      </c>
      <c r="M7" s="40"/>
      <c r="O7" s="41" t="s">
        <v>191</v>
      </c>
      <c r="P7" s="41" t="s">
        <v>193</v>
      </c>
      <c r="Q7" s="41"/>
      <c r="V7" t="s">
        <v>91</v>
      </c>
      <c r="W7" t="s">
        <v>172</v>
      </c>
      <c r="AB7" t="str">
        <v>Bio waste</v>
      </c>
      <c r="AC7" t="str">
        <v>Biomethane</v>
      </c>
      <c r="AD7" t="str">
        <v>Biomethane</v>
      </c>
      <c r="AE7" t="str">
        <v>Biomass</v>
      </c>
      <c r="AF7" t="str">
        <v>Biomass</v>
      </c>
      <c r="AG7" t="str">
        <v>Biomethane</v>
      </c>
      <c r="AH7" t="str">
        <v>Biomethane</v>
      </c>
      <c r="AI7" t="str">
        <v>Biomass</v>
      </c>
      <c r="AJ7" t="str">
        <v>Biomass</v>
      </c>
      <c r="AK7" t="str">
        <v>Biomethane</v>
      </c>
      <c r="AL7" t="str">
        <v>Bio waste</v>
      </c>
      <c r="AM7" t="str">
        <v>Biomethane</v>
      </c>
      <c r="AN7" t="str">
        <v>Bio waste</v>
      </c>
      <c r="AO7" t="str">
        <v>Biomass</v>
      </c>
      <c r="AP7" t="str">
        <v>Biomass</v>
      </c>
      <c r="AQ7" t="str">
        <v>Biomethane</v>
      </c>
      <c r="AR7" t="str">
        <v>Biomass</v>
      </c>
      <c r="AS7" t="str">
        <v>Biomass</v>
      </c>
      <c r="AT7" t="str">
        <v>Biomethane</v>
      </c>
      <c r="AU7" t="str">
        <v>Biomethane</v>
      </c>
      <c r="AV7" t="str">
        <v>Biomethane</v>
      </c>
      <c r="AW7" t="str">
        <v>Biomethane</v>
      </c>
      <c r="AX7" t="str">
        <v>Biomass</v>
      </c>
      <c r="AY7" t="str">
        <v>Bio waste</v>
      </c>
      <c r="AZ7" t="str">
        <v>Biomass</v>
      </c>
      <c r="BA7" t="str">
        <v>Biomass</v>
      </c>
      <c r="BB7" t="str">
        <v>Biomethane</v>
      </c>
      <c r="BC7" t="str">
        <v>Biomethane</v>
      </c>
      <c r="BD7" t="str">
        <v>Biomass</v>
      </c>
    </row>
    <row r="8" spans="2:56" ht="14.5">
      <c r="B8" s="42" t="s">
        <v>197</v>
      </c>
      <c r="C8" s="43" t="s">
        <v>174</v>
      </c>
      <c r="E8" s="39"/>
      <c r="H8" s="40" t="s">
        <v>190</v>
      </c>
      <c r="I8" s="40" t="s">
        <v>191</v>
      </c>
      <c r="J8" s="40" t="s">
        <v>192</v>
      </c>
      <c r="K8" s="40" t="s">
        <v>172</v>
      </c>
      <c r="L8" s="40" t="s">
        <v>99</v>
      </c>
      <c r="M8" s="40"/>
      <c r="O8" s="41" t="s">
        <v>191</v>
      </c>
      <c r="P8" s="41" t="s">
        <v>193</v>
      </c>
      <c r="Q8" s="41"/>
      <c r="V8" t="s">
        <v>91</v>
      </c>
      <c r="W8" t="s">
        <v>173</v>
      </c>
      <c r="AB8" t="str">
        <v>Gas</v>
      </c>
      <c r="AC8" t="str">
        <v>Electric</v>
      </c>
      <c r="AD8" t="str">
        <v>Electric</v>
      </c>
      <c r="AE8" t="str">
        <v>Biomethane</v>
      </c>
      <c r="AF8" t="str">
        <v>Biomethane</v>
      </c>
      <c r="AG8" t="str">
        <v>Electric</v>
      </c>
      <c r="AH8" t="str">
        <v>Electric</v>
      </c>
      <c r="AI8" t="str">
        <v>Biomethane</v>
      </c>
      <c r="AJ8" t="str">
        <v>Biomethane</v>
      </c>
      <c r="AK8" t="str">
        <v>Electric</v>
      </c>
      <c r="AL8" t="str">
        <v>Gas</v>
      </c>
      <c r="AM8" t="str">
        <v>Electric</v>
      </c>
      <c r="AN8" t="str">
        <v>Biomethane</v>
      </c>
      <c r="AO8" t="str">
        <v>Biomethane</v>
      </c>
      <c r="AP8" t="str">
        <v>Biomethane</v>
      </c>
      <c r="AQ8" t="str">
        <v>Electric</v>
      </c>
      <c r="AR8" t="str">
        <v>Biomethane</v>
      </c>
      <c r="AS8" t="str">
        <v>Biomethane</v>
      </c>
      <c r="AT8" t="str">
        <v>Electric</v>
      </c>
      <c r="AU8" t="str">
        <v>Electric</v>
      </c>
      <c r="AV8" t="str">
        <v>Electric</v>
      </c>
      <c r="AW8" t="str">
        <v>Electric</v>
      </c>
      <c r="AX8" t="str">
        <v>Biomethane</v>
      </c>
      <c r="AY8" t="str">
        <v>Biomethane</v>
      </c>
      <c r="AZ8" t="str">
        <v>Biomethane</v>
      </c>
      <c r="BA8" t="str">
        <v>Biomethane</v>
      </c>
      <c r="BB8" t="str">
        <v>Electric</v>
      </c>
      <c r="BC8" t="str">
        <v>Electric</v>
      </c>
      <c r="BD8" t="str">
        <v>Biomethane</v>
      </c>
    </row>
    <row r="9" spans="2:56" ht="14.5">
      <c r="B9" s="42" t="s">
        <v>197</v>
      </c>
      <c r="C9" s="43" t="s">
        <v>173</v>
      </c>
      <c r="E9" s="39"/>
      <c r="H9" s="40" t="s">
        <v>190</v>
      </c>
      <c r="I9" s="40" t="s">
        <v>191</v>
      </c>
      <c r="J9" s="40" t="s">
        <v>192</v>
      </c>
      <c r="K9" s="40" t="s">
        <v>174</v>
      </c>
      <c r="L9" s="40" t="s">
        <v>99</v>
      </c>
      <c r="M9" s="40"/>
      <c r="O9" s="41" t="s">
        <v>197</v>
      </c>
      <c r="P9" s="41" t="s">
        <v>198</v>
      </c>
      <c r="Q9" s="41"/>
      <c r="V9" t="s">
        <v>91</v>
      </c>
      <c r="W9" t="s">
        <v>174</v>
      </c>
      <c r="AB9" t="str">
        <v>Non-bio waste</v>
      </c>
      <c r="AC9" t="str">
        <v>Gas</v>
      </c>
      <c r="AD9" t="str">
        <v>Gas</v>
      </c>
      <c r="AE9" t="str">
        <v>Gas</v>
      </c>
      <c r="AF9" t="str">
        <v>Electric</v>
      </c>
      <c r="AG9" t="str">
        <v>Gas</v>
      </c>
      <c r="AH9" t="str">
        <v>Gas</v>
      </c>
      <c r="AI9" t="str">
        <v>Gas</v>
      </c>
      <c r="AJ9" t="str">
        <v>Electric</v>
      </c>
      <c r="AK9" t="str">
        <v>Gas</v>
      </c>
      <c r="AL9" t="str">
        <v>Non-bio waste</v>
      </c>
      <c r="AM9" t="str">
        <v>Gas</v>
      </c>
      <c r="AN9" t="str">
        <v>Gas</v>
      </c>
      <c r="AO9" t="str">
        <v>Gas</v>
      </c>
      <c r="AP9" t="str">
        <v>Electric</v>
      </c>
      <c r="AQ9" t="str">
        <v>Gas</v>
      </c>
      <c r="AR9" t="str">
        <v>Electric</v>
      </c>
      <c r="AS9" t="str">
        <v>Gas</v>
      </c>
      <c r="AT9" t="str">
        <v>Gas</v>
      </c>
      <c r="AU9" t="str">
        <v>Gas</v>
      </c>
      <c r="AV9" t="str">
        <v>Gas</v>
      </c>
      <c r="AW9" t="str">
        <v>Gas</v>
      </c>
      <c r="AX9" t="str">
        <v>Electric</v>
      </c>
      <c r="AY9" t="str">
        <v>Gas</v>
      </c>
      <c r="AZ9" t="str">
        <v>Gas</v>
      </c>
      <c r="BA9" t="str">
        <v>Electric</v>
      </c>
      <c r="BB9" t="str">
        <v>Gas</v>
      </c>
      <c r="BC9" t="str">
        <v>Gas</v>
      </c>
      <c r="BD9" t="str">
        <v>Electric</v>
      </c>
    </row>
    <row r="10" spans="2:56" ht="14.5">
      <c r="B10" s="42" t="s">
        <v>197</v>
      </c>
      <c r="C10" s="43" t="s">
        <v>171</v>
      </c>
      <c r="E10" s="39"/>
      <c r="H10" s="40" t="s">
        <v>190</v>
      </c>
      <c r="I10" s="40" t="s">
        <v>191</v>
      </c>
      <c r="J10" s="40" t="s">
        <v>192</v>
      </c>
      <c r="K10" s="40" t="s">
        <v>172</v>
      </c>
      <c r="L10" s="40" t="s">
        <v>162</v>
      </c>
      <c r="M10" s="40"/>
      <c r="O10" s="41" t="s">
        <v>197</v>
      </c>
      <c r="P10" s="41" t="s">
        <v>198</v>
      </c>
      <c r="Q10" s="41"/>
      <c r="V10" t="s">
        <v>91</v>
      </c>
      <c r="W10" t="s">
        <v>175</v>
      </c>
      <c r="AC10" t="str">
        <v>Hydrogen</v>
      </c>
      <c r="AD10" t="str">
        <v>Hydrogen</v>
      </c>
      <c r="AE10" t="str">
        <v>Hydrogen</v>
      </c>
      <c r="AF10" t="str">
        <v>Gas</v>
      </c>
      <c r="AG10" t="str">
        <v>Hydrogen</v>
      </c>
      <c r="AH10" t="str">
        <v>Hydrogen</v>
      </c>
      <c r="AI10" t="str">
        <v>Hydrogen</v>
      </c>
      <c r="AJ10" t="str">
        <v>Gas</v>
      </c>
      <c r="AK10" t="str">
        <v>Hydrogen</v>
      </c>
      <c r="AM10" t="str">
        <v>Hydrogen</v>
      </c>
      <c r="AO10" t="str">
        <v>Hydrogen</v>
      </c>
      <c r="AP10" t="str">
        <v>Gas</v>
      </c>
      <c r="AQ10" t="str">
        <v>Hydrogen</v>
      </c>
      <c r="AR10" t="str">
        <v>Gas</v>
      </c>
      <c r="AS10" t="str">
        <v>Hydrogen</v>
      </c>
      <c r="AT10" t="str">
        <v>Hydrogen</v>
      </c>
      <c r="AU10" t="str">
        <v>Hydrogen</v>
      </c>
      <c r="AV10" t="str">
        <v>Hydrogen</v>
      </c>
      <c r="AW10" t="str">
        <v>Hydrogen</v>
      </c>
      <c r="AX10" t="str">
        <v>Gas</v>
      </c>
      <c r="AZ10" t="str">
        <v>Hydrogen</v>
      </c>
      <c r="BA10" t="str">
        <v>Gas</v>
      </c>
      <c r="BB10" t="str">
        <v>Hydrogen</v>
      </c>
      <c r="BC10" t="str">
        <v>Hydrogen</v>
      </c>
      <c r="BD10" t="str">
        <v>Gas</v>
      </c>
    </row>
    <row r="11" spans="2:56" ht="14.5">
      <c r="B11" s="42" t="s">
        <v>197</v>
      </c>
      <c r="C11" s="43" t="s">
        <v>177</v>
      </c>
      <c r="E11" s="39"/>
      <c r="H11" s="40" t="s">
        <v>190</v>
      </c>
      <c r="I11" s="40" t="s">
        <v>191</v>
      </c>
      <c r="J11" s="40" t="s">
        <v>192</v>
      </c>
      <c r="K11" s="40" t="s">
        <v>174</v>
      </c>
      <c r="L11" s="40" t="s">
        <v>162</v>
      </c>
      <c r="M11" s="40"/>
      <c r="O11" s="41" t="s">
        <v>197</v>
      </c>
      <c r="P11" s="41" t="s">
        <v>198</v>
      </c>
      <c r="Q11" s="41"/>
      <c r="V11" t="s">
        <v>91</v>
      </c>
      <c r="W11" t="s">
        <v>176</v>
      </c>
      <c r="AF11" t="str">
        <v>Hydrogen</v>
      </c>
      <c r="AJ11" t="str">
        <v>Hydrogen</v>
      </c>
      <c r="AP11" t="str">
        <v>Hydrogen</v>
      </c>
      <c r="AR11" t="str">
        <v>Hydrogen</v>
      </c>
      <c r="AX11" t="str">
        <v>Hydrogen</v>
      </c>
      <c r="BA11" t="str">
        <v>Hydrogen</v>
      </c>
      <c r="BD11" t="str">
        <v>Hydrogen</v>
      </c>
    </row>
    <row r="12" spans="2:56" ht="14.5">
      <c r="B12" s="42" t="s">
        <v>201</v>
      </c>
      <c r="C12" s="43" t="s">
        <v>174</v>
      </c>
      <c r="E12" s="39"/>
      <c r="H12" s="40" t="s">
        <v>190</v>
      </c>
      <c r="I12" s="40" t="s">
        <v>191</v>
      </c>
      <c r="J12" s="40" t="s">
        <v>192</v>
      </c>
      <c r="K12" s="40" t="s">
        <v>172</v>
      </c>
      <c r="L12" s="40" t="s">
        <v>154</v>
      </c>
      <c r="M12" s="40"/>
      <c r="O12" s="41" t="s">
        <v>197</v>
      </c>
      <c r="P12" s="41" t="s">
        <v>198</v>
      </c>
      <c r="Q12" s="41"/>
      <c r="V12" t="s">
        <v>91</v>
      </c>
      <c r="W12" t="s">
        <v>177</v>
      </c>
    </row>
    <row r="13" spans="2:56" ht="14.5">
      <c r="B13" s="42" t="s">
        <v>201</v>
      </c>
      <c r="C13" s="43" t="s">
        <v>173</v>
      </c>
      <c r="E13" s="39"/>
      <c r="H13" s="40" t="s">
        <v>190</v>
      </c>
      <c r="I13" s="40" t="s">
        <v>191</v>
      </c>
      <c r="J13" s="40" t="s">
        <v>192</v>
      </c>
      <c r="K13" s="40" t="s">
        <v>174</v>
      </c>
      <c r="L13" s="40" t="s">
        <v>154</v>
      </c>
      <c r="M13" s="40"/>
      <c r="O13" s="41" t="s">
        <v>201</v>
      </c>
      <c r="P13" s="41" t="s">
        <v>202</v>
      </c>
      <c r="Q13" s="41"/>
      <c r="V13" t="s">
        <v>99</v>
      </c>
      <c r="W13" t="s">
        <v>172</v>
      </c>
    </row>
    <row r="14" spans="2:56" ht="14.5">
      <c r="B14" s="42" t="s">
        <v>201</v>
      </c>
      <c r="C14" s="43" t="s">
        <v>171</v>
      </c>
      <c r="E14" s="39"/>
      <c r="H14" s="40" t="s">
        <v>190</v>
      </c>
      <c r="I14" s="40" t="s">
        <v>191</v>
      </c>
      <c r="J14" s="40" t="s">
        <v>192</v>
      </c>
      <c r="K14" s="40" t="s">
        <v>172</v>
      </c>
      <c r="L14" s="40" t="s">
        <v>126</v>
      </c>
      <c r="M14" s="40"/>
      <c r="O14" s="41" t="s">
        <v>201</v>
      </c>
      <c r="P14" s="41" t="s">
        <v>202</v>
      </c>
      <c r="Q14" s="41"/>
      <c r="V14" t="s">
        <v>99</v>
      </c>
      <c r="W14" t="s">
        <v>176</v>
      </c>
    </row>
    <row r="15" spans="2:56" ht="14.5">
      <c r="B15" s="42" t="s">
        <v>201</v>
      </c>
      <c r="C15" s="43" t="s">
        <v>177</v>
      </c>
      <c r="E15" s="39"/>
      <c r="H15" s="40" t="s">
        <v>190</v>
      </c>
      <c r="I15" s="40" t="s">
        <v>191</v>
      </c>
      <c r="J15" s="40" t="s">
        <v>192</v>
      </c>
      <c r="K15" s="40" t="s">
        <v>174</v>
      </c>
      <c r="L15" s="40" t="s">
        <v>126</v>
      </c>
      <c r="M15" s="40"/>
      <c r="O15" s="41" t="s">
        <v>201</v>
      </c>
      <c r="P15" s="41" t="s">
        <v>202</v>
      </c>
      <c r="Q15" s="41"/>
      <c r="V15" t="s">
        <v>107</v>
      </c>
      <c r="W15" t="s">
        <v>171</v>
      </c>
    </row>
    <row r="16" spans="2:56" ht="14.5">
      <c r="B16" s="42" t="s">
        <v>203</v>
      </c>
      <c r="C16" s="43" t="s">
        <v>172</v>
      </c>
      <c r="E16" s="39"/>
      <c r="H16" s="40" t="s">
        <v>190</v>
      </c>
      <c r="I16" s="40" t="s">
        <v>197</v>
      </c>
      <c r="J16" s="40" t="s">
        <v>192</v>
      </c>
      <c r="K16" s="40" t="s">
        <v>171</v>
      </c>
      <c r="L16" s="40" t="s">
        <v>154</v>
      </c>
      <c r="M16" s="40"/>
      <c r="O16" s="41" t="s">
        <v>201</v>
      </c>
      <c r="P16" s="41" t="s">
        <v>202</v>
      </c>
      <c r="Q16" s="41"/>
      <c r="V16" t="s">
        <v>107</v>
      </c>
      <c r="W16" t="s">
        <v>173</v>
      </c>
    </row>
    <row r="17" spans="2:23" ht="14.5">
      <c r="B17" s="42" t="s">
        <v>203</v>
      </c>
      <c r="C17" s="43" t="s">
        <v>175</v>
      </c>
      <c r="E17" s="39"/>
      <c r="H17" s="40" t="s">
        <v>190</v>
      </c>
      <c r="I17" s="40" t="s">
        <v>197</v>
      </c>
      <c r="J17" s="40" t="s">
        <v>192</v>
      </c>
      <c r="K17" s="40" t="s">
        <v>173</v>
      </c>
      <c r="L17" s="40" t="s">
        <v>154</v>
      </c>
      <c r="M17" s="40"/>
      <c r="O17" s="41" t="s">
        <v>203</v>
      </c>
      <c r="P17" s="41" t="s">
        <v>204</v>
      </c>
      <c r="Q17" s="41"/>
      <c r="V17" t="s">
        <v>110</v>
      </c>
      <c r="W17" t="s">
        <v>171</v>
      </c>
    </row>
    <row r="18" spans="2:23" ht="14.5">
      <c r="B18" s="42" t="s">
        <v>203</v>
      </c>
      <c r="C18" s="43" t="s">
        <v>176</v>
      </c>
      <c r="E18" s="39"/>
      <c r="H18" s="40" t="s">
        <v>190</v>
      </c>
      <c r="I18" s="40" t="s">
        <v>197</v>
      </c>
      <c r="J18" s="40" t="s">
        <v>192</v>
      </c>
      <c r="K18" s="40" t="s">
        <v>177</v>
      </c>
      <c r="L18" s="40" t="s">
        <v>154</v>
      </c>
      <c r="M18" s="40"/>
      <c r="O18" s="41" t="s">
        <v>203</v>
      </c>
      <c r="P18" s="41" t="s">
        <v>204</v>
      </c>
      <c r="Q18" s="41"/>
      <c r="V18" t="s">
        <v>110</v>
      </c>
      <c r="W18" t="s">
        <v>234</v>
      </c>
    </row>
    <row r="19" spans="2:23" ht="14.5">
      <c r="B19" s="42" t="s">
        <v>205</v>
      </c>
      <c r="C19" s="43" t="s">
        <v>173</v>
      </c>
      <c r="E19" s="39"/>
      <c r="H19" s="40" t="s">
        <v>190</v>
      </c>
      <c r="I19" s="40" t="s">
        <v>197</v>
      </c>
      <c r="J19" s="40" t="s">
        <v>192</v>
      </c>
      <c r="K19" s="40" t="s">
        <v>171</v>
      </c>
      <c r="L19" s="40" t="s">
        <v>126</v>
      </c>
      <c r="M19" s="40"/>
      <c r="O19" s="41" t="s">
        <v>203</v>
      </c>
      <c r="P19" s="41" t="s">
        <v>204</v>
      </c>
      <c r="Q19" s="41"/>
      <c r="V19" t="s">
        <v>110</v>
      </c>
      <c r="W19" t="s">
        <v>173</v>
      </c>
    </row>
    <row r="20" spans="2:23" ht="14.5">
      <c r="B20" s="42" t="s">
        <v>205</v>
      </c>
      <c r="C20" s="43" t="s">
        <v>171</v>
      </c>
      <c r="E20" s="39"/>
      <c r="H20" s="40" t="s">
        <v>190</v>
      </c>
      <c r="I20" s="40" t="s">
        <v>197</v>
      </c>
      <c r="J20" s="40" t="s">
        <v>192</v>
      </c>
      <c r="K20" s="40" t="s">
        <v>173</v>
      </c>
      <c r="L20" s="40" t="s">
        <v>126</v>
      </c>
      <c r="M20" s="40"/>
      <c r="O20" s="41" t="s">
        <v>205</v>
      </c>
      <c r="P20" s="41" t="s">
        <v>206</v>
      </c>
      <c r="Q20" s="41"/>
      <c r="V20" t="s">
        <v>110</v>
      </c>
      <c r="W20" t="s">
        <v>174</v>
      </c>
    </row>
    <row r="21" spans="2:23" ht="14.5">
      <c r="B21" s="42" t="s">
        <v>205</v>
      </c>
      <c r="C21" s="43" t="s">
        <v>175</v>
      </c>
      <c r="E21" s="39"/>
      <c r="H21" s="40" t="s">
        <v>190</v>
      </c>
      <c r="I21" s="40" t="s">
        <v>197</v>
      </c>
      <c r="J21" s="40" t="s">
        <v>192</v>
      </c>
      <c r="K21" s="40" t="s">
        <v>177</v>
      </c>
      <c r="L21" s="40" t="s">
        <v>126</v>
      </c>
      <c r="M21" s="40"/>
      <c r="O21" s="41" t="s">
        <v>205</v>
      </c>
      <c r="P21" s="41" t="s">
        <v>206</v>
      </c>
      <c r="Q21" s="41"/>
      <c r="V21" t="s">
        <v>110</v>
      </c>
      <c r="W21" t="s">
        <v>235</v>
      </c>
    </row>
    <row r="22" spans="2:23" ht="14.5">
      <c r="B22" s="42" t="s">
        <v>209</v>
      </c>
      <c r="C22" s="43" t="s">
        <v>171</v>
      </c>
      <c r="H22" s="40" t="s">
        <v>190</v>
      </c>
      <c r="I22" s="40" t="s">
        <v>197</v>
      </c>
      <c r="J22" s="40" t="s">
        <v>208</v>
      </c>
      <c r="K22" s="40" t="s">
        <v>171</v>
      </c>
      <c r="L22" s="40" t="s">
        <v>162</v>
      </c>
      <c r="M22" s="40"/>
      <c r="O22" s="41" t="s">
        <v>205</v>
      </c>
      <c r="P22" s="41" t="s">
        <v>206</v>
      </c>
      <c r="Q22" s="41"/>
      <c r="V22" t="s">
        <v>110</v>
      </c>
      <c r="W22" t="s">
        <v>175</v>
      </c>
    </row>
    <row r="23" spans="2:23" ht="14.5">
      <c r="B23" s="42" t="s">
        <v>209</v>
      </c>
      <c r="C23" s="43" t="s">
        <v>173</v>
      </c>
      <c r="H23" s="40" t="s">
        <v>190</v>
      </c>
      <c r="I23" s="40" t="s">
        <v>197</v>
      </c>
      <c r="J23" s="40" t="s">
        <v>208</v>
      </c>
      <c r="K23" s="40" t="s">
        <v>173</v>
      </c>
      <c r="L23" s="40" t="s">
        <v>162</v>
      </c>
      <c r="M23" s="40"/>
      <c r="O23" s="41" t="s">
        <v>209</v>
      </c>
      <c r="P23" s="41" t="s">
        <v>213</v>
      </c>
      <c r="Q23" s="41"/>
      <c r="V23" t="s">
        <v>110</v>
      </c>
      <c r="W23" t="s">
        <v>176</v>
      </c>
    </row>
    <row r="24" spans="2:23" ht="14.5">
      <c r="B24" s="42" t="s">
        <v>209</v>
      </c>
      <c r="C24" s="43" t="s">
        <v>174</v>
      </c>
      <c r="H24" s="40" t="s">
        <v>190</v>
      </c>
      <c r="I24" s="40" t="s">
        <v>197</v>
      </c>
      <c r="J24" s="40" t="s">
        <v>208</v>
      </c>
      <c r="K24" s="40" t="s">
        <v>177</v>
      </c>
      <c r="L24" s="40" t="s">
        <v>162</v>
      </c>
      <c r="M24" s="40"/>
      <c r="O24" s="41" t="s">
        <v>209</v>
      </c>
      <c r="P24" s="41" t="s">
        <v>213</v>
      </c>
      <c r="Q24" s="41"/>
      <c r="V24" t="s">
        <v>110</v>
      </c>
      <c r="W24" t="s">
        <v>177</v>
      </c>
    </row>
    <row r="25" spans="2:23" ht="14.5">
      <c r="B25" s="42" t="s">
        <v>209</v>
      </c>
      <c r="C25" s="43" t="s">
        <v>177</v>
      </c>
      <c r="H25" s="40" t="s">
        <v>190</v>
      </c>
      <c r="I25" s="40" t="s">
        <v>197</v>
      </c>
      <c r="J25" s="40" t="s">
        <v>208</v>
      </c>
      <c r="K25" s="40" t="s">
        <v>174</v>
      </c>
      <c r="L25" s="40" t="s">
        <v>162</v>
      </c>
      <c r="M25" s="40"/>
      <c r="O25" s="41" t="s">
        <v>209</v>
      </c>
      <c r="P25" s="41" t="s">
        <v>213</v>
      </c>
      <c r="Q25" s="41"/>
      <c r="V25" t="s">
        <v>232</v>
      </c>
      <c r="W25" t="s">
        <v>171</v>
      </c>
    </row>
    <row r="26" spans="2:23" ht="14.5">
      <c r="B26" s="42" t="s">
        <v>209</v>
      </c>
      <c r="C26" s="43" t="s">
        <v>175</v>
      </c>
      <c r="H26" s="40" t="s">
        <v>190</v>
      </c>
      <c r="I26" s="40" t="s">
        <v>197</v>
      </c>
      <c r="J26" s="40" t="s">
        <v>208</v>
      </c>
      <c r="K26" s="40" t="s">
        <v>171</v>
      </c>
      <c r="L26" s="40" t="s">
        <v>154</v>
      </c>
      <c r="M26" s="40"/>
      <c r="O26" s="41" t="s">
        <v>209</v>
      </c>
      <c r="P26" s="41" t="s">
        <v>213</v>
      </c>
      <c r="Q26" s="41"/>
      <c r="V26" t="s">
        <v>232</v>
      </c>
      <c r="W26" t="s">
        <v>236</v>
      </c>
    </row>
    <row r="27" spans="2:23" ht="14.5">
      <c r="B27" s="42" t="s">
        <v>210</v>
      </c>
      <c r="C27" s="43" t="s">
        <v>174</v>
      </c>
      <c r="H27" s="40" t="s">
        <v>190</v>
      </c>
      <c r="I27" s="40" t="s">
        <v>197</v>
      </c>
      <c r="J27" s="40" t="s">
        <v>208</v>
      </c>
      <c r="K27" s="40" t="s">
        <v>173</v>
      </c>
      <c r="L27" s="40" t="s">
        <v>154</v>
      </c>
      <c r="M27" s="40"/>
      <c r="O27" s="41" t="s">
        <v>209</v>
      </c>
      <c r="P27" s="41" t="s">
        <v>213</v>
      </c>
      <c r="Q27" s="41"/>
      <c r="V27" t="s">
        <v>232</v>
      </c>
      <c r="W27" t="s">
        <v>174</v>
      </c>
    </row>
    <row r="28" spans="2:23" ht="14.5">
      <c r="B28" s="42" t="s">
        <v>210</v>
      </c>
      <c r="C28" s="43" t="s">
        <v>171</v>
      </c>
      <c r="H28" s="40" t="s">
        <v>190</v>
      </c>
      <c r="I28" s="40" t="s">
        <v>197</v>
      </c>
      <c r="J28" s="40" t="s">
        <v>208</v>
      </c>
      <c r="K28" s="40" t="s">
        <v>177</v>
      </c>
      <c r="L28" s="40" t="s">
        <v>154</v>
      </c>
      <c r="M28" s="40"/>
      <c r="O28" s="41" t="s">
        <v>210</v>
      </c>
      <c r="P28" s="41" t="s">
        <v>214</v>
      </c>
      <c r="Q28" s="41"/>
      <c r="V28" t="s">
        <v>232</v>
      </c>
      <c r="W28" t="s">
        <v>175</v>
      </c>
    </row>
    <row r="29" spans="2:23" ht="14.5">
      <c r="B29" s="42" t="s">
        <v>210</v>
      </c>
      <c r="C29" s="43" t="s">
        <v>176</v>
      </c>
      <c r="H29" s="40" t="s">
        <v>190</v>
      </c>
      <c r="I29" s="40" t="s">
        <v>197</v>
      </c>
      <c r="J29" s="40" t="s">
        <v>208</v>
      </c>
      <c r="K29" s="40" t="s">
        <v>174</v>
      </c>
      <c r="L29" s="40" t="s">
        <v>154</v>
      </c>
      <c r="M29" s="40"/>
      <c r="O29" s="41" t="s">
        <v>210</v>
      </c>
      <c r="P29" s="41" t="s">
        <v>214</v>
      </c>
      <c r="Q29" s="41"/>
      <c r="V29" t="s">
        <v>232</v>
      </c>
      <c r="W29" t="s">
        <v>231</v>
      </c>
    </row>
    <row r="30" spans="2:23" ht="14.5">
      <c r="B30" s="42" t="s">
        <v>211</v>
      </c>
      <c r="C30" s="43" t="s">
        <v>173</v>
      </c>
      <c r="H30" s="40" t="s">
        <v>190</v>
      </c>
      <c r="I30" s="40" t="s">
        <v>197</v>
      </c>
      <c r="J30" s="40" t="s">
        <v>208</v>
      </c>
      <c r="K30" s="40" t="s">
        <v>171</v>
      </c>
      <c r="L30" s="40" t="s">
        <v>126</v>
      </c>
      <c r="M30" s="40"/>
      <c r="O30" s="41" t="s">
        <v>210</v>
      </c>
      <c r="P30" s="41" t="s">
        <v>214</v>
      </c>
      <c r="Q30" s="41"/>
      <c r="V30" t="s">
        <v>232</v>
      </c>
      <c r="W30" t="s">
        <v>177</v>
      </c>
    </row>
    <row r="31" spans="2:23" ht="14.5">
      <c r="B31" s="42" t="s">
        <v>211</v>
      </c>
      <c r="C31" s="43" t="s">
        <v>171</v>
      </c>
      <c r="H31" s="40" t="s">
        <v>190</v>
      </c>
      <c r="I31" s="40" t="s">
        <v>197</v>
      </c>
      <c r="J31" s="40" t="s">
        <v>208</v>
      </c>
      <c r="K31" s="40" t="s">
        <v>173</v>
      </c>
      <c r="L31" s="40" t="s">
        <v>126</v>
      </c>
      <c r="M31" s="40"/>
      <c r="O31" s="41" t="s">
        <v>211</v>
      </c>
      <c r="P31" s="41" t="s">
        <v>215</v>
      </c>
      <c r="Q31" s="41"/>
      <c r="V31" t="s">
        <v>126</v>
      </c>
      <c r="W31" t="s">
        <v>171</v>
      </c>
    </row>
    <row r="32" spans="2:23" ht="14.5">
      <c r="B32" s="42" t="s">
        <v>211</v>
      </c>
      <c r="C32" s="43" t="s">
        <v>175</v>
      </c>
      <c r="H32" s="40" t="s">
        <v>190</v>
      </c>
      <c r="I32" s="40" t="s">
        <v>197</v>
      </c>
      <c r="J32" s="40" t="s">
        <v>208</v>
      </c>
      <c r="K32" s="40" t="s">
        <v>177</v>
      </c>
      <c r="L32" s="40" t="s">
        <v>126</v>
      </c>
      <c r="M32" s="40"/>
      <c r="O32" s="41" t="s">
        <v>211</v>
      </c>
      <c r="P32" s="41" t="s">
        <v>215</v>
      </c>
      <c r="Q32" s="41"/>
      <c r="V32" t="s">
        <v>126</v>
      </c>
      <c r="W32" t="s">
        <v>172</v>
      </c>
    </row>
    <row r="33" spans="2:23" ht="14.5">
      <c r="B33" s="42" t="s">
        <v>212</v>
      </c>
      <c r="C33" s="43" t="s">
        <v>174</v>
      </c>
      <c r="H33" s="40" t="s">
        <v>190</v>
      </c>
      <c r="I33" s="40" t="s">
        <v>197</v>
      </c>
      <c r="J33" s="40" t="s">
        <v>208</v>
      </c>
      <c r="K33" s="40" t="s">
        <v>174</v>
      </c>
      <c r="L33" s="40" t="s">
        <v>126</v>
      </c>
      <c r="M33" s="40"/>
      <c r="O33" s="41" t="s">
        <v>211</v>
      </c>
      <c r="P33" s="41" t="s">
        <v>215</v>
      </c>
      <c r="Q33" s="41"/>
      <c r="V33" t="s">
        <v>126</v>
      </c>
      <c r="W33" t="s">
        <v>173</v>
      </c>
    </row>
    <row r="34" spans="2:23" ht="14.5">
      <c r="B34" s="42" t="s">
        <v>212</v>
      </c>
      <c r="C34" s="43" t="s">
        <v>171</v>
      </c>
      <c r="H34" s="40" t="s">
        <v>190</v>
      </c>
      <c r="I34" s="40" t="s">
        <v>201</v>
      </c>
      <c r="J34" s="40" t="s">
        <v>192</v>
      </c>
      <c r="K34" s="40" t="s">
        <v>171</v>
      </c>
      <c r="L34" s="40" t="s">
        <v>91</v>
      </c>
      <c r="M34" s="40"/>
      <c r="O34" s="41" t="s">
        <v>212</v>
      </c>
      <c r="P34" s="41" t="s">
        <v>216</v>
      </c>
      <c r="Q34" s="41"/>
      <c r="V34" t="s">
        <v>126</v>
      </c>
      <c r="W34" t="s">
        <v>174</v>
      </c>
    </row>
    <row r="35" spans="2:23" ht="14.5">
      <c r="H35" s="40" t="s">
        <v>190</v>
      </c>
      <c r="I35" s="40" t="s">
        <v>201</v>
      </c>
      <c r="J35" s="40" t="s">
        <v>192</v>
      </c>
      <c r="K35" s="40" t="s">
        <v>173</v>
      </c>
      <c r="L35" s="40" t="s">
        <v>91</v>
      </c>
      <c r="M35" s="40"/>
      <c r="O35" s="41" t="s">
        <v>212</v>
      </c>
      <c r="P35" s="41" t="s">
        <v>216</v>
      </c>
      <c r="Q35" s="41"/>
      <c r="V35" t="s">
        <v>126</v>
      </c>
      <c r="W35" t="s">
        <v>175</v>
      </c>
    </row>
    <row r="36" spans="2:23" ht="14.5">
      <c r="H36" s="40" t="s">
        <v>190</v>
      </c>
      <c r="I36" s="40" t="s">
        <v>201</v>
      </c>
      <c r="J36" s="40" t="s">
        <v>192</v>
      </c>
      <c r="K36" s="40" t="s">
        <v>177</v>
      </c>
      <c r="L36" s="40" t="s">
        <v>91</v>
      </c>
      <c r="M36" s="40"/>
      <c r="O36" s="41" t="s">
        <v>172</v>
      </c>
      <c r="P36" s="41" t="s">
        <v>217</v>
      </c>
      <c r="Q36" s="41"/>
      <c r="V36" t="s">
        <v>126</v>
      </c>
      <c r="W36" t="s">
        <v>176</v>
      </c>
    </row>
    <row r="37" spans="2:23" ht="14.5">
      <c r="H37" s="40" t="s">
        <v>190</v>
      </c>
      <c r="I37" s="40" t="s">
        <v>201</v>
      </c>
      <c r="J37" s="40" t="s">
        <v>192</v>
      </c>
      <c r="K37" s="40" t="s">
        <v>174</v>
      </c>
      <c r="L37" s="40" t="s">
        <v>91</v>
      </c>
      <c r="M37" s="40"/>
      <c r="O37" s="41" t="s">
        <v>174</v>
      </c>
      <c r="P37" s="41" t="s">
        <v>218</v>
      </c>
      <c r="Q37" s="41"/>
      <c r="V37" t="s">
        <v>126</v>
      </c>
      <c r="W37" t="s">
        <v>177</v>
      </c>
    </row>
    <row r="38" spans="2:23" ht="14.5">
      <c r="H38" s="40" t="s">
        <v>190</v>
      </c>
      <c r="I38" s="40" t="s">
        <v>201</v>
      </c>
      <c r="J38" s="40" t="s">
        <v>192</v>
      </c>
      <c r="K38" s="40" t="s">
        <v>171</v>
      </c>
      <c r="L38" s="40" t="s">
        <v>154</v>
      </c>
      <c r="M38" s="40"/>
      <c r="O38" s="41" t="s">
        <v>174</v>
      </c>
      <c r="P38" s="41" t="s">
        <v>218</v>
      </c>
      <c r="Q38" s="41"/>
      <c r="V38" t="s">
        <v>233</v>
      </c>
      <c r="W38" t="s">
        <v>237</v>
      </c>
    </row>
    <row r="39" spans="2:23" ht="14.5">
      <c r="H39" s="40" t="s">
        <v>190</v>
      </c>
      <c r="I39" s="40" t="s">
        <v>201</v>
      </c>
      <c r="J39" s="40" t="s">
        <v>192</v>
      </c>
      <c r="K39" s="40" t="s">
        <v>173</v>
      </c>
      <c r="L39" s="40" t="s">
        <v>154</v>
      </c>
      <c r="M39" s="40"/>
      <c r="O39" s="41" t="s">
        <v>173</v>
      </c>
      <c r="P39" s="41" t="s">
        <v>173</v>
      </c>
      <c r="Q39" s="41"/>
      <c r="V39" t="s">
        <v>233</v>
      </c>
      <c r="W39" t="s">
        <v>238</v>
      </c>
    </row>
    <row r="40" spans="2:23" ht="14.5">
      <c r="H40" s="40" t="s">
        <v>190</v>
      </c>
      <c r="I40" s="40" t="s">
        <v>201</v>
      </c>
      <c r="J40" s="40" t="s">
        <v>192</v>
      </c>
      <c r="K40" s="40" t="s">
        <v>177</v>
      </c>
      <c r="L40" s="40" t="s">
        <v>154</v>
      </c>
      <c r="M40" s="40"/>
      <c r="O40" s="41" t="s">
        <v>171</v>
      </c>
      <c r="P40" s="41" t="s">
        <v>219</v>
      </c>
      <c r="Q40" s="41"/>
      <c r="V40" t="s">
        <v>136</v>
      </c>
      <c r="W40" t="s">
        <v>171</v>
      </c>
    </row>
    <row r="41" spans="2:23" ht="14.5">
      <c r="H41" s="40" t="s">
        <v>190</v>
      </c>
      <c r="I41" s="40" t="s">
        <v>201</v>
      </c>
      <c r="J41" s="40" t="s">
        <v>192</v>
      </c>
      <c r="K41" s="40" t="s">
        <v>174</v>
      </c>
      <c r="L41" s="40" t="s">
        <v>154</v>
      </c>
      <c r="M41" s="40"/>
      <c r="O41" s="41" t="s">
        <v>177</v>
      </c>
      <c r="P41" s="41" t="s">
        <v>220</v>
      </c>
      <c r="Q41" s="41"/>
      <c r="V41" t="s">
        <v>136</v>
      </c>
      <c r="W41" t="s">
        <v>173</v>
      </c>
    </row>
    <row r="42" spans="2:23" ht="14.5">
      <c r="H42" s="40" t="s">
        <v>190</v>
      </c>
      <c r="I42" s="40" t="s">
        <v>201</v>
      </c>
      <c r="J42" s="40" t="s">
        <v>192</v>
      </c>
      <c r="K42" s="40" t="s">
        <v>171</v>
      </c>
      <c r="L42" s="40" t="s">
        <v>126</v>
      </c>
      <c r="M42" s="40"/>
      <c r="O42" s="41" t="s">
        <v>174</v>
      </c>
      <c r="P42" s="41" t="s">
        <v>218</v>
      </c>
      <c r="Q42" s="41"/>
      <c r="V42" t="s">
        <v>136</v>
      </c>
      <c r="W42" t="s">
        <v>174</v>
      </c>
    </row>
    <row r="43" spans="2:23" ht="14.5">
      <c r="H43" s="40" t="s">
        <v>190</v>
      </c>
      <c r="I43" s="40" t="s">
        <v>201</v>
      </c>
      <c r="J43" s="40" t="s">
        <v>192</v>
      </c>
      <c r="K43" s="40" t="s">
        <v>173</v>
      </c>
      <c r="L43" s="40" t="s">
        <v>126</v>
      </c>
      <c r="M43" s="40"/>
      <c r="O43" s="41" t="s">
        <v>173</v>
      </c>
      <c r="P43" s="41" t="s">
        <v>173</v>
      </c>
      <c r="Q43" s="41"/>
      <c r="V43" t="s">
        <v>136</v>
      </c>
      <c r="W43" t="s">
        <v>175</v>
      </c>
    </row>
    <row r="44" spans="2:23" ht="14.5">
      <c r="H44" s="40" t="s">
        <v>190</v>
      </c>
      <c r="I44" s="40" t="s">
        <v>201</v>
      </c>
      <c r="J44" s="40" t="s">
        <v>192</v>
      </c>
      <c r="K44" s="40" t="s">
        <v>177</v>
      </c>
      <c r="L44" s="40" t="s">
        <v>126</v>
      </c>
      <c r="M44" s="40"/>
      <c r="O44" s="41" t="s">
        <v>171</v>
      </c>
      <c r="P44" s="41" t="s">
        <v>219</v>
      </c>
      <c r="Q44" s="41"/>
      <c r="V44" t="s">
        <v>136</v>
      </c>
      <c r="W44" t="s">
        <v>231</v>
      </c>
    </row>
    <row r="45" spans="2:23" ht="14.5">
      <c r="H45" s="40" t="s">
        <v>190</v>
      </c>
      <c r="I45" s="40" t="s">
        <v>201</v>
      </c>
      <c r="J45" s="40" t="s">
        <v>192</v>
      </c>
      <c r="K45" s="40" t="s">
        <v>174</v>
      </c>
      <c r="L45" s="40" t="s">
        <v>126</v>
      </c>
      <c r="M45" s="40"/>
      <c r="O45" s="41" t="s">
        <v>177</v>
      </c>
      <c r="P45" s="41" t="s">
        <v>220</v>
      </c>
      <c r="Q45" s="41"/>
      <c r="V45" t="s">
        <v>136</v>
      </c>
      <c r="W45" t="s">
        <v>239</v>
      </c>
    </row>
    <row r="46" spans="2:23" ht="14.5">
      <c r="H46" s="40" t="s">
        <v>190</v>
      </c>
      <c r="I46" s="40" t="s">
        <v>201</v>
      </c>
      <c r="J46" s="40" t="s">
        <v>208</v>
      </c>
      <c r="K46" s="40" t="s">
        <v>171</v>
      </c>
      <c r="L46" s="40" t="s">
        <v>91</v>
      </c>
      <c r="M46" s="40"/>
      <c r="O46" s="41" t="s">
        <v>172</v>
      </c>
      <c r="P46" s="41" t="s">
        <v>217</v>
      </c>
      <c r="Q46" s="41"/>
      <c r="V46" t="s">
        <v>136</v>
      </c>
      <c r="W46" t="s">
        <v>177</v>
      </c>
    </row>
    <row r="47" spans="2:23" ht="14.5">
      <c r="H47" s="40" t="s">
        <v>190</v>
      </c>
      <c r="I47" s="40" t="s">
        <v>201</v>
      </c>
      <c r="J47" s="40" t="s">
        <v>208</v>
      </c>
      <c r="K47" s="40" t="s">
        <v>173</v>
      </c>
      <c r="L47" s="40" t="s">
        <v>91</v>
      </c>
      <c r="M47" s="40"/>
      <c r="O47" s="41" t="s">
        <v>175</v>
      </c>
      <c r="P47" s="41" t="s">
        <v>221</v>
      </c>
      <c r="Q47" s="41"/>
      <c r="V47" t="s">
        <v>144</v>
      </c>
      <c r="W47" t="s">
        <v>240</v>
      </c>
    </row>
    <row r="48" spans="2:23" ht="14.5">
      <c r="H48" s="40" t="s">
        <v>190</v>
      </c>
      <c r="I48" s="40" t="s">
        <v>201</v>
      </c>
      <c r="J48" s="40" t="s">
        <v>208</v>
      </c>
      <c r="K48" s="40" t="s">
        <v>177</v>
      </c>
      <c r="L48" s="40" t="s">
        <v>91</v>
      </c>
      <c r="M48" s="40"/>
      <c r="O48" s="41" t="s">
        <v>176</v>
      </c>
      <c r="P48" s="41" t="s">
        <v>222</v>
      </c>
      <c r="Q48" s="41"/>
      <c r="V48" t="s">
        <v>146</v>
      </c>
      <c r="W48" t="s">
        <v>172</v>
      </c>
    </row>
    <row r="49" spans="8:23" ht="14.5">
      <c r="H49" s="40" t="s">
        <v>190</v>
      </c>
      <c r="I49" s="40" t="s">
        <v>201</v>
      </c>
      <c r="J49" s="40" t="s">
        <v>208</v>
      </c>
      <c r="K49" s="40" t="s">
        <v>174</v>
      </c>
      <c r="L49" s="40" t="s">
        <v>91</v>
      </c>
      <c r="M49" s="40"/>
      <c r="O49" s="41" t="s">
        <v>173</v>
      </c>
      <c r="P49" s="41" t="s">
        <v>173</v>
      </c>
      <c r="Q49" s="41"/>
      <c r="V49" t="s">
        <v>154</v>
      </c>
      <c r="W49" t="s">
        <v>171</v>
      </c>
    </row>
    <row r="50" spans="8:23" ht="14.5">
      <c r="H50" s="40" t="s">
        <v>190</v>
      </c>
      <c r="I50" s="40" t="s">
        <v>201</v>
      </c>
      <c r="J50" s="40" t="s">
        <v>208</v>
      </c>
      <c r="K50" s="40" t="s">
        <v>171</v>
      </c>
      <c r="L50" s="40" t="s">
        <v>154</v>
      </c>
      <c r="M50" s="40"/>
      <c r="O50" s="41" t="s">
        <v>171</v>
      </c>
      <c r="P50" s="41" t="s">
        <v>219</v>
      </c>
      <c r="Q50" s="41"/>
      <c r="V50" t="s">
        <v>154</v>
      </c>
      <c r="W50" t="s">
        <v>172</v>
      </c>
    </row>
    <row r="51" spans="8:23" ht="14.5">
      <c r="H51" s="40" t="s">
        <v>190</v>
      </c>
      <c r="I51" s="40" t="s">
        <v>201</v>
      </c>
      <c r="J51" s="40" t="s">
        <v>208</v>
      </c>
      <c r="K51" s="40" t="s">
        <v>173</v>
      </c>
      <c r="L51" s="40" t="s">
        <v>154</v>
      </c>
      <c r="M51" s="40"/>
      <c r="O51" s="41" t="s">
        <v>175</v>
      </c>
      <c r="P51" s="41" t="s">
        <v>221</v>
      </c>
      <c r="Q51" s="41"/>
      <c r="V51" t="s">
        <v>154</v>
      </c>
      <c r="W51" t="s">
        <v>173</v>
      </c>
    </row>
    <row r="52" spans="8:23" ht="14.5">
      <c r="H52" s="40" t="s">
        <v>190</v>
      </c>
      <c r="I52" s="40" t="s">
        <v>201</v>
      </c>
      <c r="J52" s="40" t="s">
        <v>208</v>
      </c>
      <c r="K52" s="40" t="s">
        <v>177</v>
      </c>
      <c r="L52" s="40" t="s">
        <v>154</v>
      </c>
      <c r="M52" s="40"/>
      <c r="O52" s="41" t="s">
        <v>171</v>
      </c>
      <c r="P52" s="41" t="s">
        <v>219</v>
      </c>
      <c r="Q52" s="41"/>
      <c r="V52" t="s">
        <v>154</v>
      </c>
      <c r="W52" t="s">
        <v>174</v>
      </c>
    </row>
    <row r="53" spans="8:23" ht="14.5">
      <c r="H53" s="40" t="s">
        <v>190</v>
      </c>
      <c r="I53" s="40" t="s">
        <v>201</v>
      </c>
      <c r="J53" s="40" t="s">
        <v>208</v>
      </c>
      <c r="K53" s="40" t="s">
        <v>174</v>
      </c>
      <c r="L53" s="40" t="s">
        <v>154</v>
      </c>
      <c r="M53" s="40"/>
      <c r="O53" s="41" t="s">
        <v>173</v>
      </c>
      <c r="P53" s="41" t="s">
        <v>173</v>
      </c>
      <c r="Q53" s="41"/>
      <c r="V53" t="s">
        <v>154</v>
      </c>
      <c r="W53" t="s">
        <v>175</v>
      </c>
    </row>
    <row r="54" spans="8:23" ht="14.5">
      <c r="H54" s="40" t="s">
        <v>190</v>
      </c>
      <c r="I54" s="40" t="s">
        <v>201</v>
      </c>
      <c r="J54" s="40" t="s">
        <v>208</v>
      </c>
      <c r="K54" s="40" t="s">
        <v>171</v>
      </c>
      <c r="L54" s="40" t="s">
        <v>126</v>
      </c>
      <c r="M54" s="40"/>
      <c r="O54" s="41" t="s">
        <v>174</v>
      </c>
      <c r="P54" s="41" t="s">
        <v>218</v>
      </c>
      <c r="Q54" s="41"/>
      <c r="V54" t="s">
        <v>154</v>
      </c>
      <c r="W54" t="s">
        <v>176</v>
      </c>
    </row>
    <row r="55" spans="8:23" ht="14.5">
      <c r="H55" s="40" t="s">
        <v>190</v>
      </c>
      <c r="I55" s="40" t="s">
        <v>201</v>
      </c>
      <c r="J55" s="40" t="s">
        <v>208</v>
      </c>
      <c r="K55" s="40" t="s">
        <v>173</v>
      </c>
      <c r="L55" s="40" t="s">
        <v>126</v>
      </c>
      <c r="M55" s="40"/>
      <c r="O55" s="41" t="s">
        <v>177</v>
      </c>
      <c r="P55" s="41" t="s">
        <v>220</v>
      </c>
      <c r="Q55" s="41"/>
      <c r="V55" t="s">
        <v>154</v>
      </c>
      <c r="W55" t="s">
        <v>177</v>
      </c>
    </row>
    <row r="56" spans="8:23" ht="14.5">
      <c r="H56" s="40" t="s">
        <v>190</v>
      </c>
      <c r="I56" s="40" t="s">
        <v>201</v>
      </c>
      <c r="J56" s="40" t="s">
        <v>208</v>
      </c>
      <c r="K56" s="40" t="s">
        <v>177</v>
      </c>
      <c r="L56" s="40" t="s">
        <v>126</v>
      </c>
      <c r="M56" s="40"/>
      <c r="O56" s="41" t="s">
        <v>175</v>
      </c>
      <c r="P56" s="41" t="s">
        <v>221</v>
      </c>
      <c r="Q56" s="41"/>
      <c r="V56" t="s">
        <v>162</v>
      </c>
      <c r="W56" t="s">
        <v>171</v>
      </c>
    </row>
    <row r="57" spans="8:23" ht="14.5">
      <c r="H57" s="40" t="s">
        <v>190</v>
      </c>
      <c r="I57" s="40" t="s">
        <v>201</v>
      </c>
      <c r="J57" s="40" t="s">
        <v>208</v>
      </c>
      <c r="K57" s="40" t="s">
        <v>174</v>
      </c>
      <c r="L57" s="40" t="s">
        <v>126</v>
      </c>
      <c r="M57" s="40"/>
      <c r="O57" s="41" t="s">
        <v>174</v>
      </c>
      <c r="P57" s="41" t="s">
        <v>218</v>
      </c>
      <c r="Q57" s="41"/>
      <c r="V57" t="s">
        <v>162</v>
      </c>
      <c r="W57" t="s">
        <v>172</v>
      </c>
    </row>
    <row r="58" spans="8:23" ht="14.5">
      <c r="H58" s="40" t="s">
        <v>190</v>
      </c>
      <c r="I58" s="40" t="s">
        <v>203</v>
      </c>
      <c r="J58" s="40" t="s">
        <v>192</v>
      </c>
      <c r="K58" s="40" t="s">
        <v>172</v>
      </c>
      <c r="L58" s="40" t="s">
        <v>162</v>
      </c>
      <c r="M58" s="40"/>
      <c r="O58" s="41" t="s">
        <v>171</v>
      </c>
      <c r="P58" s="41" t="s">
        <v>219</v>
      </c>
      <c r="Q58" s="41"/>
      <c r="V58" t="s">
        <v>162</v>
      </c>
      <c r="W58" t="s">
        <v>173</v>
      </c>
    </row>
    <row r="59" spans="8:23" ht="14.5">
      <c r="H59" s="40" t="s">
        <v>190</v>
      </c>
      <c r="I59" s="40" t="s">
        <v>203</v>
      </c>
      <c r="J59" s="40" t="s">
        <v>192</v>
      </c>
      <c r="K59" s="40" t="s">
        <v>176</v>
      </c>
      <c r="L59" s="40" t="s">
        <v>162</v>
      </c>
      <c r="M59" s="40"/>
      <c r="O59" s="41" t="s">
        <v>176</v>
      </c>
      <c r="P59" s="41" t="s">
        <v>222</v>
      </c>
      <c r="Q59" s="41"/>
      <c r="V59" t="s">
        <v>162</v>
      </c>
      <c r="W59" t="s">
        <v>174</v>
      </c>
    </row>
    <row r="60" spans="8:23" ht="14.5">
      <c r="H60" s="40" t="s">
        <v>190</v>
      </c>
      <c r="I60" s="40" t="s">
        <v>203</v>
      </c>
      <c r="J60" s="40" t="s">
        <v>192</v>
      </c>
      <c r="K60" s="40" t="s">
        <v>175</v>
      </c>
      <c r="L60" s="40" t="s">
        <v>162</v>
      </c>
      <c r="M60" s="40"/>
      <c r="O60" s="41" t="s">
        <v>173</v>
      </c>
      <c r="P60" s="41" t="s">
        <v>173</v>
      </c>
      <c r="Q60" s="41"/>
      <c r="V60" t="s">
        <v>162</v>
      </c>
      <c r="W60" t="s">
        <v>175</v>
      </c>
    </row>
    <row r="61" spans="8:23" ht="14.5">
      <c r="H61" s="40" t="s">
        <v>190</v>
      </c>
      <c r="I61" s="40" t="s">
        <v>203</v>
      </c>
      <c r="J61" s="40" t="s">
        <v>192</v>
      </c>
      <c r="K61" s="40" t="s">
        <v>172</v>
      </c>
      <c r="L61" s="40" t="s">
        <v>126</v>
      </c>
      <c r="M61" s="40"/>
      <c r="O61" s="41" t="s">
        <v>171</v>
      </c>
      <c r="P61" s="41" t="s">
        <v>219</v>
      </c>
      <c r="Q61" s="41"/>
      <c r="V61" t="s">
        <v>162</v>
      </c>
      <c r="W61" t="s">
        <v>176</v>
      </c>
    </row>
    <row r="62" spans="8:23" ht="14.5">
      <c r="H62" s="40" t="s">
        <v>190</v>
      </c>
      <c r="I62" s="40" t="s">
        <v>203</v>
      </c>
      <c r="J62" s="40" t="s">
        <v>192</v>
      </c>
      <c r="K62" s="40" t="s">
        <v>176</v>
      </c>
      <c r="L62" s="40" t="s">
        <v>126</v>
      </c>
      <c r="M62" s="40"/>
      <c r="O62" s="41" t="s">
        <v>175</v>
      </c>
      <c r="P62" s="41" t="s">
        <v>221</v>
      </c>
      <c r="Q62" s="41"/>
      <c r="V62" t="s">
        <v>162</v>
      </c>
      <c r="W62" t="s">
        <v>177</v>
      </c>
    </row>
    <row r="63" spans="8:23" ht="14.5">
      <c r="H63" s="40" t="s">
        <v>190</v>
      </c>
      <c r="I63" s="40" t="s">
        <v>203</v>
      </c>
      <c r="J63" s="40" t="s">
        <v>192</v>
      </c>
      <c r="K63" s="40" t="s">
        <v>175</v>
      </c>
      <c r="L63" s="40" t="s">
        <v>126</v>
      </c>
      <c r="M63" s="40"/>
      <c r="O63" s="41" t="s">
        <v>174</v>
      </c>
      <c r="P63" s="41" t="s">
        <v>218</v>
      </c>
      <c r="Q63" s="41"/>
    </row>
    <row r="64" spans="8:23" ht="14.5">
      <c r="H64" s="40" t="s">
        <v>190</v>
      </c>
      <c r="I64" s="40" t="s">
        <v>205</v>
      </c>
      <c r="J64" s="40" t="s">
        <v>192</v>
      </c>
      <c r="K64" s="40" t="s">
        <v>173</v>
      </c>
      <c r="L64" s="40" t="s">
        <v>154</v>
      </c>
      <c r="M64" s="40"/>
      <c r="O64" s="41" t="s">
        <v>171</v>
      </c>
      <c r="P64" s="41" t="s">
        <v>219</v>
      </c>
      <c r="Q64" s="41"/>
    </row>
    <row r="65" spans="8:17" ht="14.5">
      <c r="H65" s="40" t="s">
        <v>190</v>
      </c>
      <c r="I65" s="40" t="s">
        <v>205</v>
      </c>
      <c r="J65" s="40" t="s">
        <v>192</v>
      </c>
      <c r="K65" s="40" t="s">
        <v>175</v>
      </c>
      <c r="L65" s="40" t="s">
        <v>154</v>
      </c>
      <c r="M65" s="40"/>
      <c r="O65" s="41" t="s">
        <v>146</v>
      </c>
      <c r="P65" s="41" t="s">
        <v>223</v>
      </c>
      <c r="Q65" s="41" t="s">
        <v>43</v>
      </c>
    </row>
    <row r="66" spans="8:17" ht="14.5">
      <c r="H66" s="40" t="s">
        <v>190</v>
      </c>
      <c r="I66" s="40" t="s">
        <v>205</v>
      </c>
      <c r="J66" s="40" t="s">
        <v>192</v>
      </c>
      <c r="K66" s="40" t="s">
        <v>171</v>
      </c>
      <c r="L66" s="40" t="s">
        <v>126</v>
      </c>
      <c r="M66" s="40"/>
      <c r="O66" s="41" t="s">
        <v>99</v>
      </c>
      <c r="P66" s="41" t="s">
        <v>224</v>
      </c>
      <c r="Q66" s="41" t="s">
        <v>42</v>
      </c>
    </row>
    <row r="67" spans="8:17" ht="14.5">
      <c r="H67" s="40" t="s">
        <v>190</v>
      </c>
      <c r="I67" s="40" t="s">
        <v>205</v>
      </c>
      <c r="J67" s="40" t="s">
        <v>192</v>
      </c>
      <c r="K67" s="40" t="s">
        <v>173</v>
      </c>
      <c r="L67" s="40" t="s">
        <v>126</v>
      </c>
      <c r="M67" s="40"/>
      <c r="O67" s="41" t="s">
        <v>162</v>
      </c>
      <c r="P67" s="41" t="s">
        <v>225</v>
      </c>
      <c r="Q67" s="41" t="s">
        <v>199</v>
      </c>
    </row>
    <row r="68" spans="8:17" ht="14.5">
      <c r="H68" s="40" t="s">
        <v>190</v>
      </c>
      <c r="I68" s="40" t="s">
        <v>205</v>
      </c>
      <c r="J68" s="40" t="s">
        <v>192</v>
      </c>
      <c r="K68" s="40" t="s">
        <v>175</v>
      </c>
      <c r="L68" s="40" t="s">
        <v>126</v>
      </c>
      <c r="M68" s="40"/>
      <c r="O68" s="41" t="s">
        <v>154</v>
      </c>
      <c r="P68" s="41" t="s">
        <v>226</v>
      </c>
      <c r="Q68" s="41" t="s">
        <v>200</v>
      </c>
    </row>
    <row r="69" spans="8:17" ht="14.5">
      <c r="H69" s="40" t="s">
        <v>190</v>
      </c>
      <c r="I69" s="40" t="s">
        <v>205</v>
      </c>
      <c r="J69" s="40" t="s">
        <v>208</v>
      </c>
      <c r="K69" s="40" t="s">
        <v>171</v>
      </c>
      <c r="L69" s="40" t="s">
        <v>162</v>
      </c>
      <c r="M69" s="40"/>
      <c r="O69" s="41" t="s">
        <v>126</v>
      </c>
      <c r="P69" s="41" t="s">
        <v>227</v>
      </c>
      <c r="Q69" s="41" t="s">
        <v>39</v>
      </c>
    </row>
    <row r="70" spans="8:17" ht="14.5">
      <c r="H70" s="40" t="s">
        <v>190</v>
      </c>
      <c r="I70" s="40" t="s">
        <v>205</v>
      </c>
      <c r="J70" s="40" t="s">
        <v>208</v>
      </c>
      <c r="K70" s="40" t="s">
        <v>175</v>
      </c>
      <c r="L70" s="40" t="s">
        <v>162</v>
      </c>
      <c r="M70" s="40"/>
      <c r="O70" s="41" t="s">
        <v>91</v>
      </c>
      <c r="P70" s="41" t="s">
        <v>228</v>
      </c>
      <c r="Q70" s="41" t="s">
        <v>41</v>
      </c>
    </row>
    <row r="71" spans="8:17" ht="14.5">
      <c r="H71" s="40" t="s">
        <v>190</v>
      </c>
      <c r="I71" s="40" t="s">
        <v>205</v>
      </c>
      <c r="J71" s="40" t="s">
        <v>208</v>
      </c>
      <c r="K71" s="40" t="s">
        <v>171</v>
      </c>
      <c r="L71" s="40" t="s">
        <v>154</v>
      </c>
      <c r="M71" s="40"/>
      <c r="O71" s="41" t="s">
        <v>208</v>
      </c>
      <c r="P71" s="41" t="s">
        <v>229</v>
      </c>
      <c r="Q71" s="41"/>
    </row>
    <row r="72" spans="8:17" ht="14.5">
      <c r="H72" s="40" t="s">
        <v>190</v>
      </c>
      <c r="I72" s="40" t="s">
        <v>205</v>
      </c>
      <c r="J72" s="40" t="s">
        <v>208</v>
      </c>
      <c r="K72" s="40" t="s">
        <v>175</v>
      </c>
      <c r="L72" s="40" t="s">
        <v>154</v>
      </c>
      <c r="M72" s="40"/>
      <c r="O72" s="41" t="s">
        <v>192</v>
      </c>
      <c r="P72" s="41" t="s">
        <v>192</v>
      </c>
      <c r="Q72" s="41"/>
    </row>
    <row r="73" spans="8:17" ht="14.5">
      <c r="H73" s="40" t="s">
        <v>190</v>
      </c>
      <c r="I73" s="40" t="s">
        <v>205</v>
      </c>
      <c r="J73" s="40" t="s">
        <v>208</v>
      </c>
      <c r="K73" s="40" t="s">
        <v>171</v>
      </c>
      <c r="L73" s="40" t="s">
        <v>126</v>
      </c>
      <c r="M73" s="40"/>
      <c r="O73" t="s">
        <v>110</v>
      </c>
      <c r="P73" s="41" t="s">
        <v>241</v>
      </c>
    </row>
    <row r="74" spans="8:17" ht="14.5">
      <c r="H74" s="40" t="s">
        <v>190</v>
      </c>
      <c r="I74" s="40" t="s">
        <v>205</v>
      </c>
      <c r="J74" s="40" t="s">
        <v>208</v>
      </c>
      <c r="K74" s="40" t="s">
        <v>175</v>
      </c>
      <c r="L74" s="40" t="s">
        <v>126</v>
      </c>
      <c r="M74" s="40"/>
      <c r="O74" t="s">
        <v>232</v>
      </c>
      <c r="P74" s="41" t="s">
        <v>242</v>
      </c>
    </row>
    <row r="75" spans="8:17" ht="14.5">
      <c r="H75" s="40" t="s">
        <v>190</v>
      </c>
      <c r="I75" s="40" t="s">
        <v>209</v>
      </c>
      <c r="J75" s="40" t="s">
        <v>192</v>
      </c>
      <c r="K75" s="40" t="s">
        <v>171</v>
      </c>
      <c r="L75" s="40" t="s">
        <v>126</v>
      </c>
      <c r="M75" s="40"/>
      <c r="O75" s="41" t="s">
        <v>136</v>
      </c>
      <c r="P75" s="41" t="s">
        <v>243</v>
      </c>
    </row>
    <row r="76" spans="8:17" ht="14.5">
      <c r="H76" s="40" t="s">
        <v>190</v>
      </c>
      <c r="I76" s="40" t="s">
        <v>209</v>
      </c>
      <c r="J76" s="40" t="s">
        <v>192</v>
      </c>
      <c r="K76" s="40" t="s">
        <v>173</v>
      </c>
      <c r="L76" s="40" t="s">
        <v>126</v>
      </c>
      <c r="M76" s="40"/>
      <c r="O76" s="41" t="s">
        <v>107</v>
      </c>
      <c r="P76" s="41" t="s">
        <v>244</v>
      </c>
    </row>
    <row r="77" spans="8:17" ht="14.5">
      <c r="H77" s="40" t="s">
        <v>190</v>
      </c>
      <c r="I77" s="40" t="s">
        <v>209</v>
      </c>
      <c r="J77" s="40" t="s">
        <v>192</v>
      </c>
      <c r="K77" s="40" t="s">
        <v>174</v>
      </c>
      <c r="L77" s="40" t="s">
        <v>126</v>
      </c>
      <c r="M77" s="40"/>
    </row>
    <row r="78" spans="8:17" ht="14.5">
      <c r="H78" s="40" t="s">
        <v>190</v>
      </c>
      <c r="I78" s="40" t="s">
        <v>209</v>
      </c>
      <c r="J78" s="40" t="s">
        <v>208</v>
      </c>
      <c r="K78" s="40" t="s">
        <v>171</v>
      </c>
      <c r="L78" s="40" t="s">
        <v>154</v>
      </c>
      <c r="M78" s="40"/>
    </row>
    <row r="79" spans="8:17" ht="14.5">
      <c r="H79" s="40" t="s">
        <v>190</v>
      </c>
      <c r="I79" s="40" t="s">
        <v>209</v>
      </c>
      <c r="J79" s="40" t="s">
        <v>208</v>
      </c>
      <c r="K79" s="40" t="s">
        <v>173</v>
      </c>
      <c r="L79" s="40" t="s">
        <v>154</v>
      </c>
      <c r="M79" s="40"/>
    </row>
    <row r="80" spans="8:17" ht="14.5">
      <c r="H80" s="40" t="s">
        <v>190</v>
      </c>
      <c r="I80" s="40" t="s">
        <v>209</v>
      </c>
      <c r="J80" s="40" t="s">
        <v>208</v>
      </c>
      <c r="K80" s="40" t="s">
        <v>177</v>
      </c>
      <c r="L80" s="40" t="s">
        <v>154</v>
      </c>
      <c r="M80" s="40"/>
    </row>
    <row r="81" spans="8:13" ht="14.5">
      <c r="H81" s="40" t="s">
        <v>190</v>
      </c>
      <c r="I81" s="40" t="s">
        <v>209</v>
      </c>
      <c r="J81" s="40" t="s">
        <v>208</v>
      </c>
      <c r="K81" s="40" t="s">
        <v>175</v>
      </c>
      <c r="L81" s="40" t="s">
        <v>154</v>
      </c>
      <c r="M81" s="40"/>
    </row>
    <row r="82" spans="8:13" ht="14.5">
      <c r="H82" s="40" t="s">
        <v>190</v>
      </c>
      <c r="I82" s="40" t="s">
        <v>209</v>
      </c>
      <c r="J82" s="40" t="s">
        <v>208</v>
      </c>
      <c r="K82" s="40" t="s">
        <v>174</v>
      </c>
      <c r="L82" s="40" t="s">
        <v>154</v>
      </c>
      <c r="M82" s="40"/>
    </row>
    <row r="83" spans="8:13" ht="14.5">
      <c r="H83" s="40" t="s">
        <v>190</v>
      </c>
      <c r="I83" s="40" t="s">
        <v>209</v>
      </c>
      <c r="J83" s="40" t="s">
        <v>208</v>
      </c>
      <c r="K83" s="40" t="s">
        <v>171</v>
      </c>
      <c r="L83" s="40" t="s">
        <v>126</v>
      </c>
      <c r="M83" s="40"/>
    </row>
    <row r="84" spans="8:13" ht="14.5">
      <c r="H84" s="40" t="s">
        <v>190</v>
      </c>
      <c r="I84" s="40" t="s">
        <v>209</v>
      </c>
      <c r="J84" s="40" t="s">
        <v>208</v>
      </c>
      <c r="K84" s="40" t="s">
        <v>173</v>
      </c>
      <c r="L84" s="40" t="s">
        <v>126</v>
      </c>
      <c r="M84" s="40"/>
    </row>
    <row r="85" spans="8:13" ht="14.5">
      <c r="H85" s="40" t="s">
        <v>190</v>
      </c>
      <c r="I85" s="40" t="s">
        <v>209</v>
      </c>
      <c r="J85" s="40" t="s">
        <v>208</v>
      </c>
      <c r="K85" s="40" t="s">
        <v>177</v>
      </c>
      <c r="L85" s="40" t="s">
        <v>126</v>
      </c>
      <c r="M85" s="40"/>
    </row>
    <row r="86" spans="8:13" ht="14.5">
      <c r="H86" s="40" t="s">
        <v>190</v>
      </c>
      <c r="I86" s="40" t="s">
        <v>209</v>
      </c>
      <c r="J86" s="40" t="s">
        <v>208</v>
      </c>
      <c r="K86" s="40" t="s">
        <v>175</v>
      </c>
      <c r="L86" s="40" t="s">
        <v>126</v>
      </c>
      <c r="M86" s="40"/>
    </row>
    <row r="87" spans="8:13" ht="14.5">
      <c r="H87" s="40" t="s">
        <v>190</v>
      </c>
      <c r="I87" s="40" t="s">
        <v>209</v>
      </c>
      <c r="J87" s="40" t="s">
        <v>208</v>
      </c>
      <c r="K87" s="40" t="s">
        <v>174</v>
      </c>
      <c r="L87" s="40" t="s">
        <v>126</v>
      </c>
      <c r="M87" s="40"/>
    </row>
    <row r="88" spans="8:13" ht="14.5">
      <c r="H88" s="40" t="s">
        <v>190</v>
      </c>
      <c r="I88" s="40" t="s">
        <v>210</v>
      </c>
      <c r="J88" s="40" t="s">
        <v>192</v>
      </c>
      <c r="K88" s="40" t="s">
        <v>171</v>
      </c>
      <c r="L88" s="40" t="s">
        <v>162</v>
      </c>
      <c r="M88" s="40"/>
    </row>
    <row r="89" spans="8:13" ht="14.5">
      <c r="H89" s="40" t="s">
        <v>190</v>
      </c>
      <c r="I89" s="40" t="s">
        <v>210</v>
      </c>
      <c r="J89" s="40" t="s">
        <v>192</v>
      </c>
      <c r="K89" s="40" t="s">
        <v>174</v>
      </c>
      <c r="L89" s="40" t="s">
        <v>162</v>
      </c>
      <c r="M89" s="40"/>
    </row>
    <row r="90" spans="8:13" ht="14.5">
      <c r="H90" s="40" t="s">
        <v>190</v>
      </c>
      <c r="I90" s="40" t="s">
        <v>210</v>
      </c>
      <c r="J90" s="40" t="s">
        <v>192</v>
      </c>
      <c r="K90" s="40" t="s">
        <v>176</v>
      </c>
      <c r="L90" s="40" t="s">
        <v>126</v>
      </c>
      <c r="M90" s="40"/>
    </row>
    <row r="91" spans="8:13" ht="14.5">
      <c r="H91" s="40" t="s">
        <v>190</v>
      </c>
      <c r="I91" s="40" t="s">
        <v>210</v>
      </c>
      <c r="J91" s="40" t="s">
        <v>192</v>
      </c>
      <c r="K91" s="40" t="s">
        <v>171</v>
      </c>
      <c r="L91" s="40" t="s">
        <v>126</v>
      </c>
      <c r="M91" s="40"/>
    </row>
    <row r="92" spans="8:13" ht="14.5">
      <c r="H92" s="40" t="s">
        <v>190</v>
      </c>
      <c r="I92" s="40" t="s">
        <v>210</v>
      </c>
      <c r="J92" s="40" t="s">
        <v>192</v>
      </c>
      <c r="K92" s="40" t="s">
        <v>174</v>
      </c>
      <c r="L92" s="40" t="s">
        <v>126</v>
      </c>
      <c r="M92" s="40"/>
    </row>
    <row r="93" spans="8:13" ht="14.5">
      <c r="H93" s="40" t="s">
        <v>190</v>
      </c>
      <c r="I93" s="40" t="s">
        <v>210</v>
      </c>
      <c r="J93" s="40" t="s">
        <v>208</v>
      </c>
      <c r="K93" s="40" t="s">
        <v>176</v>
      </c>
      <c r="L93" s="40" t="s">
        <v>91</v>
      </c>
      <c r="M93" s="40"/>
    </row>
    <row r="94" spans="8:13" ht="14.5">
      <c r="H94" s="40" t="s">
        <v>190</v>
      </c>
      <c r="I94" s="40" t="s">
        <v>210</v>
      </c>
      <c r="J94" s="40" t="s">
        <v>208</v>
      </c>
      <c r="K94" s="40" t="s">
        <v>171</v>
      </c>
      <c r="L94" s="40" t="s">
        <v>91</v>
      </c>
      <c r="M94" s="40"/>
    </row>
    <row r="95" spans="8:13" ht="14.5">
      <c r="H95" s="40" t="s">
        <v>190</v>
      </c>
      <c r="I95" s="40" t="s">
        <v>210</v>
      </c>
      <c r="J95" s="40" t="s">
        <v>208</v>
      </c>
      <c r="K95" s="40" t="s">
        <v>174</v>
      </c>
      <c r="L95" s="40" t="s">
        <v>91</v>
      </c>
      <c r="M95" s="40"/>
    </row>
    <row r="96" spans="8:13" ht="14.5">
      <c r="H96" s="40" t="s">
        <v>190</v>
      </c>
      <c r="I96" s="40" t="s">
        <v>210</v>
      </c>
      <c r="J96" s="40" t="s">
        <v>208</v>
      </c>
      <c r="K96" s="40" t="s">
        <v>176</v>
      </c>
      <c r="L96" s="40" t="s">
        <v>154</v>
      </c>
      <c r="M96" s="40"/>
    </row>
    <row r="97" spans="8:13" ht="14.5">
      <c r="H97" s="40" t="s">
        <v>190</v>
      </c>
      <c r="I97" s="40" t="s">
        <v>210</v>
      </c>
      <c r="J97" s="40" t="s">
        <v>208</v>
      </c>
      <c r="K97" s="40" t="s">
        <v>171</v>
      </c>
      <c r="L97" s="40" t="s">
        <v>154</v>
      </c>
      <c r="M97" s="40"/>
    </row>
    <row r="98" spans="8:13" ht="14.5">
      <c r="H98" s="40" t="s">
        <v>190</v>
      </c>
      <c r="I98" s="40" t="s">
        <v>210</v>
      </c>
      <c r="J98" s="40" t="s">
        <v>208</v>
      </c>
      <c r="K98" s="40" t="s">
        <v>174</v>
      </c>
      <c r="L98" s="40" t="s">
        <v>154</v>
      </c>
      <c r="M98" s="40"/>
    </row>
    <row r="99" spans="8:13" ht="14.5">
      <c r="H99" s="40" t="s">
        <v>190</v>
      </c>
      <c r="I99" s="40" t="s">
        <v>211</v>
      </c>
      <c r="J99" s="40" t="s">
        <v>192</v>
      </c>
      <c r="K99" s="40" t="s">
        <v>171</v>
      </c>
      <c r="L99" s="40" t="s">
        <v>126</v>
      </c>
      <c r="M99" s="40"/>
    </row>
    <row r="100" spans="8:13" ht="14.5">
      <c r="H100" s="40" t="s">
        <v>190</v>
      </c>
      <c r="I100" s="40" t="s">
        <v>211</v>
      </c>
      <c r="J100" s="40" t="s">
        <v>192</v>
      </c>
      <c r="K100" s="40" t="s">
        <v>173</v>
      </c>
      <c r="L100" s="40" t="s">
        <v>126</v>
      </c>
      <c r="M100" s="40"/>
    </row>
    <row r="101" spans="8:13" ht="14.5">
      <c r="H101" s="40" t="s">
        <v>190</v>
      </c>
      <c r="I101" s="40" t="s">
        <v>211</v>
      </c>
      <c r="J101" s="40" t="s">
        <v>192</v>
      </c>
      <c r="K101" s="40" t="s">
        <v>175</v>
      </c>
      <c r="L101" s="40" t="s">
        <v>126</v>
      </c>
      <c r="M101" s="40"/>
    </row>
    <row r="102" spans="8:13" ht="14.5">
      <c r="H102" s="40" t="s">
        <v>190</v>
      </c>
      <c r="I102" s="40" t="s">
        <v>212</v>
      </c>
      <c r="J102" s="40" t="s">
        <v>192</v>
      </c>
      <c r="K102" s="40" t="s">
        <v>171</v>
      </c>
      <c r="L102" s="40" t="s">
        <v>91</v>
      </c>
      <c r="M102" s="40"/>
    </row>
    <row r="103" spans="8:13" ht="14.5">
      <c r="H103" s="40" t="s">
        <v>190</v>
      </c>
      <c r="I103" s="40" t="s">
        <v>212</v>
      </c>
      <c r="J103" s="40" t="s">
        <v>192</v>
      </c>
      <c r="K103" s="40" t="s">
        <v>174</v>
      </c>
      <c r="L103" s="40" t="s">
        <v>91</v>
      </c>
      <c r="M103" s="40"/>
    </row>
    <row r="104" spans="8:13" ht="14.5">
      <c r="H104" s="40" t="s">
        <v>190</v>
      </c>
      <c r="I104" s="40" t="s">
        <v>212</v>
      </c>
      <c r="J104" s="40" t="s">
        <v>208</v>
      </c>
      <c r="K104" s="40" t="s">
        <v>171</v>
      </c>
      <c r="L104" s="40" t="s">
        <v>91</v>
      </c>
      <c r="M104" s="40"/>
    </row>
    <row r="105" spans="8:13" ht="14.5">
      <c r="H105" s="40" t="s">
        <v>190</v>
      </c>
      <c r="I105" s="40" t="s">
        <v>212</v>
      </c>
      <c r="J105" s="40" t="s">
        <v>208</v>
      </c>
      <c r="K105" s="40" t="s">
        <v>174</v>
      </c>
      <c r="L105" s="40" t="s">
        <v>91</v>
      </c>
      <c r="M105" s="40"/>
    </row>
    <row r="106" spans="8:13" ht="14.5">
      <c r="H106" s="40" t="s">
        <v>190</v>
      </c>
      <c r="I106" s="40" t="s">
        <v>212</v>
      </c>
      <c r="J106" s="40" t="s">
        <v>208</v>
      </c>
      <c r="K106" s="40" t="s">
        <v>171</v>
      </c>
      <c r="L106" s="40" t="s">
        <v>154</v>
      </c>
      <c r="M106" s="40"/>
    </row>
    <row r="107" spans="8:13" ht="14.5">
      <c r="H107" s="40" t="s">
        <v>190</v>
      </c>
      <c r="I107" s="40" t="s">
        <v>212</v>
      </c>
      <c r="J107" s="40" t="s">
        <v>208</v>
      </c>
      <c r="K107" s="40" t="s">
        <v>174</v>
      </c>
      <c r="L107" s="40" t="s">
        <v>154</v>
      </c>
      <c r="M107" s="40"/>
    </row>
    <row r="108" spans="8:13" ht="14.5">
      <c r="H108" s="40" t="s">
        <v>190</v>
      </c>
      <c r="I108" s="40" t="s">
        <v>212</v>
      </c>
      <c r="J108" s="40" t="s">
        <v>208</v>
      </c>
      <c r="K108" s="40" t="s">
        <v>171</v>
      </c>
      <c r="L108" s="40" t="s">
        <v>126</v>
      </c>
      <c r="M108" s="40"/>
    </row>
    <row r="109" spans="8:13" ht="14.5">
      <c r="H109" s="40" t="s">
        <v>190</v>
      </c>
      <c r="I109" s="40" t="s">
        <v>212</v>
      </c>
      <c r="J109" s="40" t="s">
        <v>208</v>
      </c>
      <c r="K109" s="40" t="s">
        <v>174</v>
      </c>
      <c r="L109" s="40" t="s">
        <v>126</v>
      </c>
      <c r="M109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5667-D9C1-42F6-A876-500FF925E2B8}">
  <dimension ref="C4:AI270"/>
  <sheetViews>
    <sheetView topLeftCell="M1" workbookViewId="0">
      <selection activeCell="S7" sqref="S7"/>
    </sheetView>
  </sheetViews>
  <sheetFormatPr defaultRowHeight="12.5"/>
  <cols>
    <col min="3" max="3" width="17.7265625" customWidth="1"/>
    <col min="13" max="13" width="22.453125" customWidth="1"/>
    <col min="14" max="14" width="17.81640625" customWidth="1"/>
    <col min="16" max="16" width="32.81640625" bestFit="1" customWidth="1"/>
    <col min="22" max="22" width="9.54296875" bestFit="1" customWidth="1"/>
    <col min="29" max="29" width="21.81640625" customWidth="1"/>
  </cols>
  <sheetData>
    <row r="4" spans="3:35" ht="14.5">
      <c r="M4" s="49"/>
      <c r="N4" s="49"/>
      <c r="O4" s="49"/>
      <c r="P4" s="46" t="s">
        <v>248</v>
      </c>
      <c r="Q4" s="49"/>
      <c r="R4" s="49"/>
      <c r="S4" s="45"/>
      <c r="T4" s="45"/>
      <c r="U4" s="45"/>
      <c r="AA4" s="52" t="s">
        <v>2</v>
      </c>
      <c r="AB4" s="52"/>
      <c r="AC4" s="53"/>
      <c r="AD4" s="53"/>
      <c r="AE4" s="53"/>
      <c r="AF4" s="53"/>
      <c r="AG4" s="53"/>
      <c r="AH4" s="53"/>
      <c r="AI4" s="53"/>
    </row>
    <row r="5" spans="3:35" ht="15" thickBot="1">
      <c r="M5" s="47" t="s">
        <v>3</v>
      </c>
      <c r="N5" s="47" t="s">
        <v>20</v>
      </c>
      <c r="O5" s="47" t="s">
        <v>21</v>
      </c>
      <c r="P5" s="47" t="s">
        <v>5</v>
      </c>
      <c r="Q5" s="47" t="s">
        <v>22</v>
      </c>
      <c r="R5" s="47" t="s">
        <v>249</v>
      </c>
      <c r="S5" s="47" t="s">
        <v>252</v>
      </c>
      <c r="T5" s="47" t="s">
        <v>250</v>
      </c>
      <c r="U5" s="47" t="s">
        <v>251</v>
      </c>
      <c r="V5" s="47" t="s">
        <v>254</v>
      </c>
      <c r="W5" s="47" t="s">
        <v>260</v>
      </c>
      <c r="AA5" s="54" t="s">
        <v>6</v>
      </c>
      <c r="AB5" s="54" t="s">
        <v>256</v>
      </c>
      <c r="AC5" s="54" t="s">
        <v>3</v>
      </c>
      <c r="AD5" s="54" t="s">
        <v>4</v>
      </c>
      <c r="AE5" s="54" t="s">
        <v>7</v>
      </c>
      <c r="AF5" s="54" t="s">
        <v>8</v>
      </c>
      <c r="AG5" s="54" t="s">
        <v>17</v>
      </c>
      <c r="AH5" s="54" t="s">
        <v>9</v>
      </c>
      <c r="AI5" s="54" t="s">
        <v>11</v>
      </c>
    </row>
    <row r="6" spans="3:35" ht="13">
      <c r="G6" t="s">
        <v>187</v>
      </c>
      <c r="H6" t="s">
        <v>247</v>
      </c>
      <c r="I6" t="s">
        <v>246</v>
      </c>
      <c r="J6" t="s">
        <v>245</v>
      </c>
      <c r="M6" s="48" t="s">
        <v>53</v>
      </c>
      <c r="N6" s="48" t="s">
        <v>10</v>
      </c>
      <c r="O6" s="48" t="s">
        <v>25</v>
      </c>
      <c r="P6" s="48" t="s">
        <v>26</v>
      </c>
      <c r="Q6" s="48" t="s">
        <v>27</v>
      </c>
      <c r="R6" s="48" t="s">
        <v>28</v>
      </c>
      <c r="S6" s="48" t="s">
        <v>253</v>
      </c>
      <c r="T6" s="48" t="s">
        <v>183</v>
      </c>
      <c r="U6" s="48" t="s">
        <v>184</v>
      </c>
      <c r="V6" s="48" t="s">
        <v>255</v>
      </c>
      <c r="W6" s="48" t="s">
        <v>52</v>
      </c>
      <c r="AA6" s="56" t="s">
        <v>257</v>
      </c>
      <c r="AB6" s="56"/>
      <c r="AC6" s="55"/>
      <c r="AD6" s="56"/>
      <c r="AE6" s="56"/>
      <c r="AF6" s="56"/>
      <c r="AG6" s="56"/>
      <c r="AH6" s="56"/>
      <c r="AI6" s="56"/>
    </row>
    <row r="7" spans="3:35" ht="14.5">
      <c r="C7" t="str">
        <f>+IND!$AB$4</f>
        <v>Cement</v>
      </c>
      <c r="D7" t="str">
        <f>+IND!$AB$5</f>
        <v>Cement/Lime Kiln</v>
      </c>
      <c r="E7" t="str">
        <f>+IND!AB6</f>
        <v>Bio fuel</v>
      </c>
      <c r="F7" t="s">
        <v>192</v>
      </c>
      <c r="G7" t="str">
        <f>+VLOOKUP(C7,IND!$O$5:$P$72,2,FALSE)</f>
        <v>CEM</v>
      </c>
      <c r="H7" t="str">
        <f>+VLOOKUP(D7,IND!$O$5:$P$72,2,FALSE)</f>
        <v>KLN</v>
      </c>
      <c r="I7" t="str">
        <f>+VLOOKUP(E7,IND!$O$5:$P$76,2,FALSE)</f>
        <v>BIO</v>
      </c>
      <c r="J7">
        <v>100000000</v>
      </c>
      <c r="K7">
        <v>4</v>
      </c>
      <c r="M7" s="45" t="str">
        <f>"I-"&amp;G7&amp;"-"&amp;H7&amp;"-"&amp;I7&amp;"-"&amp;F7&amp;"_N"</f>
        <v>I-CEM-KLN-BIO-ETS_N</v>
      </c>
      <c r="N7" s="45" t="str">
        <f>"Industry - "&amp;C7&amp;" - "&amp;D7&amp;" - "&amp;E7&amp;" - "&amp;F7&amp;" - NEW"</f>
        <v>Industry - Cement - Cement/Lime Kiln - Bio fuel - ETS - NEW</v>
      </c>
      <c r="O7" s="45" t="str">
        <f>"IND"&amp;I7</f>
        <v>INDBIO</v>
      </c>
      <c r="P7" s="45" t="str">
        <f>G7&amp;"HTH,"&amp;G7&amp;"MTH,"&amp;G7&amp;"LTH,"&amp;G7&amp;"HET"</f>
        <v>CEMHTH,CEMMTH,CEMLTH,CEMHET</v>
      </c>
      <c r="Q7" s="51">
        <f>VLOOKUP("Industrial "&amp;E7&amp;" "&amp;D7,data_SEAI!$C$5:$M$208,11,FALSE)</f>
        <v>0.9</v>
      </c>
      <c r="R7" s="45">
        <v>20</v>
      </c>
      <c r="S7" s="50">
        <f>VLOOKUP("Industrial "&amp;E7&amp;" "&amp;D7,pivot_SEAI!$A$5:$D$72,K7,FALSE)</f>
        <v>97.050628720000006</v>
      </c>
      <c r="T7" s="45">
        <v>31.536000000000001</v>
      </c>
      <c r="U7" s="45">
        <v>0.85</v>
      </c>
      <c r="V7" s="44">
        <f>5%*S7</f>
        <v>4.8525314360000005</v>
      </c>
      <c r="W7" s="45">
        <v>2019</v>
      </c>
      <c r="AA7" s="57" t="s">
        <v>258</v>
      </c>
      <c r="AB7" s="57"/>
      <c r="AC7" s="57" t="str">
        <f>+M7</f>
        <v>I-CEM-KLN-BIO-ETS_N</v>
      </c>
      <c r="AD7" s="57" t="str">
        <f>+N7</f>
        <v>Industry - Cement - Cement/Lime Kiln - Bio fuel - ETS - NEW</v>
      </c>
      <c r="AE7" s="58" t="s">
        <v>1</v>
      </c>
      <c r="AF7" s="59" t="s">
        <v>259</v>
      </c>
      <c r="AG7" s="59"/>
      <c r="AH7" s="60"/>
      <c r="AI7" s="59"/>
    </row>
    <row r="8" spans="3:35" ht="14.5">
      <c r="C8" t="str">
        <f>+IND!$AB$4</f>
        <v>Cement</v>
      </c>
      <c r="D8" t="str">
        <f>+IND!$AB$5</f>
        <v>Cement/Lime Kiln</v>
      </c>
      <c r="E8" t="str">
        <f>+IND!AB7</f>
        <v>Bio waste</v>
      </c>
      <c r="F8" t="s">
        <v>192</v>
      </c>
      <c r="G8" t="str">
        <f>+VLOOKUP(C8,IND!$O$5:$P$72,2,FALSE)</f>
        <v>CEM</v>
      </c>
      <c r="H8" t="str">
        <f>+VLOOKUP(D8,IND!$O$5:$P$72,2,FALSE)</f>
        <v>KLN</v>
      </c>
      <c r="I8" t="str">
        <f>+VLOOKUP(E8,IND!$O$5:$P$76,2,FALSE)</f>
        <v>RWS</v>
      </c>
      <c r="J8">
        <v>100000000</v>
      </c>
      <c r="K8">
        <v>4</v>
      </c>
      <c r="M8" s="45" t="str">
        <f t="shared" ref="M8:M71" si="0">"I-"&amp;G8&amp;"-"&amp;H8&amp;"-"&amp;I8&amp;"-"&amp;F8&amp;"_N"</f>
        <v>I-CEM-KLN-RWS-ETS_N</v>
      </c>
      <c r="N8" s="45" t="str">
        <f t="shared" ref="N8:N71" si="1">"Industry - "&amp;C8&amp;" - "&amp;D8&amp;" - "&amp;E8&amp;" - "&amp;F8&amp;" - NEW"</f>
        <v>Industry - Cement - Cement/Lime Kiln - Bio waste - ETS - NEW</v>
      </c>
      <c r="O8" s="45" t="str">
        <f t="shared" ref="O8:O71" si="2">"IND"&amp;I8</f>
        <v>INDRWS</v>
      </c>
      <c r="P8" s="45" t="str">
        <f t="shared" ref="P8:P71" si="3">G8&amp;"HTH,"&amp;G8&amp;"MTH,"&amp;G8&amp;"LTH,"&amp;G8&amp;"HET"</f>
        <v>CEMHTH,CEMMTH,CEMLTH,CEMHET</v>
      </c>
      <c r="Q8" s="51">
        <f>VLOOKUP("Industrial "&amp;E8&amp;" "&amp;D8,data_SEAI!$C$5:$M$208,11,FALSE)</f>
        <v>0.9</v>
      </c>
      <c r="R8" s="45">
        <v>20</v>
      </c>
      <c r="S8" s="50">
        <f>VLOOKUP("Industrial "&amp;E8&amp;" "&amp;D8,pivot_SEAI!$A$5:$D$72,K8,FALSE)</f>
        <v>97.050628720000006</v>
      </c>
      <c r="T8" s="45">
        <v>31.536000000000001</v>
      </c>
      <c r="U8" s="45">
        <v>0.85</v>
      </c>
      <c r="V8" s="44">
        <f t="shared" ref="V8:V71" si="4">5%*S8</f>
        <v>4.8525314360000005</v>
      </c>
      <c r="W8" s="45">
        <v>2019</v>
      </c>
      <c r="AA8" s="57" t="s">
        <v>258</v>
      </c>
      <c r="AB8" s="57"/>
      <c r="AC8" s="57" t="str">
        <f t="shared" ref="AC8:AC71" si="5">+M8</f>
        <v>I-CEM-KLN-RWS-ETS_N</v>
      </c>
      <c r="AD8" s="57" t="str">
        <f t="shared" ref="AD8:AD71" si="6">+N8</f>
        <v>Industry - Cement - Cement/Lime Kiln - Bio waste - ETS - NEW</v>
      </c>
      <c r="AE8" s="58" t="s">
        <v>1</v>
      </c>
      <c r="AF8" s="59" t="s">
        <v>259</v>
      </c>
      <c r="AG8" s="59"/>
      <c r="AH8" s="60"/>
      <c r="AI8" s="59"/>
    </row>
    <row r="9" spans="3:35" ht="14.5">
      <c r="C9" t="str">
        <f>+IND!$AB$4</f>
        <v>Cement</v>
      </c>
      <c r="D9" t="str">
        <f>+IND!$AB$5</f>
        <v>Cement/Lime Kiln</v>
      </c>
      <c r="E9" t="str">
        <f>+IND!AB8</f>
        <v>Gas</v>
      </c>
      <c r="F9" t="s">
        <v>192</v>
      </c>
      <c r="G9" t="str">
        <f>+VLOOKUP(C9,IND!$O$5:$P$72,2,FALSE)</f>
        <v>CEM</v>
      </c>
      <c r="H9" t="str">
        <f>+VLOOKUP(D9,IND!$O$5:$P$72,2,FALSE)</f>
        <v>KLN</v>
      </c>
      <c r="I9" t="str">
        <f>+VLOOKUP(E9,IND!$O$5:$P$76,2,FALSE)</f>
        <v>GAS</v>
      </c>
      <c r="J9">
        <v>100000000</v>
      </c>
      <c r="K9">
        <v>4</v>
      </c>
      <c r="M9" s="45" t="str">
        <f t="shared" si="0"/>
        <v>I-CEM-KLN-GAS-ETS_N</v>
      </c>
      <c r="N9" s="45" t="str">
        <f t="shared" si="1"/>
        <v>Industry - Cement - Cement/Lime Kiln - Gas - ETS - NEW</v>
      </c>
      <c r="O9" s="45" t="str">
        <f t="shared" si="2"/>
        <v>INDGAS</v>
      </c>
      <c r="P9" s="45" t="str">
        <f t="shared" si="3"/>
        <v>CEMHTH,CEMMTH,CEMLTH,CEMHET</v>
      </c>
      <c r="Q9" s="51">
        <f>VLOOKUP("Industrial "&amp;E9&amp;" "&amp;D9,data_SEAI!$C$5:$M$208,11,FALSE)</f>
        <v>0.9</v>
      </c>
      <c r="R9" s="45">
        <v>20</v>
      </c>
      <c r="S9" s="50">
        <f>VLOOKUP("Industrial "&amp;E9&amp;" "&amp;D9,pivot_SEAI!$A$5:$D$72,K9,FALSE)</f>
        <v>97.050628720000006</v>
      </c>
      <c r="T9" s="45">
        <v>31.536000000000001</v>
      </c>
      <c r="U9" s="45">
        <v>0.85</v>
      </c>
      <c r="V9" s="44">
        <f t="shared" si="4"/>
        <v>4.8525314360000005</v>
      </c>
      <c r="W9" s="45">
        <v>2019</v>
      </c>
      <c r="AA9" s="57" t="s">
        <v>258</v>
      </c>
      <c r="AB9" s="57"/>
      <c r="AC9" s="57" t="str">
        <f t="shared" si="5"/>
        <v>I-CEM-KLN-GAS-ETS_N</v>
      </c>
      <c r="AD9" s="57" t="str">
        <f t="shared" si="6"/>
        <v>Industry - Cement - Cement/Lime Kiln - Gas - ETS - NEW</v>
      </c>
      <c r="AE9" s="58" t="s">
        <v>1</v>
      </c>
      <c r="AF9" s="59" t="s">
        <v>259</v>
      </c>
      <c r="AG9" s="59"/>
      <c r="AH9" s="60"/>
      <c r="AI9" s="59"/>
    </row>
    <row r="10" spans="3:35" ht="14.5">
      <c r="C10" t="str">
        <f>+IND!$AB$4</f>
        <v>Cement</v>
      </c>
      <c r="D10" t="str">
        <f>+IND!$AB$5</f>
        <v>Cement/Lime Kiln</v>
      </c>
      <c r="E10" t="str">
        <f>+IND!AB9</f>
        <v>Non-bio waste</v>
      </c>
      <c r="F10" t="s">
        <v>192</v>
      </c>
      <c r="G10" t="str">
        <f>+VLOOKUP(C10,IND!$O$5:$P$72,2,FALSE)</f>
        <v>CEM</v>
      </c>
      <c r="H10" t="str">
        <f>+VLOOKUP(D10,IND!$O$5:$P$72,2,FALSE)</f>
        <v>KLN</v>
      </c>
      <c r="I10" t="str">
        <f>+VLOOKUP(E10,IND!$O$5:$P$76,2,FALSE)</f>
        <v>NWS</v>
      </c>
      <c r="J10">
        <v>100000000</v>
      </c>
      <c r="K10">
        <v>4</v>
      </c>
      <c r="M10" s="45" t="str">
        <f t="shared" si="0"/>
        <v>I-CEM-KLN-NWS-ETS_N</v>
      </c>
      <c r="N10" s="45" t="str">
        <f t="shared" si="1"/>
        <v>Industry - Cement - Cement/Lime Kiln - Non-bio waste - ETS - NEW</v>
      </c>
      <c r="O10" s="45" t="str">
        <f t="shared" si="2"/>
        <v>INDNWS</v>
      </c>
      <c r="P10" s="45" t="str">
        <f t="shared" si="3"/>
        <v>CEMHTH,CEMMTH,CEMLTH,CEMHET</v>
      </c>
      <c r="Q10" s="51">
        <f>VLOOKUP("Industrial "&amp;E10&amp;" "&amp;D10,data_SEAI!$C$5:$M$208,11,FALSE)</f>
        <v>0.9</v>
      </c>
      <c r="R10" s="45">
        <v>20</v>
      </c>
      <c r="S10" s="50">
        <f>VLOOKUP("Industrial "&amp;E10&amp;" "&amp;D10,pivot_SEAI!$A$5:$D$72,K10,FALSE)</f>
        <v>97.050628720000006</v>
      </c>
      <c r="T10" s="45">
        <v>31.536000000000001</v>
      </c>
      <c r="U10" s="45">
        <v>0.85</v>
      </c>
      <c r="V10" s="44">
        <f t="shared" si="4"/>
        <v>4.8525314360000005</v>
      </c>
      <c r="W10" s="45">
        <v>2019</v>
      </c>
      <c r="AA10" s="57" t="s">
        <v>258</v>
      </c>
      <c r="AB10" s="57"/>
      <c r="AC10" s="57" t="str">
        <f t="shared" si="5"/>
        <v>I-CEM-KLN-NWS-ETS_N</v>
      </c>
      <c r="AD10" s="57" t="str">
        <f t="shared" si="6"/>
        <v>Industry - Cement - Cement/Lime Kiln - Non-bio waste - ETS - NEW</v>
      </c>
      <c r="AE10" s="58" t="s">
        <v>1</v>
      </c>
      <c r="AF10" s="59" t="s">
        <v>259</v>
      </c>
      <c r="AG10" s="59"/>
      <c r="AH10" s="60"/>
      <c r="AI10" s="59"/>
    </row>
    <row r="11" spans="3:35" ht="14.5">
      <c r="C11" t="str">
        <f>+IND!$AC$4</f>
        <v>Cement</v>
      </c>
      <c r="D11" t="str">
        <f>+IND!$AC$5</f>
        <v>Dryer</v>
      </c>
      <c r="E11" t="str">
        <f>+IND!AC6</f>
        <v>Bio fuel</v>
      </c>
      <c r="F11" t="s">
        <v>192</v>
      </c>
      <c r="G11" t="str">
        <f>+VLOOKUP(C11,IND!$O$5:$P$72,2,FALSE)</f>
        <v>CEM</v>
      </c>
      <c r="H11" t="str">
        <f>+VLOOKUP(D11,IND!$O$5:$P$72,2,FALSE)</f>
        <v>DRR</v>
      </c>
      <c r="I11" t="str">
        <f>+VLOOKUP(E11,IND!$O$5:$P$76,2,FALSE)</f>
        <v>BIO</v>
      </c>
      <c r="J11">
        <v>100000000</v>
      </c>
      <c r="K11">
        <v>4</v>
      </c>
      <c r="M11" s="45" t="str">
        <f t="shared" si="0"/>
        <v>I-CEM-DRR-BIO-ETS_N</v>
      </c>
      <c r="N11" s="45" t="str">
        <f t="shared" si="1"/>
        <v>Industry - Cement - Dryer - Bio fuel - ETS - NEW</v>
      </c>
      <c r="O11" s="45" t="str">
        <f t="shared" si="2"/>
        <v>INDBIO</v>
      </c>
      <c r="P11" s="45" t="str">
        <f t="shared" si="3"/>
        <v>CEMHTH,CEMMTH,CEMLTH,CEMHET</v>
      </c>
      <c r="Q11" s="51">
        <f>VLOOKUP("Industrial "&amp;E11&amp;" "&amp;D11,data_SEAI!$C$5:$M$208,11,FALSE)</f>
        <v>0.92</v>
      </c>
      <c r="R11" s="45">
        <v>20</v>
      </c>
      <c r="S11" s="50">
        <f>VLOOKUP("Industrial "&amp;E11&amp;" "&amp;D11,pivot_SEAI!$A$5:$D$72,K11,FALSE)</f>
        <v>91.537778500000002</v>
      </c>
      <c r="T11" s="45">
        <v>31.536000000000001</v>
      </c>
      <c r="U11" s="45">
        <v>0.85</v>
      </c>
      <c r="V11" s="44">
        <f t="shared" si="4"/>
        <v>4.5768889250000004</v>
      </c>
      <c r="W11" s="45">
        <v>2019</v>
      </c>
      <c r="AA11" s="57" t="s">
        <v>258</v>
      </c>
      <c r="AB11" s="57"/>
      <c r="AC11" s="57" t="str">
        <f t="shared" si="5"/>
        <v>I-CEM-DRR-BIO-ETS_N</v>
      </c>
      <c r="AD11" s="57" t="str">
        <f t="shared" si="6"/>
        <v>Industry - Cement - Dryer - Bio fuel - ETS - NEW</v>
      </c>
      <c r="AE11" s="58" t="s">
        <v>1</v>
      </c>
      <c r="AF11" s="59" t="s">
        <v>259</v>
      </c>
      <c r="AG11" s="59"/>
      <c r="AH11" s="60"/>
      <c r="AI11" s="59"/>
    </row>
    <row r="12" spans="3:35" ht="14.5">
      <c r="C12" t="str">
        <f>+IND!$AC$4</f>
        <v>Cement</v>
      </c>
      <c r="D12" t="str">
        <f>+IND!$AC$5</f>
        <v>Dryer</v>
      </c>
      <c r="E12" t="str">
        <f>+IND!AC7</f>
        <v>Biomethane</v>
      </c>
      <c r="F12" t="s">
        <v>192</v>
      </c>
      <c r="G12" t="str">
        <f>+VLOOKUP(C12,IND!$O$5:$P$72,2,FALSE)</f>
        <v>CEM</v>
      </c>
      <c r="H12" t="str">
        <f>+VLOOKUP(D12,IND!$O$5:$P$72,2,FALSE)</f>
        <v>DRR</v>
      </c>
      <c r="I12" t="str">
        <f>+VLOOKUP(E12,IND!$O$5:$P$76,2,FALSE)</f>
        <v>BGS</v>
      </c>
      <c r="J12">
        <v>100000000</v>
      </c>
      <c r="K12">
        <v>4</v>
      </c>
      <c r="M12" s="45" t="str">
        <f t="shared" si="0"/>
        <v>I-CEM-DRR-BGS-ETS_N</v>
      </c>
      <c r="N12" s="45" t="str">
        <f t="shared" si="1"/>
        <v>Industry - Cement - Dryer - Biomethane - ETS - NEW</v>
      </c>
      <c r="O12" s="45" t="str">
        <f t="shared" si="2"/>
        <v>INDBGS</v>
      </c>
      <c r="P12" s="45" t="str">
        <f t="shared" si="3"/>
        <v>CEMHTH,CEMMTH,CEMLTH,CEMHET</v>
      </c>
      <c r="Q12" s="51">
        <f>VLOOKUP("Industrial "&amp;E12&amp;" "&amp;D12,data_SEAI!$C$5:$M$208,11,FALSE)</f>
        <v>0.92</v>
      </c>
      <c r="R12" s="45">
        <v>20</v>
      </c>
      <c r="S12" s="50">
        <f>VLOOKUP("Industrial "&amp;E12&amp;" "&amp;D12,pivot_SEAI!$A$5:$D$72,K12,FALSE)</f>
        <v>91.537778500000002</v>
      </c>
      <c r="T12" s="45">
        <v>31.536000000000001</v>
      </c>
      <c r="U12" s="45">
        <v>0.85</v>
      </c>
      <c r="V12" s="44">
        <f t="shared" si="4"/>
        <v>4.5768889250000004</v>
      </c>
      <c r="W12" s="45">
        <v>2019</v>
      </c>
      <c r="AA12" s="57" t="s">
        <v>258</v>
      </c>
      <c r="AB12" s="57"/>
      <c r="AC12" s="57" t="str">
        <f t="shared" si="5"/>
        <v>I-CEM-DRR-BGS-ETS_N</v>
      </c>
      <c r="AD12" s="57" t="str">
        <f t="shared" si="6"/>
        <v>Industry - Cement - Dryer - Biomethane - ETS - NEW</v>
      </c>
      <c r="AE12" s="58" t="s">
        <v>1</v>
      </c>
      <c r="AF12" s="59" t="s">
        <v>259</v>
      </c>
      <c r="AG12" s="59"/>
      <c r="AH12" s="60"/>
      <c r="AI12" s="59"/>
    </row>
    <row r="13" spans="3:35" ht="14.5">
      <c r="C13" t="str">
        <f>+IND!$AC$4</f>
        <v>Cement</v>
      </c>
      <c r="D13" t="str">
        <f>+IND!$AC$5</f>
        <v>Dryer</v>
      </c>
      <c r="E13" t="str">
        <f>+IND!AC8</f>
        <v>Electric</v>
      </c>
      <c r="F13" t="s">
        <v>192</v>
      </c>
      <c r="G13" t="str">
        <f>+VLOOKUP(C13,IND!$O$5:$P$72,2,FALSE)</f>
        <v>CEM</v>
      </c>
      <c r="H13" t="str">
        <f>+VLOOKUP(D13,IND!$O$5:$P$72,2,FALSE)</f>
        <v>DRR</v>
      </c>
      <c r="I13" t="str">
        <f>+VLOOKUP(E13,IND!$O$5:$P$76,2,FALSE)</f>
        <v>ELC</v>
      </c>
      <c r="J13">
        <v>100000000</v>
      </c>
      <c r="K13">
        <v>4</v>
      </c>
      <c r="M13" s="45" t="str">
        <f t="shared" si="0"/>
        <v>I-CEM-DRR-ELC-ETS_N</v>
      </c>
      <c r="N13" s="45" t="str">
        <f t="shared" si="1"/>
        <v>Industry - Cement - Dryer - Electric - ETS - NEW</v>
      </c>
      <c r="O13" s="45" t="str">
        <f t="shared" si="2"/>
        <v>INDELC</v>
      </c>
      <c r="P13" s="45" t="str">
        <f t="shared" si="3"/>
        <v>CEMHTH,CEMMTH,CEMLTH,CEMHET</v>
      </c>
      <c r="Q13" s="51">
        <f>VLOOKUP("Industrial "&amp;E13&amp;" "&amp;D13,data_SEAI!$C$5:$M$208,11,FALSE)</f>
        <v>0.995</v>
      </c>
      <c r="R13" s="45">
        <v>20</v>
      </c>
      <c r="S13" s="50">
        <f>VLOOKUP("Industrial "&amp;E13&amp;" "&amp;D13,pivot_SEAI!$A$5:$D$72,K13,FALSE)</f>
        <v>23.901275859999998</v>
      </c>
      <c r="T13" s="45">
        <v>31.536000000000001</v>
      </c>
      <c r="U13" s="45">
        <v>0.85</v>
      </c>
      <c r="V13" s="44">
        <f t="shared" si="4"/>
        <v>1.1950637929999999</v>
      </c>
      <c r="W13" s="45">
        <v>2019</v>
      </c>
      <c r="AA13" s="57" t="s">
        <v>258</v>
      </c>
      <c r="AB13" s="57"/>
      <c r="AC13" s="57" t="str">
        <f t="shared" si="5"/>
        <v>I-CEM-DRR-ELC-ETS_N</v>
      </c>
      <c r="AD13" s="57" t="str">
        <f t="shared" si="6"/>
        <v>Industry - Cement - Dryer - Electric - ETS - NEW</v>
      </c>
      <c r="AE13" s="58" t="s">
        <v>1</v>
      </c>
      <c r="AF13" s="59" t="s">
        <v>259</v>
      </c>
      <c r="AG13" s="59"/>
      <c r="AH13" s="60"/>
      <c r="AI13" s="59"/>
    </row>
    <row r="14" spans="3:35" ht="14.5">
      <c r="C14" t="str">
        <f>+IND!$AC$4</f>
        <v>Cement</v>
      </c>
      <c r="D14" t="str">
        <f>+IND!$AC$5</f>
        <v>Dryer</v>
      </c>
      <c r="E14" t="str">
        <f>+IND!AC9</f>
        <v>Gas</v>
      </c>
      <c r="F14" t="s">
        <v>192</v>
      </c>
      <c r="G14" t="str">
        <f>+VLOOKUP(C14,IND!$O$5:$P$72,2,FALSE)</f>
        <v>CEM</v>
      </c>
      <c r="H14" t="str">
        <f>+VLOOKUP(D14,IND!$O$5:$P$72,2,FALSE)</f>
        <v>DRR</v>
      </c>
      <c r="I14" t="str">
        <f>+VLOOKUP(E14,IND!$O$5:$P$76,2,FALSE)</f>
        <v>GAS</v>
      </c>
      <c r="J14">
        <v>100000000</v>
      </c>
      <c r="K14">
        <v>4</v>
      </c>
      <c r="M14" s="45" t="str">
        <f t="shared" si="0"/>
        <v>I-CEM-DRR-GAS-ETS_N</v>
      </c>
      <c r="N14" s="45" t="str">
        <f t="shared" si="1"/>
        <v>Industry - Cement - Dryer - Gas - ETS - NEW</v>
      </c>
      <c r="O14" s="45" t="str">
        <f t="shared" si="2"/>
        <v>INDGAS</v>
      </c>
      <c r="P14" s="45" t="str">
        <f t="shared" si="3"/>
        <v>CEMHTH,CEMMTH,CEMLTH,CEMHET</v>
      </c>
      <c r="Q14" s="51">
        <f>VLOOKUP("Industrial "&amp;E14&amp;" "&amp;D14,data_SEAI!$C$5:$M$208,11,FALSE)</f>
        <v>0.92</v>
      </c>
      <c r="R14" s="45">
        <v>20</v>
      </c>
      <c r="S14" s="50">
        <f>VLOOKUP("Industrial "&amp;E14&amp;" "&amp;D14,pivot_SEAI!$A$5:$D$72,K14,FALSE)</f>
        <v>91.537778500000002</v>
      </c>
      <c r="T14" s="45">
        <v>31.536000000000001</v>
      </c>
      <c r="U14" s="45">
        <v>0.85</v>
      </c>
      <c r="V14" s="44">
        <f t="shared" si="4"/>
        <v>4.5768889250000004</v>
      </c>
      <c r="W14" s="45">
        <v>2019</v>
      </c>
      <c r="AA14" s="57" t="s">
        <v>258</v>
      </c>
      <c r="AB14" s="57"/>
      <c r="AC14" s="57" t="str">
        <f t="shared" si="5"/>
        <v>I-CEM-DRR-GAS-ETS_N</v>
      </c>
      <c r="AD14" s="57" t="str">
        <f t="shared" si="6"/>
        <v>Industry - Cement - Dryer - Gas - ETS - NEW</v>
      </c>
      <c r="AE14" s="58" t="s">
        <v>1</v>
      </c>
      <c r="AF14" s="59" t="s">
        <v>259</v>
      </c>
      <c r="AG14" s="59"/>
      <c r="AH14" s="60"/>
      <c r="AI14" s="59"/>
    </row>
    <row r="15" spans="3:35" ht="14.5">
      <c r="C15" t="str">
        <f>+IND!$AC$4</f>
        <v>Cement</v>
      </c>
      <c r="D15" t="str">
        <f>+IND!$AC$5</f>
        <v>Dryer</v>
      </c>
      <c r="E15" t="str">
        <f>+IND!AC10</f>
        <v>Hydrogen</v>
      </c>
      <c r="F15" t="s">
        <v>192</v>
      </c>
      <c r="G15" t="str">
        <f>+VLOOKUP(C15,IND!$O$5:$P$72,2,FALSE)</f>
        <v>CEM</v>
      </c>
      <c r="H15" t="str">
        <f>+VLOOKUP(D15,IND!$O$5:$P$72,2,FALSE)</f>
        <v>DRR</v>
      </c>
      <c r="I15" t="str">
        <f>+VLOOKUP(E15,IND!$O$5:$P$76,2,FALSE)</f>
        <v>H2L</v>
      </c>
      <c r="J15">
        <v>100000000</v>
      </c>
      <c r="K15">
        <v>4</v>
      </c>
      <c r="M15" s="45" t="str">
        <f t="shared" si="0"/>
        <v>I-CEM-DRR-H2L-ETS_N</v>
      </c>
      <c r="N15" s="45" t="str">
        <f t="shared" si="1"/>
        <v>Industry - Cement - Dryer - Hydrogen - ETS - NEW</v>
      </c>
      <c r="O15" s="45" t="str">
        <f t="shared" si="2"/>
        <v>INDH2L</v>
      </c>
      <c r="P15" s="45" t="str">
        <f t="shared" si="3"/>
        <v>CEMHTH,CEMMTH,CEMLTH,CEMHET</v>
      </c>
      <c r="Q15" s="51">
        <f>VLOOKUP("Industrial "&amp;E15&amp;" "&amp;D15,data_SEAI!$C$5:$M$208,11,FALSE)</f>
        <v>0.92</v>
      </c>
      <c r="R15" s="45">
        <v>20</v>
      </c>
      <c r="S15" s="50">
        <f>VLOOKUP("Industrial "&amp;E15&amp;" "&amp;D15,pivot_SEAI!$A$5:$D$72,K15,FALSE)</f>
        <v>100.1771828</v>
      </c>
      <c r="T15" s="45">
        <v>31.536000000000001</v>
      </c>
      <c r="U15" s="45">
        <v>0.85</v>
      </c>
      <c r="V15" s="44">
        <f t="shared" si="4"/>
        <v>5.0088591400000002</v>
      </c>
      <c r="W15" s="45">
        <v>2019</v>
      </c>
      <c r="AA15" s="57" t="s">
        <v>258</v>
      </c>
      <c r="AB15" s="57"/>
      <c r="AC15" s="57" t="str">
        <f t="shared" si="5"/>
        <v>I-CEM-DRR-H2L-ETS_N</v>
      </c>
      <c r="AD15" s="57" t="str">
        <f t="shared" si="6"/>
        <v>Industry - Cement - Dryer - Hydrogen - ETS - NEW</v>
      </c>
      <c r="AE15" s="58" t="s">
        <v>1</v>
      </c>
      <c r="AF15" s="59" t="s">
        <v>259</v>
      </c>
      <c r="AG15" s="59"/>
      <c r="AH15" s="60"/>
      <c r="AI15" s="59"/>
    </row>
    <row r="16" spans="3:35" ht="14.5">
      <c r="C16" t="str">
        <f>+IND!$AD$4</f>
        <v>Chemicals</v>
      </c>
      <c r="D16" t="str">
        <f>+IND!$AD$5</f>
        <v>Dryer</v>
      </c>
      <c r="E16" t="str">
        <f>+IND!AD6</f>
        <v>Bio fuel</v>
      </c>
      <c r="F16" t="s">
        <v>192</v>
      </c>
      <c r="G16" t="str">
        <f>+VLOOKUP(C16,IND!$O$5:$P$72,2,FALSE)</f>
        <v>CAF</v>
      </c>
      <c r="H16" t="str">
        <f>+VLOOKUP(D16,IND!$O$5:$P$72,2,FALSE)</f>
        <v>DRR</v>
      </c>
      <c r="I16" t="str">
        <f>+VLOOKUP(E16,IND!$O$5:$P$76,2,FALSE)</f>
        <v>BIO</v>
      </c>
      <c r="J16">
        <v>30000</v>
      </c>
      <c r="K16">
        <v>3</v>
      </c>
      <c r="M16" s="45" t="str">
        <f t="shared" si="0"/>
        <v>I-CAF-DRR-BIO-ETS_N</v>
      </c>
      <c r="N16" s="45" t="str">
        <f t="shared" si="1"/>
        <v>Industry - Chemicals - Dryer - Bio fuel - ETS - NEW</v>
      </c>
      <c r="O16" s="45" t="str">
        <f t="shared" si="2"/>
        <v>INDBIO</v>
      </c>
      <c r="P16" s="45" t="str">
        <f t="shared" si="3"/>
        <v>CAFHTH,CAFMTH,CAFLTH,CAFHET</v>
      </c>
      <c r="Q16" s="51">
        <f>VLOOKUP("Industrial "&amp;E16&amp;" "&amp;D16,data_SEAI!$C$5:$M$208,11,FALSE)</f>
        <v>0.92</v>
      </c>
      <c r="R16" s="45">
        <v>20</v>
      </c>
      <c r="S16" s="50">
        <f>VLOOKUP("Industrial "&amp;E16&amp;" "&amp;D16,pivot_SEAI!$A$5:$D$72,K16,FALSE)</f>
        <v>142.0524964</v>
      </c>
      <c r="T16" s="45">
        <v>31.536000000000001</v>
      </c>
      <c r="U16" s="45">
        <v>0.85</v>
      </c>
      <c r="V16" s="44">
        <f t="shared" si="4"/>
        <v>7.1026248199999999</v>
      </c>
      <c r="W16" s="45">
        <v>2019</v>
      </c>
      <c r="AA16" s="57" t="s">
        <v>258</v>
      </c>
      <c r="AB16" s="57"/>
      <c r="AC16" s="57" t="str">
        <f t="shared" si="5"/>
        <v>I-CAF-DRR-BIO-ETS_N</v>
      </c>
      <c r="AD16" s="57" t="str">
        <f t="shared" si="6"/>
        <v>Industry - Chemicals - Dryer - Bio fuel - ETS - NEW</v>
      </c>
      <c r="AE16" s="58" t="s">
        <v>1</v>
      </c>
      <c r="AF16" s="59" t="s">
        <v>259</v>
      </c>
      <c r="AG16" s="59"/>
      <c r="AH16" s="60"/>
      <c r="AI16" s="59"/>
    </row>
    <row r="17" spans="3:35" ht="14.5">
      <c r="C17" t="str">
        <f>+IND!$AD$4</f>
        <v>Chemicals</v>
      </c>
      <c r="D17" t="str">
        <f>+IND!$AD$5</f>
        <v>Dryer</v>
      </c>
      <c r="E17" t="str">
        <f>+IND!AD7</f>
        <v>Biomethane</v>
      </c>
      <c r="F17" t="s">
        <v>192</v>
      </c>
      <c r="G17" t="str">
        <f>+VLOOKUP(C17,IND!$O$5:$P$72,2,FALSE)</f>
        <v>CAF</v>
      </c>
      <c r="H17" t="str">
        <f>+VLOOKUP(D17,IND!$O$5:$P$72,2,FALSE)</f>
        <v>DRR</v>
      </c>
      <c r="I17" t="str">
        <f>+VLOOKUP(E17,IND!$O$5:$P$76,2,FALSE)</f>
        <v>BGS</v>
      </c>
      <c r="J17">
        <v>30000</v>
      </c>
      <c r="K17">
        <v>3</v>
      </c>
      <c r="M17" s="45" t="str">
        <f t="shared" si="0"/>
        <v>I-CAF-DRR-BGS-ETS_N</v>
      </c>
      <c r="N17" s="45" t="str">
        <f t="shared" si="1"/>
        <v>Industry - Chemicals - Dryer - Biomethane - ETS - NEW</v>
      </c>
      <c r="O17" s="45" t="str">
        <f t="shared" si="2"/>
        <v>INDBGS</v>
      </c>
      <c r="P17" s="45" t="str">
        <f t="shared" si="3"/>
        <v>CAFHTH,CAFMTH,CAFLTH,CAFHET</v>
      </c>
      <c r="Q17" s="51">
        <f>VLOOKUP("Industrial "&amp;E17&amp;" "&amp;D17,data_SEAI!$C$5:$M$208,11,FALSE)</f>
        <v>0.92</v>
      </c>
      <c r="R17" s="45">
        <v>20</v>
      </c>
      <c r="S17" s="50">
        <f>VLOOKUP("Industrial "&amp;E17&amp;" "&amp;D17,pivot_SEAI!$A$5:$D$72,K17,FALSE)</f>
        <v>142.0524964</v>
      </c>
      <c r="T17" s="45">
        <v>31.536000000000001</v>
      </c>
      <c r="U17" s="45">
        <v>0.85</v>
      </c>
      <c r="V17" s="44">
        <f t="shared" si="4"/>
        <v>7.1026248199999999</v>
      </c>
      <c r="W17" s="45">
        <v>2019</v>
      </c>
      <c r="AA17" s="57" t="s">
        <v>258</v>
      </c>
      <c r="AB17" s="57"/>
      <c r="AC17" s="57" t="str">
        <f t="shared" si="5"/>
        <v>I-CAF-DRR-BGS-ETS_N</v>
      </c>
      <c r="AD17" s="57" t="str">
        <f t="shared" si="6"/>
        <v>Industry - Chemicals - Dryer - Biomethane - ETS - NEW</v>
      </c>
      <c r="AE17" s="58" t="s">
        <v>1</v>
      </c>
      <c r="AF17" s="59" t="s">
        <v>259</v>
      </c>
      <c r="AG17" s="59"/>
      <c r="AH17" s="60"/>
      <c r="AI17" s="59"/>
    </row>
    <row r="18" spans="3:35" ht="14.5">
      <c r="C18" t="str">
        <f>+IND!$AD$4</f>
        <v>Chemicals</v>
      </c>
      <c r="D18" t="str">
        <f>+IND!$AD$5</f>
        <v>Dryer</v>
      </c>
      <c r="E18" t="str">
        <f>+IND!AD8</f>
        <v>Electric</v>
      </c>
      <c r="F18" t="s">
        <v>192</v>
      </c>
      <c r="G18" t="str">
        <f>+VLOOKUP(C18,IND!$O$5:$P$72,2,FALSE)</f>
        <v>CAF</v>
      </c>
      <c r="H18" t="str">
        <f>+VLOOKUP(D18,IND!$O$5:$P$72,2,FALSE)</f>
        <v>DRR</v>
      </c>
      <c r="I18" t="str">
        <f>+VLOOKUP(E18,IND!$O$5:$P$76,2,FALSE)</f>
        <v>ELC</v>
      </c>
      <c r="J18">
        <v>30000</v>
      </c>
      <c r="K18">
        <v>3</v>
      </c>
      <c r="M18" s="45" t="str">
        <f t="shared" si="0"/>
        <v>I-CAF-DRR-ELC-ETS_N</v>
      </c>
      <c r="N18" s="45" t="str">
        <f t="shared" si="1"/>
        <v>Industry - Chemicals - Dryer - Electric - ETS - NEW</v>
      </c>
      <c r="O18" s="45" t="str">
        <f t="shared" si="2"/>
        <v>INDELC</v>
      </c>
      <c r="P18" s="45" t="str">
        <f t="shared" si="3"/>
        <v>CAFHTH,CAFMTH,CAFLTH,CAFHET</v>
      </c>
      <c r="Q18" s="51">
        <f>VLOOKUP("Industrial "&amp;E18&amp;" "&amp;D18,data_SEAI!$C$5:$M$208,11,FALSE)</f>
        <v>0.995</v>
      </c>
      <c r="R18" s="45">
        <v>20</v>
      </c>
      <c r="S18" s="50">
        <f>VLOOKUP("Industrial "&amp;E18&amp;" "&amp;D18,pivot_SEAI!$A$5:$D$72,K18,FALSE)</f>
        <v>37.091089150000002</v>
      </c>
      <c r="T18" s="45">
        <v>31.536000000000001</v>
      </c>
      <c r="U18" s="45">
        <v>0.85</v>
      </c>
      <c r="V18" s="44">
        <f t="shared" si="4"/>
        <v>1.8545544575000001</v>
      </c>
      <c r="W18" s="45">
        <v>2019</v>
      </c>
      <c r="AA18" s="57" t="s">
        <v>258</v>
      </c>
      <c r="AB18" s="57"/>
      <c r="AC18" s="57" t="str">
        <f t="shared" si="5"/>
        <v>I-CAF-DRR-ELC-ETS_N</v>
      </c>
      <c r="AD18" s="57" t="str">
        <f t="shared" si="6"/>
        <v>Industry - Chemicals - Dryer - Electric - ETS - NEW</v>
      </c>
      <c r="AE18" s="58" t="s">
        <v>1</v>
      </c>
      <c r="AF18" s="59" t="s">
        <v>259</v>
      </c>
      <c r="AG18" s="59"/>
      <c r="AH18" s="60"/>
      <c r="AI18" s="59"/>
    </row>
    <row r="19" spans="3:35" ht="14.5">
      <c r="C19" t="str">
        <f>+IND!$AD$4</f>
        <v>Chemicals</v>
      </c>
      <c r="D19" t="str">
        <f>+IND!$AD$5</f>
        <v>Dryer</v>
      </c>
      <c r="E19" t="str">
        <f>+IND!AD9</f>
        <v>Gas</v>
      </c>
      <c r="F19" t="s">
        <v>192</v>
      </c>
      <c r="G19" t="str">
        <f>+VLOOKUP(C19,IND!$O$5:$P$72,2,FALSE)</f>
        <v>CAF</v>
      </c>
      <c r="H19" t="str">
        <f>+VLOOKUP(D19,IND!$O$5:$P$72,2,FALSE)</f>
        <v>DRR</v>
      </c>
      <c r="I19" t="str">
        <f>+VLOOKUP(E19,IND!$O$5:$P$76,2,FALSE)</f>
        <v>GAS</v>
      </c>
      <c r="J19">
        <v>30000</v>
      </c>
      <c r="K19">
        <v>3</v>
      </c>
      <c r="M19" s="45" t="str">
        <f t="shared" si="0"/>
        <v>I-CAF-DRR-GAS-ETS_N</v>
      </c>
      <c r="N19" s="45" t="str">
        <f t="shared" si="1"/>
        <v>Industry - Chemicals - Dryer - Gas - ETS - NEW</v>
      </c>
      <c r="O19" s="45" t="str">
        <f t="shared" si="2"/>
        <v>INDGAS</v>
      </c>
      <c r="P19" s="45" t="str">
        <f t="shared" si="3"/>
        <v>CAFHTH,CAFMTH,CAFLTH,CAFHET</v>
      </c>
      <c r="Q19" s="51">
        <f>VLOOKUP("Industrial "&amp;E19&amp;" "&amp;D19,data_SEAI!$C$5:$M$208,11,FALSE)</f>
        <v>0.92</v>
      </c>
      <c r="R19" s="45">
        <v>20</v>
      </c>
      <c r="S19" s="50">
        <f>VLOOKUP("Industrial "&amp;E19&amp;" "&amp;D19,pivot_SEAI!$A$5:$D$72,K19,FALSE)</f>
        <v>142.0524964</v>
      </c>
      <c r="T19" s="45">
        <v>31.536000000000001</v>
      </c>
      <c r="U19" s="45">
        <v>0.85</v>
      </c>
      <c r="V19" s="44">
        <f t="shared" si="4"/>
        <v>7.1026248199999999</v>
      </c>
      <c r="W19" s="45">
        <v>2019</v>
      </c>
      <c r="AA19" s="57" t="s">
        <v>258</v>
      </c>
      <c r="AB19" s="57"/>
      <c r="AC19" s="57" t="str">
        <f t="shared" si="5"/>
        <v>I-CAF-DRR-GAS-ETS_N</v>
      </c>
      <c r="AD19" s="57" t="str">
        <f t="shared" si="6"/>
        <v>Industry - Chemicals - Dryer - Gas - ETS - NEW</v>
      </c>
      <c r="AE19" s="58" t="s">
        <v>1</v>
      </c>
      <c r="AF19" s="59" t="s">
        <v>259</v>
      </c>
      <c r="AG19" s="59"/>
      <c r="AH19" s="60"/>
      <c r="AI19" s="59"/>
    </row>
    <row r="20" spans="3:35" ht="14.5">
      <c r="C20" t="str">
        <f>+IND!$AD$4</f>
        <v>Chemicals</v>
      </c>
      <c r="D20" t="str">
        <f>+IND!$AD$5</f>
        <v>Dryer</v>
      </c>
      <c r="E20" t="str">
        <f>+IND!AD10</f>
        <v>Hydrogen</v>
      </c>
      <c r="F20" t="s">
        <v>192</v>
      </c>
      <c r="G20" t="str">
        <f>+VLOOKUP(C20,IND!$O$5:$P$72,2,FALSE)</f>
        <v>CAF</v>
      </c>
      <c r="H20" t="str">
        <f>+VLOOKUP(D20,IND!$O$5:$P$72,2,FALSE)</f>
        <v>DRR</v>
      </c>
      <c r="I20" t="str">
        <f>+VLOOKUP(E20,IND!$O$5:$P$76,2,FALSE)</f>
        <v>H2L</v>
      </c>
      <c r="J20">
        <v>30000</v>
      </c>
      <c r="K20">
        <v>3</v>
      </c>
      <c r="M20" s="45" t="str">
        <f t="shared" si="0"/>
        <v>I-CAF-DRR-H2L-ETS_N</v>
      </c>
      <c r="N20" s="45" t="str">
        <f t="shared" si="1"/>
        <v>Industry - Chemicals - Dryer - Hydrogen - ETS - NEW</v>
      </c>
      <c r="O20" s="45" t="str">
        <f t="shared" si="2"/>
        <v>INDH2L</v>
      </c>
      <c r="P20" s="45" t="str">
        <f t="shared" si="3"/>
        <v>CAFHTH,CAFMTH,CAFLTH,CAFHET</v>
      </c>
      <c r="Q20" s="51">
        <f>VLOOKUP("Industrial "&amp;E20&amp;" "&amp;D20,data_SEAI!$C$5:$M$208,11,FALSE)</f>
        <v>0.92</v>
      </c>
      <c r="R20" s="45">
        <v>20</v>
      </c>
      <c r="S20" s="50">
        <f>VLOOKUP("Industrial "&amp;E20&amp;" "&amp;D20,pivot_SEAI!$A$5:$D$72,K20,FALSE)</f>
        <v>157.18168499999999</v>
      </c>
      <c r="T20" s="45">
        <v>31.536000000000001</v>
      </c>
      <c r="U20" s="45">
        <v>0.85</v>
      </c>
      <c r="V20" s="44">
        <f t="shared" si="4"/>
        <v>7.8590842499999995</v>
      </c>
      <c r="W20" s="45">
        <v>2019</v>
      </c>
      <c r="AA20" s="57" t="s">
        <v>258</v>
      </c>
      <c r="AB20" s="57"/>
      <c r="AC20" s="57" t="str">
        <f t="shared" si="5"/>
        <v>I-CAF-DRR-H2L-ETS_N</v>
      </c>
      <c r="AD20" s="57" t="str">
        <f t="shared" si="6"/>
        <v>Industry - Chemicals - Dryer - Hydrogen - ETS - NEW</v>
      </c>
      <c r="AE20" s="58" t="s">
        <v>1</v>
      </c>
      <c r="AF20" s="59" t="s">
        <v>259</v>
      </c>
      <c r="AG20" s="59"/>
      <c r="AH20" s="60"/>
      <c r="AI20" s="59"/>
    </row>
    <row r="21" spans="3:35" ht="14.5">
      <c r="C21" t="str">
        <f>+IND!$AE$4</f>
        <v>Chemicals</v>
      </c>
      <c r="D21" t="str">
        <f>+IND!$AE$5</f>
        <v>CHP</v>
      </c>
      <c r="E21" t="str">
        <f>+IND!AE6</f>
        <v>Bio fuel</v>
      </c>
      <c r="F21" t="s">
        <v>192</v>
      </c>
      <c r="G21" t="str">
        <f>+VLOOKUP(C21,IND!$O$5:$P$72,2,FALSE)</f>
        <v>CAF</v>
      </c>
      <c r="H21" t="str">
        <f>+VLOOKUP(D21,IND!$O$5:$P$72,2,FALSE)</f>
        <v>CHP</v>
      </c>
      <c r="I21" t="str">
        <f>+VLOOKUP(E21,IND!$O$5:$P$76,2,FALSE)</f>
        <v>BIO</v>
      </c>
      <c r="J21">
        <v>30000</v>
      </c>
      <c r="K21">
        <v>3</v>
      </c>
      <c r="M21" s="45" t="str">
        <f t="shared" si="0"/>
        <v>I-CAF-CHP-BIO-ETS_N</v>
      </c>
      <c r="N21" s="45" t="str">
        <f t="shared" si="1"/>
        <v>Industry - Chemicals - CHP - Bio fuel - ETS - NEW</v>
      </c>
      <c r="O21" s="45" t="str">
        <f t="shared" si="2"/>
        <v>INDBIO</v>
      </c>
      <c r="P21" s="45" t="str">
        <f t="shared" si="3"/>
        <v>CAFHTH,CAFMTH,CAFLTH,CAFHET</v>
      </c>
      <c r="Q21" s="51">
        <f>VLOOKUP("Industrial "&amp;E21&amp;" "&amp;D21,data_SEAI!$C$5:$M$208,11,FALSE)</f>
        <v>0.5</v>
      </c>
      <c r="R21" s="45">
        <v>20</v>
      </c>
      <c r="S21" s="50">
        <f>VLOOKUP("Industrial "&amp;E21&amp;" "&amp;D21,pivot_SEAI!$A$5:$D$72,K21,FALSE)</f>
        <v>226.79123730000001</v>
      </c>
      <c r="T21" s="45">
        <v>31.536000000000001</v>
      </c>
      <c r="U21" s="45">
        <v>0.85</v>
      </c>
      <c r="V21" s="44">
        <f t="shared" si="4"/>
        <v>11.339561865</v>
      </c>
      <c r="W21" s="45">
        <v>2019</v>
      </c>
      <c r="AA21" s="57" t="s">
        <v>258</v>
      </c>
      <c r="AB21" s="57"/>
      <c r="AC21" s="57" t="str">
        <f t="shared" si="5"/>
        <v>I-CAF-CHP-BIO-ETS_N</v>
      </c>
      <c r="AD21" s="57" t="str">
        <f t="shared" si="6"/>
        <v>Industry - Chemicals - CHP - Bio fuel - ETS - NEW</v>
      </c>
      <c r="AE21" s="58" t="s">
        <v>1</v>
      </c>
      <c r="AF21" s="59" t="s">
        <v>259</v>
      </c>
      <c r="AG21" s="59"/>
      <c r="AH21" s="60"/>
      <c r="AI21" s="59"/>
    </row>
    <row r="22" spans="3:35" ht="14.5">
      <c r="C22" t="str">
        <f>+IND!$AE$4</f>
        <v>Chemicals</v>
      </c>
      <c r="D22" t="str">
        <f>+IND!$AE$5</f>
        <v>CHP</v>
      </c>
      <c r="E22" t="str">
        <f>+IND!AE7</f>
        <v>Biomass</v>
      </c>
      <c r="F22" t="s">
        <v>192</v>
      </c>
      <c r="G22" t="str">
        <f>+VLOOKUP(C22,IND!$O$5:$P$72,2,FALSE)</f>
        <v>CAF</v>
      </c>
      <c r="H22" t="str">
        <f>+VLOOKUP(D22,IND!$O$5:$P$72,2,FALSE)</f>
        <v>CHP</v>
      </c>
      <c r="I22" t="str">
        <f>+VLOOKUP(E22,IND!$O$5:$P$76,2,FALSE)</f>
        <v>WOO</v>
      </c>
      <c r="J22">
        <v>30000</v>
      </c>
      <c r="K22">
        <v>3</v>
      </c>
      <c r="M22" s="45" t="str">
        <f t="shared" si="0"/>
        <v>I-CAF-CHP-WOO-ETS_N</v>
      </c>
      <c r="N22" s="45" t="str">
        <f t="shared" si="1"/>
        <v>Industry - Chemicals - CHP - Biomass - ETS - NEW</v>
      </c>
      <c r="O22" s="45" t="str">
        <f t="shared" si="2"/>
        <v>INDWOO</v>
      </c>
      <c r="P22" s="45" t="str">
        <f t="shared" si="3"/>
        <v>CAFHTH,CAFMTH,CAFLTH,CAFHET</v>
      </c>
      <c r="Q22" s="51">
        <f>VLOOKUP("Industrial "&amp;E22&amp;" "&amp;D22,data_SEAI!$C$5:$M$208,11,FALSE)</f>
        <v>0.5</v>
      </c>
      <c r="R22" s="45">
        <v>20</v>
      </c>
      <c r="S22" s="50">
        <f>VLOOKUP("Industrial "&amp;E22&amp;" "&amp;D22,pivot_SEAI!$A$5:$D$72,K22,FALSE)</f>
        <v>156</v>
      </c>
      <c r="T22" s="45">
        <v>31.536000000000001</v>
      </c>
      <c r="U22" s="45">
        <v>0.85</v>
      </c>
      <c r="V22" s="44">
        <f t="shared" si="4"/>
        <v>7.8000000000000007</v>
      </c>
      <c r="W22" s="45">
        <v>2019</v>
      </c>
      <c r="AA22" s="57" t="s">
        <v>258</v>
      </c>
      <c r="AB22" s="57"/>
      <c r="AC22" s="57" t="str">
        <f t="shared" si="5"/>
        <v>I-CAF-CHP-WOO-ETS_N</v>
      </c>
      <c r="AD22" s="57" t="str">
        <f t="shared" si="6"/>
        <v>Industry - Chemicals - CHP - Biomass - ETS - NEW</v>
      </c>
      <c r="AE22" s="58" t="s">
        <v>1</v>
      </c>
      <c r="AF22" s="59" t="s">
        <v>259</v>
      </c>
      <c r="AG22" s="59"/>
      <c r="AH22" s="60"/>
      <c r="AI22" s="59"/>
    </row>
    <row r="23" spans="3:35" ht="14.5">
      <c r="C23" t="str">
        <f>+IND!$AE$4</f>
        <v>Chemicals</v>
      </c>
      <c r="D23" t="str">
        <f>+IND!$AE$5</f>
        <v>CHP</v>
      </c>
      <c r="E23" t="str">
        <f>+IND!AE8</f>
        <v>Biomethane</v>
      </c>
      <c r="F23" t="s">
        <v>192</v>
      </c>
      <c r="G23" t="str">
        <f>+VLOOKUP(C23,IND!$O$5:$P$72,2,FALSE)</f>
        <v>CAF</v>
      </c>
      <c r="H23" t="str">
        <f>+VLOOKUP(D23,IND!$O$5:$P$72,2,FALSE)</f>
        <v>CHP</v>
      </c>
      <c r="I23" t="str">
        <f>+VLOOKUP(E23,IND!$O$5:$P$76,2,FALSE)</f>
        <v>BGS</v>
      </c>
      <c r="J23">
        <v>30000</v>
      </c>
      <c r="K23">
        <v>3</v>
      </c>
      <c r="M23" s="45" t="str">
        <f t="shared" si="0"/>
        <v>I-CAF-CHP-BGS-ETS_N</v>
      </c>
      <c r="N23" s="45" t="str">
        <f t="shared" si="1"/>
        <v>Industry - Chemicals - CHP - Biomethane - ETS - NEW</v>
      </c>
      <c r="O23" s="45" t="str">
        <f t="shared" si="2"/>
        <v>INDBGS</v>
      </c>
      <c r="P23" s="45" t="str">
        <f t="shared" si="3"/>
        <v>CAFHTH,CAFMTH,CAFLTH,CAFHET</v>
      </c>
      <c r="Q23" s="51">
        <f>VLOOKUP("Industrial "&amp;E23&amp;" "&amp;D23,data_SEAI!$C$5:$M$208,11,FALSE)</f>
        <v>0.5</v>
      </c>
      <c r="R23" s="45">
        <v>20</v>
      </c>
      <c r="S23" s="50">
        <f>VLOOKUP("Industrial "&amp;E23&amp;" "&amp;D23,pivot_SEAI!$A$5:$D$72,K23,FALSE)</f>
        <v>226.79123730000001</v>
      </c>
      <c r="T23" s="45">
        <v>31.536000000000001</v>
      </c>
      <c r="U23" s="45">
        <v>0.85</v>
      </c>
      <c r="V23" s="44">
        <f t="shared" si="4"/>
        <v>11.339561865</v>
      </c>
      <c r="W23" s="45">
        <v>2019</v>
      </c>
      <c r="AA23" s="57" t="s">
        <v>258</v>
      </c>
      <c r="AB23" s="57"/>
      <c r="AC23" s="57" t="str">
        <f t="shared" si="5"/>
        <v>I-CAF-CHP-BGS-ETS_N</v>
      </c>
      <c r="AD23" s="57" t="str">
        <f t="shared" si="6"/>
        <v>Industry - Chemicals - CHP - Biomethane - ETS - NEW</v>
      </c>
      <c r="AE23" s="58" t="s">
        <v>1</v>
      </c>
      <c r="AF23" s="59" t="s">
        <v>259</v>
      </c>
      <c r="AG23" s="59"/>
      <c r="AH23" s="60"/>
      <c r="AI23" s="59"/>
    </row>
    <row r="24" spans="3:35" ht="14.5">
      <c r="C24" t="str">
        <f>+IND!$AE$4</f>
        <v>Chemicals</v>
      </c>
      <c r="D24" t="str">
        <f>+IND!$AE$5</f>
        <v>CHP</v>
      </c>
      <c r="E24" t="str">
        <f>+IND!AE9</f>
        <v>Gas</v>
      </c>
      <c r="F24" t="s">
        <v>192</v>
      </c>
      <c r="G24" t="str">
        <f>+VLOOKUP(C24,IND!$O$5:$P$72,2,FALSE)</f>
        <v>CAF</v>
      </c>
      <c r="H24" t="str">
        <f>+VLOOKUP(D24,IND!$O$5:$P$72,2,FALSE)</f>
        <v>CHP</v>
      </c>
      <c r="I24" t="str">
        <f>+VLOOKUP(E24,IND!$O$5:$P$76,2,FALSE)</f>
        <v>GAS</v>
      </c>
      <c r="J24">
        <v>30000</v>
      </c>
      <c r="K24">
        <v>3</v>
      </c>
      <c r="M24" s="45" t="str">
        <f t="shared" si="0"/>
        <v>I-CAF-CHP-GAS-ETS_N</v>
      </c>
      <c r="N24" s="45" t="str">
        <f t="shared" si="1"/>
        <v>Industry - Chemicals - CHP - Gas - ETS - NEW</v>
      </c>
      <c r="O24" s="45" t="str">
        <f t="shared" si="2"/>
        <v>INDGAS</v>
      </c>
      <c r="P24" s="45" t="str">
        <f t="shared" si="3"/>
        <v>CAFHTH,CAFMTH,CAFLTH,CAFHET</v>
      </c>
      <c r="Q24" s="51">
        <f>VLOOKUP("Industrial "&amp;E24&amp;" "&amp;D24,data_SEAI!$C$5:$M$208,11,FALSE)</f>
        <v>0.5</v>
      </c>
      <c r="R24" s="45">
        <v>20</v>
      </c>
      <c r="S24" s="50">
        <f>VLOOKUP("Industrial "&amp;E24&amp;" "&amp;D24,pivot_SEAI!$A$5:$D$72,K24,FALSE)</f>
        <v>226.79123730000001</v>
      </c>
      <c r="T24" s="45">
        <v>31.536000000000001</v>
      </c>
      <c r="U24" s="45">
        <v>0.85</v>
      </c>
      <c r="V24" s="44">
        <f t="shared" si="4"/>
        <v>11.339561865</v>
      </c>
      <c r="W24" s="45">
        <v>2019</v>
      </c>
      <c r="AA24" s="57" t="s">
        <v>258</v>
      </c>
      <c r="AB24" s="57"/>
      <c r="AC24" s="57" t="str">
        <f t="shared" si="5"/>
        <v>I-CAF-CHP-GAS-ETS_N</v>
      </c>
      <c r="AD24" s="57" t="str">
        <f t="shared" si="6"/>
        <v>Industry - Chemicals - CHP - Gas - ETS - NEW</v>
      </c>
      <c r="AE24" s="58" t="s">
        <v>1</v>
      </c>
      <c r="AF24" s="59" t="s">
        <v>259</v>
      </c>
      <c r="AG24" s="59"/>
      <c r="AH24" s="60"/>
      <c r="AI24" s="59"/>
    </row>
    <row r="25" spans="3:35" ht="14.5">
      <c r="C25" t="str">
        <f>+IND!$AE$4</f>
        <v>Chemicals</v>
      </c>
      <c r="D25" t="str">
        <f>+IND!$AE$5</f>
        <v>CHP</v>
      </c>
      <c r="E25" t="str">
        <f>+IND!AE10</f>
        <v>Hydrogen</v>
      </c>
      <c r="F25" t="s">
        <v>192</v>
      </c>
      <c r="G25" t="str">
        <f>+VLOOKUP(C25,IND!$O$5:$P$72,2,FALSE)</f>
        <v>CAF</v>
      </c>
      <c r="H25" t="str">
        <f>+VLOOKUP(D25,IND!$O$5:$P$72,2,FALSE)</f>
        <v>CHP</v>
      </c>
      <c r="I25" t="str">
        <f>+VLOOKUP(E25,IND!$O$5:$P$76,2,FALSE)</f>
        <v>H2L</v>
      </c>
      <c r="J25">
        <v>30000</v>
      </c>
      <c r="K25">
        <v>3</v>
      </c>
      <c r="M25" s="45" t="str">
        <f t="shared" si="0"/>
        <v>I-CAF-CHP-H2L-ETS_N</v>
      </c>
      <c r="N25" s="45" t="str">
        <f t="shared" si="1"/>
        <v>Industry - Chemicals - CHP - Hydrogen - ETS - NEW</v>
      </c>
      <c r="O25" s="45" t="str">
        <f t="shared" si="2"/>
        <v>INDH2L</v>
      </c>
      <c r="P25" s="45" t="str">
        <f t="shared" si="3"/>
        <v>CAFHTH,CAFMTH,CAFLTH,CAFHET</v>
      </c>
      <c r="Q25" s="51">
        <f>VLOOKUP("Industrial "&amp;E25&amp;" "&amp;D25,data_SEAI!$C$5:$M$208,11,FALSE)</f>
        <v>0.5</v>
      </c>
      <c r="R25" s="45">
        <v>20</v>
      </c>
      <c r="S25" s="50">
        <f>VLOOKUP("Industrial "&amp;E25&amp;" "&amp;D25,pivot_SEAI!$A$5:$D$72,K25,FALSE)</f>
        <v>409.79123729999998</v>
      </c>
      <c r="T25" s="45">
        <v>31.536000000000001</v>
      </c>
      <c r="U25" s="45">
        <v>0.85</v>
      </c>
      <c r="V25" s="44">
        <f t="shared" si="4"/>
        <v>20.489561864999999</v>
      </c>
      <c r="W25" s="45">
        <v>2019</v>
      </c>
      <c r="AA25" s="57" t="s">
        <v>258</v>
      </c>
      <c r="AB25" s="57"/>
      <c r="AC25" s="57" t="str">
        <f t="shared" si="5"/>
        <v>I-CAF-CHP-H2L-ETS_N</v>
      </c>
      <c r="AD25" s="57" t="str">
        <f t="shared" si="6"/>
        <v>Industry - Chemicals - CHP - Hydrogen - ETS - NEW</v>
      </c>
      <c r="AE25" s="58" t="s">
        <v>1</v>
      </c>
      <c r="AF25" s="59" t="s">
        <v>259</v>
      </c>
      <c r="AG25" s="59"/>
      <c r="AH25" s="60"/>
      <c r="AI25" s="59"/>
    </row>
    <row r="26" spans="3:35" ht="14.5">
      <c r="C26" t="str">
        <f>+IND!$AF$4</f>
        <v>Chemicals</v>
      </c>
      <c r="D26" t="str">
        <f>+IND!$AF$5</f>
        <v>Boiler</v>
      </c>
      <c r="E26" t="str">
        <f>+IND!AF6</f>
        <v>Bio fuel</v>
      </c>
      <c r="F26" t="s">
        <v>192</v>
      </c>
      <c r="G26" t="str">
        <f>+VLOOKUP(C26,IND!$O$5:$P$72,2,FALSE)</f>
        <v>CAF</v>
      </c>
      <c r="H26" t="str">
        <f>+VLOOKUP(D26,IND!$O$5:$P$72,2,FALSE)</f>
        <v>BLR</v>
      </c>
      <c r="I26" t="str">
        <f>+VLOOKUP(E26,IND!$O$5:$P$76,2,FALSE)</f>
        <v>BIO</v>
      </c>
      <c r="J26">
        <v>30000</v>
      </c>
      <c r="K26">
        <v>3</v>
      </c>
      <c r="M26" s="45" t="str">
        <f t="shared" si="0"/>
        <v>I-CAF-BLR-BIO-ETS_N</v>
      </c>
      <c r="N26" s="45" t="str">
        <f t="shared" si="1"/>
        <v>Industry - Chemicals - Boiler - Bio fuel - ETS - NEW</v>
      </c>
      <c r="O26" s="45" t="str">
        <f t="shared" si="2"/>
        <v>INDBIO</v>
      </c>
      <c r="P26" s="45" t="str">
        <f t="shared" si="3"/>
        <v>CAFHTH,CAFMTH,CAFLTH,CAFHET</v>
      </c>
      <c r="Q26" s="51">
        <f>VLOOKUP("Industrial "&amp;E26&amp;" "&amp;D26,data_SEAI!$C$5:$M$208,11,FALSE)</f>
        <v>0.92</v>
      </c>
      <c r="R26" s="45">
        <v>20</v>
      </c>
      <c r="S26" s="50">
        <f>VLOOKUP("Industrial "&amp;E26&amp;" "&amp;D26,pivot_SEAI!$A$5:$D$72,K26,FALSE)</f>
        <v>140.91604100000001</v>
      </c>
      <c r="T26" s="45">
        <v>31.536000000000001</v>
      </c>
      <c r="U26" s="45">
        <v>0.85</v>
      </c>
      <c r="V26" s="44">
        <f t="shared" si="4"/>
        <v>7.0458020500000007</v>
      </c>
      <c r="W26" s="45">
        <v>2019</v>
      </c>
      <c r="AA26" s="57" t="s">
        <v>258</v>
      </c>
      <c r="AB26" s="57"/>
      <c r="AC26" s="57" t="str">
        <f t="shared" si="5"/>
        <v>I-CAF-BLR-BIO-ETS_N</v>
      </c>
      <c r="AD26" s="57" t="str">
        <f t="shared" si="6"/>
        <v>Industry - Chemicals - Boiler - Bio fuel - ETS - NEW</v>
      </c>
      <c r="AE26" s="58" t="s">
        <v>1</v>
      </c>
      <c r="AF26" s="59" t="s">
        <v>259</v>
      </c>
      <c r="AG26" s="59"/>
      <c r="AH26" s="60"/>
      <c r="AI26" s="59"/>
    </row>
    <row r="27" spans="3:35" ht="14.5">
      <c r="C27" t="str">
        <f>+IND!$AF$4</f>
        <v>Chemicals</v>
      </c>
      <c r="D27" t="str">
        <f>+IND!$AF$5</f>
        <v>Boiler</v>
      </c>
      <c r="E27" t="str">
        <f>+IND!AF7</f>
        <v>Biomass</v>
      </c>
      <c r="F27" t="s">
        <v>192</v>
      </c>
      <c r="G27" t="str">
        <f>+VLOOKUP(C27,IND!$O$5:$P$72,2,FALSE)</f>
        <v>CAF</v>
      </c>
      <c r="H27" t="str">
        <f>+VLOOKUP(D27,IND!$O$5:$P$72,2,FALSE)</f>
        <v>BLR</v>
      </c>
      <c r="I27" t="str">
        <f>+VLOOKUP(E27,IND!$O$5:$P$76,2,FALSE)</f>
        <v>WOO</v>
      </c>
      <c r="J27">
        <v>30000</v>
      </c>
      <c r="K27">
        <v>3</v>
      </c>
      <c r="M27" s="45" t="str">
        <f t="shared" si="0"/>
        <v>I-CAF-BLR-WOO-ETS_N</v>
      </c>
      <c r="N27" s="45" t="str">
        <f t="shared" si="1"/>
        <v>Industry - Chemicals - Boiler - Biomass - ETS - NEW</v>
      </c>
      <c r="O27" s="45" t="str">
        <f t="shared" si="2"/>
        <v>INDWOO</v>
      </c>
      <c r="P27" s="45" t="str">
        <f t="shared" si="3"/>
        <v>CAFHTH,CAFMTH,CAFLTH,CAFHET</v>
      </c>
      <c r="Q27" s="51">
        <f>VLOOKUP("Industrial "&amp;E27&amp;" "&amp;D27,data_SEAI!$C$5:$M$208,11,FALSE)</f>
        <v>0.85</v>
      </c>
      <c r="R27" s="45">
        <v>20</v>
      </c>
      <c r="S27" s="50">
        <f>VLOOKUP("Industrial "&amp;E27&amp;" "&amp;D27,pivot_SEAI!$A$5:$D$72,K27,FALSE)</f>
        <v>296.26324290000002</v>
      </c>
      <c r="T27" s="45">
        <v>31.536000000000001</v>
      </c>
      <c r="U27" s="45">
        <v>0.85</v>
      </c>
      <c r="V27" s="44">
        <f t="shared" si="4"/>
        <v>14.813162145000002</v>
      </c>
      <c r="W27" s="45">
        <v>2019</v>
      </c>
      <c r="AA27" s="57" t="s">
        <v>258</v>
      </c>
      <c r="AB27" s="57"/>
      <c r="AC27" s="57" t="str">
        <f t="shared" si="5"/>
        <v>I-CAF-BLR-WOO-ETS_N</v>
      </c>
      <c r="AD27" s="57" t="str">
        <f t="shared" si="6"/>
        <v>Industry - Chemicals - Boiler - Biomass - ETS - NEW</v>
      </c>
      <c r="AE27" s="58" t="s">
        <v>1</v>
      </c>
      <c r="AF27" s="59" t="s">
        <v>259</v>
      </c>
      <c r="AG27" s="59"/>
      <c r="AH27" s="60"/>
      <c r="AI27" s="59"/>
    </row>
    <row r="28" spans="3:35" ht="14.5">
      <c r="C28" t="str">
        <f>+IND!$AF$4</f>
        <v>Chemicals</v>
      </c>
      <c r="D28" t="str">
        <f>+IND!$AF$5</f>
        <v>Boiler</v>
      </c>
      <c r="E28" t="str">
        <f>+IND!AF8</f>
        <v>Biomethane</v>
      </c>
      <c r="F28" t="s">
        <v>192</v>
      </c>
      <c r="G28" t="str">
        <f>+VLOOKUP(C28,IND!$O$5:$P$72,2,FALSE)</f>
        <v>CAF</v>
      </c>
      <c r="H28" t="str">
        <f>+VLOOKUP(D28,IND!$O$5:$P$72,2,FALSE)</f>
        <v>BLR</v>
      </c>
      <c r="I28" t="str">
        <f>+VLOOKUP(E28,IND!$O$5:$P$76,2,FALSE)</f>
        <v>BGS</v>
      </c>
      <c r="J28">
        <v>30000</v>
      </c>
      <c r="K28">
        <v>3</v>
      </c>
      <c r="M28" s="45" t="str">
        <f t="shared" si="0"/>
        <v>I-CAF-BLR-BGS-ETS_N</v>
      </c>
      <c r="N28" s="45" t="str">
        <f t="shared" si="1"/>
        <v>Industry - Chemicals - Boiler - Biomethane - ETS - NEW</v>
      </c>
      <c r="O28" s="45" t="str">
        <f t="shared" si="2"/>
        <v>INDBGS</v>
      </c>
      <c r="P28" s="45" t="str">
        <f t="shared" si="3"/>
        <v>CAFHTH,CAFMTH,CAFLTH,CAFHET</v>
      </c>
      <c r="Q28" s="51">
        <f>VLOOKUP("Industrial "&amp;E28&amp;" "&amp;D28,data_SEAI!$C$5:$M$208,11,FALSE)</f>
        <v>0.92</v>
      </c>
      <c r="R28" s="45">
        <v>20</v>
      </c>
      <c r="S28" s="50">
        <f>VLOOKUP("Industrial "&amp;E28&amp;" "&amp;D28,pivot_SEAI!$A$5:$D$72,K28,FALSE)</f>
        <v>140.91604100000001</v>
      </c>
      <c r="T28" s="45">
        <v>31.536000000000001</v>
      </c>
      <c r="U28" s="45">
        <v>0.85</v>
      </c>
      <c r="V28" s="44">
        <f t="shared" si="4"/>
        <v>7.0458020500000007</v>
      </c>
      <c r="W28" s="45">
        <v>2019</v>
      </c>
      <c r="AA28" s="57" t="s">
        <v>258</v>
      </c>
      <c r="AB28" s="57"/>
      <c r="AC28" s="57" t="str">
        <f t="shared" si="5"/>
        <v>I-CAF-BLR-BGS-ETS_N</v>
      </c>
      <c r="AD28" s="57" t="str">
        <f t="shared" si="6"/>
        <v>Industry - Chemicals - Boiler - Biomethane - ETS - NEW</v>
      </c>
      <c r="AE28" s="58" t="s">
        <v>1</v>
      </c>
      <c r="AF28" s="59" t="s">
        <v>259</v>
      </c>
      <c r="AG28" s="59"/>
      <c r="AH28" s="60"/>
      <c r="AI28" s="59"/>
    </row>
    <row r="29" spans="3:35" ht="14.5">
      <c r="C29" t="str">
        <f>+IND!$AF$4</f>
        <v>Chemicals</v>
      </c>
      <c r="D29" t="str">
        <f>+IND!$AF$5</f>
        <v>Boiler</v>
      </c>
      <c r="E29" t="str">
        <f>+IND!AF9</f>
        <v>Electric</v>
      </c>
      <c r="F29" t="s">
        <v>192</v>
      </c>
      <c r="G29" t="str">
        <f>+VLOOKUP(C29,IND!$O$5:$P$72,2,FALSE)</f>
        <v>CAF</v>
      </c>
      <c r="H29" t="str">
        <f>+VLOOKUP(D29,IND!$O$5:$P$72,2,FALSE)</f>
        <v>BLR</v>
      </c>
      <c r="I29" t="str">
        <f>+VLOOKUP(E29,IND!$O$5:$P$76,2,FALSE)</f>
        <v>ELC</v>
      </c>
      <c r="J29">
        <v>30000</v>
      </c>
      <c r="K29">
        <v>3</v>
      </c>
      <c r="M29" s="45" t="str">
        <f t="shared" si="0"/>
        <v>I-CAF-BLR-ELC-ETS_N</v>
      </c>
      <c r="N29" s="45" t="str">
        <f t="shared" si="1"/>
        <v>Industry - Chemicals - Boiler - Electric - ETS - NEW</v>
      </c>
      <c r="O29" s="45" t="str">
        <f t="shared" si="2"/>
        <v>INDELC</v>
      </c>
      <c r="P29" s="45" t="str">
        <f t="shared" si="3"/>
        <v>CAFHTH,CAFMTH,CAFLTH,CAFHET</v>
      </c>
      <c r="Q29" s="51">
        <f>VLOOKUP("Industrial "&amp;E29&amp;" "&amp;D29,data_SEAI!$C$5:$M$208,11,FALSE)</f>
        <v>0.99</v>
      </c>
      <c r="R29" s="45">
        <v>20</v>
      </c>
      <c r="S29" s="50">
        <f>VLOOKUP("Industrial "&amp;E29&amp;" "&amp;D29,pivot_SEAI!$A$5:$D$72,K29,FALSE)</f>
        <v>101.8670176</v>
      </c>
      <c r="T29" s="45">
        <v>31.536000000000001</v>
      </c>
      <c r="U29" s="45">
        <v>0.85</v>
      </c>
      <c r="V29" s="44">
        <f t="shared" si="4"/>
        <v>5.09335088</v>
      </c>
      <c r="W29" s="45">
        <v>2019</v>
      </c>
      <c r="AA29" s="57" t="s">
        <v>258</v>
      </c>
      <c r="AB29" s="57"/>
      <c r="AC29" s="57" t="str">
        <f t="shared" si="5"/>
        <v>I-CAF-BLR-ELC-ETS_N</v>
      </c>
      <c r="AD29" s="57" t="str">
        <f t="shared" si="6"/>
        <v>Industry - Chemicals - Boiler - Electric - ETS - NEW</v>
      </c>
      <c r="AE29" s="58" t="s">
        <v>1</v>
      </c>
      <c r="AF29" s="59" t="s">
        <v>259</v>
      </c>
      <c r="AG29" s="59"/>
      <c r="AH29" s="60"/>
      <c r="AI29" s="59"/>
    </row>
    <row r="30" spans="3:35" ht="14.5">
      <c r="C30" t="str">
        <f>+IND!$AF$4</f>
        <v>Chemicals</v>
      </c>
      <c r="D30" t="str">
        <f>+IND!$AF$5</f>
        <v>Boiler</v>
      </c>
      <c r="E30" t="str">
        <f>+IND!AF10</f>
        <v>Gas</v>
      </c>
      <c r="F30" t="s">
        <v>192</v>
      </c>
      <c r="G30" t="str">
        <f>+VLOOKUP(C30,IND!$O$5:$P$72,2,FALSE)</f>
        <v>CAF</v>
      </c>
      <c r="H30" t="str">
        <f>+VLOOKUP(D30,IND!$O$5:$P$72,2,FALSE)</f>
        <v>BLR</v>
      </c>
      <c r="I30" t="str">
        <f>+VLOOKUP(E30,IND!$O$5:$P$76,2,FALSE)</f>
        <v>GAS</v>
      </c>
      <c r="J30">
        <v>30000</v>
      </c>
      <c r="K30">
        <v>3</v>
      </c>
      <c r="M30" s="45" t="str">
        <f t="shared" si="0"/>
        <v>I-CAF-BLR-GAS-ETS_N</v>
      </c>
      <c r="N30" s="45" t="str">
        <f t="shared" si="1"/>
        <v>Industry - Chemicals - Boiler - Gas - ETS - NEW</v>
      </c>
      <c r="O30" s="45" t="str">
        <f t="shared" si="2"/>
        <v>INDGAS</v>
      </c>
      <c r="P30" s="45" t="str">
        <f t="shared" si="3"/>
        <v>CAFHTH,CAFMTH,CAFLTH,CAFHET</v>
      </c>
      <c r="Q30" s="51">
        <f>VLOOKUP("Industrial "&amp;E30&amp;" "&amp;D30,data_SEAI!$C$5:$M$208,11,FALSE)</f>
        <v>0.92</v>
      </c>
      <c r="R30" s="45">
        <v>20</v>
      </c>
      <c r="S30" s="50">
        <f>VLOOKUP("Industrial "&amp;E30&amp;" "&amp;D30,pivot_SEAI!$A$5:$D$72,K30,FALSE)</f>
        <v>140.91604100000001</v>
      </c>
      <c r="T30" s="45">
        <v>31.536000000000001</v>
      </c>
      <c r="U30" s="45">
        <v>0.85</v>
      </c>
      <c r="V30" s="44">
        <f t="shared" si="4"/>
        <v>7.0458020500000007</v>
      </c>
      <c r="W30" s="45">
        <v>2019</v>
      </c>
      <c r="AA30" s="57" t="s">
        <v>258</v>
      </c>
      <c r="AB30" s="57"/>
      <c r="AC30" s="57" t="str">
        <f t="shared" si="5"/>
        <v>I-CAF-BLR-GAS-ETS_N</v>
      </c>
      <c r="AD30" s="57" t="str">
        <f t="shared" si="6"/>
        <v>Industry - Chemicals - Boiler - Gas - ETS - NEW</v>
      </c>
      <c r="AE30" s="58" t="s">
        <v>1</v>
      </c>
      <c r="AF30" s="59" t="s">
        <v>259</v>
      </c>
      <c r="AG30" s="59"/>
      <c r="AH30" s="60"/>
      <c r="AI30" s="59"/>
    </row>
    <row r="31" spans="3:35" ht="14.5">
      <c r="C31" t="str">
        <f>+IND!$AF$4</f>
        <v>Chemicals</v>
      </c>
      <c r="D31" t="str">
        <f>+IND!$AF$5</f>
        <v>Boiler</v>
      </c>
      <c r="E31" t="str">
        <f>+IND!AF11</f>
        <v>Hydrogen</v>
      </c>
      <c r="F31" t="s">
        <v>192</v>
      </c>
      <c r="G31" t="str">
        <f>+VLOOKUP(C31,IND!$O$5:$P$72,2,FALSE)</f>
        <v>CAF</v>
      </c>
      <c r="H31" t="str">
        <f>+VLOOKUP(D31,IND!$O$5:$P$72,2,FALSE)</f>
        <v>BLR</v>
      </c>
      <c r="I31" t="str">
        <f>+VLOOKUP(E31,IND!$O$5:$P$76,2,FALSE)</f>
        <v>H2L</v>
      </c>
      <c r="J31">
        <v>30000</v>
      </c>
      <c r="K31">
        <v>3</v>
      </c>
      <c r="M31" s="45" t="str">
        <f t="shared" si="0"/>
        <v>I-CAF-BLR-H2L-ETS_N</v>
      </c>
      <c r="N31" s="45" t="str">
        <f t="shared" si="1"/>
        <v>Industry - Chemicals - Boiler - Hydrogen - ETS - NEW</v>
      </c>
      <c r="O31" s="45" t="str">
        <f t="shared" si="2"/>
        <v>INDH2L</v>
      </c>
      <c r="P31" s="45" t="str">
        <f t="shared" si="3"/>
        <v>CAFHTH,CAFMTH,CAFLTH,CAFHET</v>
      </c>
      <c r="Q31" s="51">
        <f>VLOOKUP("Industrial "&amp;E31&amp;" "&amp;D31,data_SEAI!$C$5:$M$208,11,FALSE)</f>
        <v>0.92</v>
      </c>
      <c r="R31" s="45">
        <v>20</v>
      </c>
      <c r="S31" s="50">
        <f>VLOOKUP("Industrial "&amp;E31&amp;" "&amp;D31,pivot_SEAI!$A$5:$D$72,K31,FALSE)</f>
        <v>171.80455019999999</v>
      </c>
      <c r="T31" s="45">
        <v>31.536000000000001</v>
      </c>
      <c r="U31" s="45">
        <v>0.85</v>
      </c>
      <c r="V31" s="44">
        <f t="shared" si="4"/>
        <v>8.5902275100000001</v>
      </c>
      <c r="W31" s="45">
        <v>2019</v>
      </c>
      <c r="AA31" s="57" t="s">
        <v>258</v>
      </c>
      <c r="AB31" s="57"/>
      <c r="AC31" s="57" t="str">
        <f t="shared" si="5"/>
        <v>I-CAF-BLR-H2L-ETS_N</v>
      </c>
      <c r="AD31" s="57" t="str">
        <f t="shared" si="6"/>
        <v>Industry - Chemicals - Boiler - Hydrogen - ETS - NEW</v>
      </c>
      <c r="AE31" s="58" t="s">
        <v>1</v>
      </c>
      <c r="AF31" s="59" t="s">
        <v>259</v>
      </c>
      <c r="AG31" s="59"/>
      <c r="AH31" s="60"/>
      <c r="AI31" s="59"/>
    </row>
    <row r="32" spans="3:35" ht="14.5">
      <c r="C32" t="str">
        <f>+IND!$AG$4</f>
        <v>Chemicals</v>
      </c>
      <c r="D32" t="str">
        <f>+IND!$AG$5</f>
        <v>Oven</v>
      </c>
      <c r="E32" t="str">
        <f>+IND!AG6</f>
        <v>Bio fuel</v>
      </c>
      <c r="F32" t="s">
        <v>192</v>
      </c>
      <c r="G32" t="str">
        <f>+VLOOKUP(C32,IND!$O$5:$P$72,2,FALSE)</f>
        <v>CAF</v>
      </c>
      <c r="H32" t="str">
        <f>+VLOOKUP(D32,IND!$O$5:$P$72,2,FALSE)</f>
        <v>OVN</v>
      </c>
      <c r="I32" t="str">
        <f>+VLOOKUP(E32,IND!$O$5:$P$76,2,FALSE)</f>
        <v>BIO</v>
      </c>
      <c r="J32">
        <v>30000</v>
      </c>
      <c r="K32">
        <v>3</v>
      </c>
      <c r="M32" s="45" t="str">
        <f t="shared" si="0"/>
        <v>I-CAF-OVN-BIO-ETS_N</v>
      </c>
      <c r="N32" s="45" t="str">
        <f t="shared" si="1"/>
        <v>Industry - Chemicals - Oven - Bio fuel - ETS - NEW</v>
      </c>
      <c r="O32" s="45" t="str">
        <f t="shared" si="2"/>
        <v>INDBIO</v>
      </c>
      <c r="P32" s="45" t="str">
        <f t="shared" si="3"/>
        <v>CAFHTH,CAFMTH,CAFLTH,CAFHET</v>
      </c>
      <c r="Q32" s="51">
        <f>VLOOKUP("Industrial "&amp;E32&amp;" "&amp;D32,data_SEAI!$C$5:$M$208,11,FALSE)</f>
        <v>0.92</v>
      </c>
      <c r="R32" s="45">
        <v>20</v>
      </c>
      <c r="S32" s="50">
        <f>VLOOKUP("Industrial "&amp;E32&amp;" "&amp;D32,pivot_SEAI!$A$5:$D$72,K32,FALSE)</f>
        <v>142.0524964</v>
      </c>
      <c r="T32" s="45">
        <v>31.536000000000001</v>
      </c>
      <c r="U32" s="45">
        <v>0.85</v>
      </c>
      <c r="V32" s="44">
        <f t="shared" si="4"/>
        <v>7.1026248199999999</v>
      </c>
      <c r="W32" s="45">
        <v>2019</v>
      </c>
      <c r="AA32" s="57" t="s">
        <v>258</v>
      </c>
      <c r="AB32" s="57"/>
      <c r="AC32" s="57" t="str">
        <f t="shared" si="5"/>
        <v>I-CAF-OVN-BIO-ETS_N</v>
      </c>
      <c r="AD32" s="57" t="str">
        <f t="shared" si="6"/>
        <v>Industry - Chemicals - Oven - Bio fuel - ETS - NEW</v>
      </c>
      <c r="AE32" s="58" t="s">
        <v>1</v>
      </c>
      <c r="AF32" s="59" t="s">
        <v>259</v>
      </c>
      <c r="AG32" s="59"/>
      <c r="AH32" s="60"/>
      <c r="AI32" s="59"/>
    </row>
    <row r="33" spans="3:35" ht="14.5">
      <c r="C33" t="str">
        <f>+IND!$AG$4</f>
        <v>Chemicals</v>
      </c>
      <c r="D33" t="str">
        <f>+IND!$AG$5</f>
        <v>Oven</v>
      </c>
      <c r="E33" t="str">
        <f>+IND!AG7</f>
        <v>Biomethane</v>
      </c>
      <c r="F33" t="s">
        <v>192</v>
      </c>
      <c r="G33" t="str">
        <f>+VLOOKUP(C33,IND!$O$5:$P$72,2,FALSE)</f>
        <v>CAF</v>
      </c>
      <c r="H33" t="str">
        <f>+VLOOKUP(D33,IND!$O$5:$P$72,2,FALSE)</f>
        <v>OVN</v>
      </c>
      <c r="I33" t="str">
        <f>+VLOOKUP(E33,IND!$O$5:$P$76,2,FALSE)</f>
        <v>BGS</v>
      </c>
      <c r="J33">
        <v>30000</v>
      </c>
      <c r="K33">
        <v>3</v>
      </c>
      <c r="M33" s="45" t="str">
        <f t="shared" si="0"/>
        <v>I-CAF-OVN-BGS-ETS_N</v>
      </c>
      <c r="N33" s="45" t="str">
        <f t="shared" si="1"/>
        <v>Industry - Chemicals - Oven - Biomethane - ETS - NEW</v>
      </c>
      <c r="O33" s="45" t="str">
        <f t="shared" si="2"/>
        <v>INDBGS</v>
      </c>
      <c r="P33" s="45" t="str">
        <f t="shared" si="3"/>
        <v>CAFHTH,CAFMTH,CAFLTH,CAFHET</v>
      </c>
      <c r="Q33" s="51">
        <f>VLOOKUP("Industrial "&amp;E33&amp;" "&amp;D33,data_SEAI!$C$5:$M$208,11,FALSE)</f>
        <v>0.92</v>
      </c>
      <c r="R33" s="45">
        <v>20</v>
      </c>
      <c r="S33" s="50">
        <f>VLOOKUP("Industrial "&amp;E33&amp;" "&amp;D33,pivot_SEAI!$A$5:$D$72,K33,FALSE)</f>
        <v>142.0524964</v>
      </c>
      <c r="T33" s="45">
        <v>31.536000000000001</v>
      </c>
      <c r="U33" s="45">
        <v>0.85</v>
      </c>
      <c r="V33" s="44">
        <f t="shared" si="4"/>
        <v>7.1026248199999999</v>
      </c>
      <c r="W33" s="45">
        <v>2019</v>
      </c>
      <c r="AA33" s="57" t="s">
        <v>258</v>
      </c>
      <c r="AB33" s="57"/>
      <c r="AC33" s="57" t="str">
        <f t="shared" si="5"/>
        <v>I-CAF-OVN-BGS-ETS_N</v>
      </c>
      <c r="AD33" s="57" t="str">
        <f t="shared" si="6"/>
        <v>Industry - Chemicals - Oven - Biomethane - ETS - NEW</v>
      </c>
      <c r="AE33" s="58" t="s">
        <v>1</v>
      </c>
      <c r="AF33" s="59" t="s">
        <v>259</v>
      </c>
      <c r="AG33" s="59"/>
      <c r="AH33" s="60"/>
      <c r="AI33" s="59"/>
    </row>
    <row r="34" spans="3:35" ht="14.5">
      <c r="C34" t="str">
        <f>+IND!$AG$4</f>
        <v>Chemicals</v>
      </c>
      <c r="D34" t="str">
        <f>+IND!$AG$5</f>
        <v>Oven</v>
      </c>
      <c r="E34" t="str">
        <f>+IND!AG8</f>
        <v>Electric</v>
      </c>
      <c r="F34" t="s">
        <v>192</v>
      </c>
      <c r="G34" t="str">
        <f>+VLOOKUP(C34,IND!$O$5:$P$72,2,FALSE)</f>
        <v>CAF</v>
      </c>
      <c r="H34" t="str">
        <f>+VLOOKUP(D34,IND!$O$5:$P$72,2,FALSE)</f>
        <v>OVN</v>
      </c>
      <c r="I34" t="str">
        <f>+VLOOKUP(E34,IND!$O$5:$P$76,2,FALSE)</f>
        <v>ELC</v>
      </c>
      <c r="J34">
        <v>30000</v>
      </c>
      <c r="K34">
        <v>3</v>
      </c>
      <c r="M34" s="45" t="str">
        <f t="shared" si="0"/>
        <v>I-CAF-OVN-ELC-ETS_N</v>
      </c>
      <c r="N34" s="45" t="str">
        <f t="shared" si="1"/>
        <v>Industry - Chemicals - Oven - Electric - ETS - NEW</v>
      </c>
      <c r="O34" s="45" t="str">
        <f t="shared" si="2"/>
        <v>INDELC</v>
      </c>
      <c r="P34" s="45" t="str">
        <f t="shared" si="3"/>
        <v>CAFHTH,CAFMTH,CAFLTH,CAFHET</v>
      </c>
      <c r="Q34" s="51">
        <f>VLOOKUP("Industrial "&amp;E34&amp;" "&amp;D34,data_SEAI!$C$5:$M$208,11,FALSE)</f>
        <v>0.95</v>
      </c>
      <c r="R34" s="45">
        <v>20</v>
      </c>
      <c r="S34" s="50">
        <f>VLOOKUP("Industrial "&amp;E34&amp;" "&amp;D34,pivot_SEAI!$A$5:$D$72,K34,FALSE)</f>
        <v>78.527699769999998</v>
      </c>
      <c r="T34" s="45">
        <v>31.536000000000001</v>
      </c>
      <c r="U34" s="45">
        <v>0.85</v>
      </c>
      <c r="V34" s="44">
        <f t="shared" si="4"/>
        <v>3.9263849885000002</v>
      </c>
      <c r="W34" s="45">
        <v>2019</v>
      </c>
      <c r="AA34" s="57" t="s">
        <v>258</v>
      </c>
      <c r="AB34" s="57"/>
      <c r="AC34" s="57" t="str">
        <f t="shared" si="5"/>
        <v>I-CAF-OVN-ELC-ETS_N</v>
      </c>
      <c r="AD34" s="57" t="str">
        <f t="shared" si="6"/>
        <v>Industry - Chemicals - Oven - Electric - ETS - NEW</v>
      </c>
      <c r="AE34" s="58" t="s">
        <v>1</v>
      </c>
      <c r="AF34" s="59" t="s">
        <v>259</v>
      </c>
      <c r="AG34" s="59"/>
      <c r="AH34" s="60"/>
      <c r="AI34" s="59"/>
    </row>
    <row r="35" spans="3:35" ht="14.5">
      <c r="C35" t="str">
        <f>+IND!$AG$4</f>
        <v>Chemicals</v>
      </c>
      <c r="D35" t="str">
        <f>+IND!$AG$5</f>
        <v>Oven</v>
      </c>
      <c r="E35" t="str">
        <f>+IND!AG9</f>
        <v>Gas</v>
      </c>
      <c r="F35" t="s">
        <v>192</v>
      </c>
      <c r="G35" t="str">
        <f>+VLOOKUP(C35,IND!$O$5:$P$72,2,FALSE)</f>
        <v>CAF</v>
      </c>
      <c r="H35" t="str">
        <f>+VLOOKUP(D35,IND!$O$5:$P$72,2,FALSE)</f>
        <v>OVN</v>
      </c>
      <c r="I35" t="str">
        <f>+VLOOKUP(E35,IND!$O$5:$P$76,2,FALSE)</f>
        <v>GAS</v>
      </c>
      <c r="J35">
        <v>30000</v>
      </c>
      <c r="K35">
        <v>3</v>
      </c>
      <c r="M35" s="45" t="str">
        <f t="shared" si="0"/>
        <v>I-CAF-OVN-GAS-ETS_N</v>
      </c>
      <c r="N35" s="45" t="str">
        <f t="shared" si="1"/>
        <v>Industry - Chemicals - Oven - Gas - ETS - NEW</v>
      </c>
      <c r="O35" s="45" t="str">
        <f t="shared" si="2"/>
        <v>INDGAS</v>
      </c>
      <c r="P35" s="45" t="str">
        <f t="shared" si="3"/>
        <v>CAFHTH,CAFMTH,CAFLTH,CAFHET</v>
      </c>
      <c r="Q35" s="51">
        <f>VLOOKUP("Industrial "&amp;E35&amp;" "&amp;D35,data_SEAI!$C$5:$M$208,11,FALSE)</f>
        <v>0.92</v>
      </c>
      <c r="R35" s="45">
        <v>20</v>
      </c>
      <c r="S35" s="50">
        <f>VLOOKUP("Industrial "&amp;E35&amp;" "&amp;D35,pivot_SEAI!$A$5:$D$72,K35,FALSE)</f>
        <v>142.0524964</v>
      </c>
      <c r="T35" s="45">
        <v>31.536000000000001</v>
      </c>
      <c r="U35" s="45">
        <v>0.85</v>
      </c>
      <c r="V35" s="44">
        <f t="shared" si="4"/>
        <v>7.1026248199999999</v>
      </c>
      <c r="W35" s="45">
        <v>2019</v>
      </c>
      <c r="AA35" s="57" t="s">
        <v>258</v>
      </c>
      <c r="AB35" s="57"/>
      <c r="AC35" s="57" t="str">
        <f t="shared" si="5"/>
        <v>I-CAF-OVN-GAS-ETS_N</v>
      </c>
      <c r="AD35" s="57" t="str">
        <f t="shared" si="6"/>
        <v>Industry - Chemicals - Oven - Gas - ETS - NEW</v>
      </c>
      <c r="AE35" s="58" t="s">
        <v>1</v>
      </c>
      <c r="AF35" s="59" t="s">
        <v>259</v>
      </c>
      <c r="AG35" s="59"/>
      <c r="AH35" s="60"/>
      <c r="AI35" s="59"/>
    </row>
    <row r="36" spans="3:35" ht="14.5">
      <c r="C36" t="str">
        <f>+IND!$AG$4</f>
        <v>Chemicals</v>
      </c>
      <c r="D36" t="str">
        <f>+IND!$AG$5</f>
        <v>Oven</v>
      </c>
      <c r="E36" t="str">
        <f>+IND!AG10</f>
        <v>Hydrogen</v>
      </c>
      <c r="F36" t="s">
        <v>192</v>
      </c>
      <c r="G36" t="str">
        <f>+VLOOKUP(C36,IND!$O$5:$P$72,2,FALSE)</f>
        <v>CAF</v>
      </c>
      <c r="H36" t="str">
        <f>+VLOOKUP(D36,IND!$O$5:$P$72,2,FALSE)</f>
        <v>OVN</v>
      </c>
      <c r="I36" t="str">
        <f>+VLOOKUP(E36,IND!$O$5:$P$76,2,FALSE)</f>
        <v>H2L</v>
      </c>
      <c r="J36">
        <v>30000</v>
      </c>
      <c r="K36">
        <v>3</v>
      </c>
      <c r="M36" s="45" t="str">
        <f t="shared" si="0"/>
        <v>I-CAF-OVN-H2L-ETS_N</v>
      </c>
      <c r="N36" s="45" t="str">
        <f t="shared" si="1"/>
        <v>Industry - Chemicals - Oven - Hydrogen - ETS - NEW</v>
      </c>
      <c r="O36" s="45" t="str">
        <f t="shared" si="2"/>
        <v>INDH2L</v>
      </c>
      <c r="P36" s="45" t="str">
        <f t="shared" si="3"/>
        <v>CAFHTH,CAFMTH,CAFLTH,CAFHET</v>
      </c>
      <c r="Q36" s="51">
        <f>VLOOKUP("Industrial "&amp;E36&amp;" "&amp;D36,data_SEAI!$C$5:$M$208,11,FALSE)</f>
        <v>0.92</v>
      </c>
      <c r="R36" s="45">
        <v>20</v>
      </c>
      <c r="S36" s="50">
        <f>VLOOKUP("Industrial "&amp;E36&amp;" "&amp;D36,pivot_SEAI!$A$5:$D$72,K36,FALSE)</f>
        <v>161.15778900000001</v>
      </c>
      <c r="T36" s="45">
        <v>31.536000000000001</v>
      </c>
      <c r="U36" s="45">
        <v>0.85</v>
      </c>
      <c r="V36" s="44">
        <f t="shared" si="4"/>
        <v>8.0578894500000011</v>
      </c>
      <c r="W36" s="45">
        <v>2019</v>
      </c>
      <c r="AA36" s="57" t="s">
        <v>258</v>
      </c>
      <c r="AB36" s="57"/>
      <c r="AC36" s="57" t="str">
        <f t="shared" si="5"/>
        <v>I-CAF-OVN-H2L-ETS_N</v>
      </c>
      <c r="AD36" s="57" t="str">
        <f t="shared" si="6"/>
        <v>Industry - Chemicals - Oven - Hydrogen - ETS - NEW</v>
      </c>
      <c r="AE36" s="58" t="s">
        <v>1</v>
      </c>
      <c r="AF36" s="59" t="s">
        <v>259</v>
      </c>
      <c r="AG36" s="59"/>
      <c r="AH36" s="60"/>
      <c r="AI36" s="59"/>
    </row>
    <row r="37" spans="3:35" ht="14.5">
      <c r="C37" t="str">
        <f>+IND!$AH$4</f>
        <v>Food and Drink</v>
      </c>
      <c r="D37" t="str">
        <f>+IND!$AH$5</f>
        <v>Dryer</v>
      </c>
      <c r="E37" t="str">
        <f>+IND!AH6</f>
        <v>Bio fuel</v>
      </c>
      <c r="F37" t="s">
        <v>192</v>
      </c>
      <c r="G37" t="str">
        <f>+VLOOKUP(C37,IND!$O$5:$P$72,2,FALSE)</f>
        <v>FAP</v>
      </c>
      <c r="H37" t="str">
        <f>+VLOOKUP(D37,IND!$O$5:$P$72,2,FALSE)</f>
        <v>DRR</v>
      </c>
      <c r="I37" t="str">
        <f>+VLOOKUP(E37,IND!$O$5:$P$76,2,FALSE)</f>
        <v>BIO</v>
      </c>
      <c r="J37">
        <v>30000</v>
      </c>
      <c r="K37">
        <v>3</v>
      </c>
      <c r="M37" s="45" t="str">
        <f t="shared" si="0"/>
        <v>I-FAP-DRR-BIO-ETS_N</v>
      </c>
      <c r="N37" s="45" t="str">
        <f t="shared" si="1"/>
        <v>Industry - Food and Drink - Dryer - Bio fuel - ETS - NEW</v>
      </c>
      <c r="O37" s="45" t="str">
        <f t="shared" si="2"/>
        <v>INDBIO</v>
      </c>
      <c r="P37" s="45" t="str">
        <f t="shared" si="3"/>
        <v>FAPHTH,FAPMTH,FAPLTH,FAPHET</v>
      </c>
      <c r="Q37" s="51">
        <f>VLOOKUP("Industrial "&amp;E37&amp;" "&amp;D37,data_SEAI!$C$5:$M$208,11,FALSE)</f>
        <v>0.92</v>
      </c>
      <c r="R37" s="45">
        <v>20</v>
      </c>
      <c r="S37" s="50">
        <f>VLOOKUP("Industrial "&amp;E37&amp;" "&amp;D37,pivot_SEAI!$A$5:$D$72,K37,FALSE)</f>
        <v>142.0524964</v>
      </c>
      <c r="T37" s="45">
        <v>31.536000000000001</v>
      </c>
      <c r="U37" s="45">
        <v>0.85</v>
      </c>
      <c r="V37" s="44">
        <f t="shared" si="4"/>
        <v>7.1026248199999999</v>
      </c>
      <c r="W37" s="45">
        <v>2019</v>
      </c>
      <c r="AA37" s="57" t="s">
        <v>258</v>
      </c>
      <c r="AB37" s="57"/>
      <c r="AC37" s="57" t="str">
        <f t="shared" si="5"/>
        <v>I-FAP-DRR-BIO-ETS_N</v>
      </c>
      <c r="AD37" s="57" t="str">
        <f t="shared" si="6"/>
        <v>Industry - Food and Drink - Dryer - Bio fuel - ETS - NEW</v>
      </c>
      <c r="AE37" s="58" t="s">
        <v>1</v>
      </c>
      <c r="AF37" s="59" t="s">
        <v>259</v>
      </c>
      <c r="AG37" s="59"/>
      <c r="AH37" s="60"/>
      <c r="AI37" s="59"/>
    </row>
    <row r="38" spans="3:35" ht="14.5">
      <c r="C38" t="str">
        <f>+IND!$AH$4</f>
        <v>Food and Drink</v>
      </c>
      <c r="D38" t="str">
        <f>+IND!$AH$5</f>
        <v>Dryer</v>
      </c>
      <c r="E38" t="str">
        <f>+IND!AH7</f>
        <v>Biomethane</v>
      </c>
      <c r="F38" t="s">
        <v>192</v>
      </c>
      <c r="G38" t="str">
        <f>+VLOOKUP(C38,IND!$O$5:$P$72,2,FALSE)</f>
        <v>FAP</v>
      </c>
      <c r="H38" t="str">
        <f>+VLOOKUP(D38,IND!$O$5:$P$72,2,FALSE)</f>
        <v>DRR</v>
      </c>
      <c r="I38" t="str">
        <f>+VLOOKUP(E38,IND!$O$5:$P$76,2,FALSE)</f>
        <v>BGS</v>
      </c>
      <c r="J38">
        <v>30000</v>
      </c>
      <c r="K38">
        <v>3</v>
      </c>
      <c r="M38" s="45" t="str">
        <f t="shared" si="0"/>
        <v>I-FAP-DRR-BGS-ETS_N</v>
      </c>
      <c r="N38" s="45" t="str">
        <f t="shared" si="1"/>
        <v>Industry - Food and Drink - Dryer - Biomethane - ETS - NEW</v>
      </c>
      <c r="O38" s="45" t="str">
        <f t="shared" si="2"/>
        <v>INDBGS</v>
      </c>
      <c r="P38" s="45" t="str">
        <f t="shared" si="3"/>
        <v>FAPHTH,FAPMTH,FAPLTH,FAPHET</v>
      </c>
      <c r="Q38" s="51">
        <f>VLOOKUP("Industrial "&amp;E38&amp;" "&amp;D38,data_SEAI!$C$5:$M$208,11,FALSE)</f>
        <v>0.92</v>
      </c>
      <c r="R38" s="45">
        <v>20</v>
      </c>
      <c r="S38" s="50">
        <f>VLOOKUP("Industrial "&amp;E38&amp;" "&amp;D38,pivot_SEAI!$A$5:$D$72,K38,FALSE)</f>
        <v>142.0524964</v>
      </c>
      <c r="T38" s="45">
        <v>31.536000000000001</v>
      </c>
      <c r="U38" s="45">
        <v>0.85</v>
      </c>
      <c r="V38" s="44">
        <f t="shared" si="4"/>
        <v>7.1026248199999999</v>
      </c>
      <c r="W38" s="45">
        <v>2019</v>
      </c>
      <c r="AA38" s="57" t="s">
        <v>258</v>
      </c>
      <c r="AB38" s="57"/>
      <c r="AC38" s="57" t="str">
        <f t="shared" si="5"/>
        <v>I-FAP-DRR-BGS-ETS_N</v>
      </c>
      <c r="AD38" s="57" t="str">
        <f t="shared" si="6"/>
        <v>Industry - Food and Drink - Dryer - Biomethane - ETS - NEW</v>
      </c>
      <c r="AE38" s="58" t="s">
        <v>1</v>
      </c>
      <c r="AF38" s="59" t="s">
        <v>259</v>
      </c>
      <c r="AG38" s="59"/>
      <c r="AH38" s="60"/>
      <c r="AI38" s="59"/>
    </row>
    <row r="39" spans="3:35" ht="14.5">
      <c r="C39" t="str">
        <f>+IND!$AH$4</f>
        <v>Food and Drink</v>
      </c>
      <c r="D39" t="str">
        <f>+IND!$AH$5</f>
        <v>Dryer</v>
      </c>
      <c r="E39" t="str">
        <f>+IND!AH8</f>
        <v>Electric</v>
      </c>
      <c r="F39" t="s">
        <v>192</v>
      </c>
      <c r="G39" t="str">
        <f>+VLOOKUP(C39,IND!$O$5:$P$72,2,FALSE)</f>
        <v>FAP</v>
      </c>
      <c r="H39" t="str">
        <f>+VLOOKUP(D39,IND!$O$5:$P$72,2,FALSE)</f>
        <v>DRR</v>
      </c>
      <c r="I39" t="str">
        <f>+VLOOKUP(E39,IND!$O$5:$P$76,2,FALSE)</f>
        <v>ELC</v>
      </c>
      <c r="J39">
        <v>30000</v>
      </c>
      <c r="K39">
        <v>3</v>
      </c>
      <c r="M39" s="45" t="str">
        <f t="shared" si="0"/>
        <v>I-FAP-DRR-ELC-ETS_N</v>
      </c>
      <c r="N39" s="45" t="str">
        <f t="shared" si="1"/>
        <v>Industry - Food and Drink - Dryer - Electric - ETS - NEW</v>
      </c>
      <c r="O39" s="45" t="str">
        <f t="shared" si="2"/>
        <v>INDELC</v>
      </c>
      <c r="P39" s="45" t="str">
        <f t="shared" si="3"/>
        <v>FAPHTH,FAPMTH,FAPLTH,FAPHET</v>
      </c>
      <c r="Q39" s="51">
        <f>VLOOKUP("Industrial "&amp;E39&amp;" "&amp;D39,data_SEAI!$C$5:$M$208,11,FALSE)</f>
        <v>0.995</v>
      </c>
      <c r="R39" s="45">
        <v>20</v>
      </c>
      <c r="S39" s="50">
        <f>VLOOKUP("Industrial "&amp;E39&amp;" "&amp;D39,pivot_SEAI!$A$5:$D$72,K39,FALSE)</f>
        <v>37.091089150000002</v>
      </c>
      <c r="T39" s="45">
        <v>31.536000000000001</v>
      </c>
      <c r="U39" s="45">
        <v>0.85</v>
      </c>
      <c r="V39" s="44">
        <f t="shared" si="4"/>
        <v>1.8545544575000001</v>
      </c>
      <c r="W39" s="45">
        <v>2019</v>
      </c>
      <c r="AA39" s="57" t="s">
        <v>258</v>
      </c>
      <c r="AB39" s="57"/>
      <c r="AC39" s="57" t="str">
        <f t="shared" si="5"/>
        <v>I-FAP-DRR-ELC-ETS_N</v>
      </c>
      <c r="AD39" s="57" t="str">
        <f t="shared" si="6"/>
        <v>Industry - Food and Drink - Dryer - Electric - ETS - NEW</v>
      </c>
      <c r="AE39" s="58" t="s">
        <v>1</v>
      </c>
      <c r="AF39" s="59" t="s">
        <v>259</v>
      </c>
      <c r="AG39" s="59"/>
      <c r="AH39" s="60"/>
      <c r="AI39" s="59"/>
    </row>
    <row r="40" spans="3:35" ht="14.5">
      <c r="C40" t="str">
        <f>+IND!$AH$4</f>
        <v>Food and Drink</v>
      </c>
      <c r="D40" t="str">
        <f>+IND!$AH$5</f>
        <v>Dryer</v>
      </c>
      <c r="E40" t="str">
        <f>+IND!AH9</f>
        <v>Gas</v>
      </c>
      <c r="F40" t="s">
        <v>192</v>
      </c>
      <c r="G40" t="str">
        <f>+VLOOKUP(C40,IND!$O$5:$P$72,2,FALSE)</f>
        <v>FAP</v>
      </c>
      <c r="H40" t="str">
        <f>+VLOOKUP(D40,IND!$O$5:$P$72,2,FALSE)</f>
        <v>DRR</v>
      </c>
      <c r="I40" t="str">
        <f>+VLOOKUP(E40,IND!$O$5:$P$76,2,FALSE)</f>
        <v>GAS</v>
      </c>
      <c r="J40">
        <v>30000</v>
      </c>
      <c r="K40">
        <v>3</v>
      </c>
      <c r="M40" s="45" t="str">
        <f t="shared" si="0"/>
        <v>I-FAP-DRR-GAS-ETS_N</v>
      </c>
      <c r="N40" s="45" t="str">
        <f t="shared" si="1"/>
        <v>Industry - Food and Drink - Dryer - Gas - ETS - NEW</v>
      </c>
      <c r="O40" s="45" t="str">
        <f t="shared" si="2"/>
        <v>INDGAS</v>
      </c>
      <c r="P40" s="45" t="str">
        <f t="shared" si="3"/>
        <v>FAPHTH,FAPMTH,FAPLTH,FAPHET</v>
      </c>
      <c r="Q40" s="51">
        <f>VLOOKUP("Industrial "&amp;E40&amp;" "&amp;D40,data_SEAI!$C$5:$M$208,11,FALSE)</f>
        <v>0.92</v>
      </c>
      <c r="R40" s="45">
        <v>20</v>
      </c>
      <c r="S40" s="50">
        <f>VLOOKUP("Industrial "&amp;E40&amp;" "&amp;D40,pivot_SEAI!$A$5:$D$72,K40,FALSE)</f>
        <v>142.0524964</v>
      </c>
      <c r="T40" s="45">
        <v>31.536000000000001</v>
      </c>
      <c r="U40" s="45">
        <v>0.85</v>
      </c>
      <c r="V40" s="44">
        <f t="shared" si="4"/>
        <v>7.1026248199999999</v>
      </c>
      <c r="W40" s="45">
        <v>2019</v>
      </c>
      <c r="AA40" s="57" t="s">
        <v>258</v>
      </c>
      <c r="AB40" s="57"/>
      <c r="AC40" s="57" t="str">
        <f t="shared" si="5"/>
        <v>I-FAP-DRR-GAS-ETS_N</v>
      </c>
      <c r="AD40" s="57" t="str">
        <f t="shared" si="6"/>
        <v>Industry - Food and Drink - Dryer - Gas - ETS - NEW</v>
      </c>
      <c r="AE40" s="58" t="s">
        <v>1</v>
      </c>
      <c r="AF40" s="59" t="s">
        <v>259</v>
      </c>
      <c r="AG40" s="59"/>
      <c r="AH40" s="60"/>
      <c r="AI40" s="59"/>
    </row>
    <row r="41" spans="3:35" ht="14.5">
      <c r="C41" t="str">
        <f>+IND!$AH$4</f>
        <v>Food and Drink</v>
      </c>
      <c r="D41" t="str">
        <f>+IND!$AH$5</f>
        <v>Dryer</v>
      </c>
      <c r="E41" t="str">
        <f>+IND!AH10</f>
        <v>Hydrogen</v>
      </c>
      <c r="F41" t="s">
        <v>192</v>
      </c>
      <c r="G41" t="str">
        <f>+VLOOKUP(C41,IND!$O$5:$P$72,2,FALSE)</f>
        <v>FAP</v>
      </c>
      <c r="H41" t="str">
        <f>+VLOOKUP(D41,IND!$O$5:$P$72,2,FALSE)</f>
        <v>DRR</v>
      </c>
      <c r="I41" t="str">
        <f>+VLOOKUP(E41,IND!$O$5:$P$76,2,FALSE)</f>
        <v>H2L</v>
      </c>
      <c r="J41">
        <v>30000</v>
      </c>
      <c r="K41">
        <v>3</v>
      </c>
      <c r="M41" s="45" t="str">
        <f t="shared" si="0"/>
        <v>I-FAP-DRR-H2L-ETS_N</v>
      </c>
      <c r="N41" s="45" t="str">
        <f t="shared" si="1"/>
        <v>Industry - Food and Drink - Dryer - Hydrogen - ETS - NEW</v>
      </c>
      <c r="O41" s="45" t="str">
        <f t="shared" si="2"/>
        <v>INDH2L</v>
      </c>
      <c r="P41" s="45" t="str">
        <f t="shared" si="3"/>
        <v>FAPHTH,FAPMTH,FAPLTH,FAPHET</v>
      </c>
      <c r="Q41" s="51">
        <f>VLOOKUP("Industrial "&amp;E41&amp;" "&amp;D41,data_SEAI!$C$5:$M$208,11,FALSE)</f>
        <v>0.92</v>
      </c>
      <c r="R41" s="45">
        <v>20</v>
      </c>
      <c r="S41" s="50">
        <f>VLOOKUP("Industrial "&amp;E41&amp;" "&amp;D41,pivot_SEAI!$A$5:$D$72,K41,FALSE)</f>
        <v>157.18168499999999</v>
      </c>
      <c r="T41" s="45">
        <v>31.536000000000001</v>
      </c>
      <c r="U41" s="45">
        <v>0.85</v>
      </c>
      <c r="V41" s="44">
        <f t="shared" si="4"/>
        <v>7.8590842499999995</v>
      </c>
      <c r="W41" s="45">
        <v>2019</v>
      </c>
      <c r="AA41" s="57" t="s">
        <v>258</v>
      </c>
      <c r="AB41" s="57"/>
      <c r="AC41" s="57" t="str">
        <f t="shared" si="5"/>
        <v>I-FAP-DRR-H2L-ETS_N</v>
      </c>
      <c r="AD41" s="57" t="str">
        <f t="shared" si="6"/>
        <v>Industry - Food and Drink - Dryer - Hydrogen - ETS - NEW</v>
      </c>
      <c r="AE41" s="58" t="s">
        <v>1</v>
      </c>
      <c r="AF41" s="59" t="s">
        <v>259</v>
      </c>
      <c r="AG41" s="59"/>
      <c r="AH41" s="60"/>
      <c r="AI41" s="59"/>
    </row>
    <row r="42" spans="3:35" ht="14.5">
      <c r="C42" t="str">
        <f>+IND!$AI$4</f>
        <v>Food and Drink</v>
      </c>
      <c r="D42" t="str">
        <f>+IND!$AI$5</f>
        <v>CHP</v>
      </c>
      <c r="E42" t="str">
        <f>+IND!AI6</f>
        <v>Bio fuel</v>
      </c>
      <c r="F42" t="s">
        <v>192</v>
      </c>
      <c r="G42" t="str">
        <f>+VLOOKUP(C42,IND!$O$5:$P$72,2,FALSE)</f>
        <v>FAP</v>
      </c>
      <c r="H42" t="str">
        <f>+VLOOKUP(D42,IND!$O$5:$P$72,2,FALSE)</f>
        <v>CHP</v>
      </c>
      <c r="I42" t="str">
        <f>+VLOOKUP(E42,IND!$O$5:$P$76,2,FALSE)</f>
        <v>BIO</v>
      </c>
      <c r="J42">
        <v>30000</v>
      </c>
      <c r="K42">
        <v>3</v>
      </c>
      <c r="M42" s="45" t="str">
        <f t="shared" si="0"/>
        <v>I-FAP-CHP-BIO-ETS_N</v>
      </c>
      <c r="N42" s="45" t="str">
        <f t="shared" si="1"/>
        <v>Industry - Food and Drink - CHP - Bio fuel - ETS - NEW</v>
      </c>
      <c r="O42" s="45" t="str">
        <f t="shared" si="2"/>
        <v>INDBIO</v>
      </c>
      <c r="P42" s="45" t="str">
        <f t="shared" si="3"/>
        <v>FAPHTH,FAPMTH,FAPLTH,FAPHET</v>
      </c>
      <c r="Q42" s="51">
        <f>VLOOKUP("Industrial "&amp;E42&amp;" "&amp;D42,data_SEAI!$C$5:$M$208,11,FALSE)</f>
        <v>0.5</v>
      </c>
      <c r="R42" s="45">
        <v>20</v>
      </c>
      <c r="S42" s="50">
        <f>VLOOKUP("Industrial "&amp;E42&amp;" "&amp;D42,pivot_SEAI!$A$5:$D$72,K42,FALSE)</f>
        <v>226.79123730000001</v>
      </c>
      <c r="T42" s="45">
        <v>31.536000000000001</v>
      </c>
      <c r="U42" s="45">
        <v>0.85</v>
      </c>
      <c r="V42" s="44">
        <f t="shared" si="4"/>
        <v>11.339561865</v>
      </c>
      <c r="W42" s="45">
        <v>2019</v>
      </c>
      <c r="AA42" s="57" t="s">
        <v>258</v>
      </c>
      <c r="AB42" s="57"/>
      <c r="AC42" s="57" t="str">
        <f t="shared" si="5"/>
        <v>I-FAP-CHP-BIO-ETS_N</v>
      </c>
      <c r="AD42" s="57" t="str">
        <f t="shared" si="6"/>
        <v>Industry - Food and Drink - CHP - Bio fuel - ETS - NEW</v>
      </c>
      <c r="AE42" s="58" t="s">
        <v>1</v>
      </c>
      <c r="AF42" s="59" t="s">
        <v>259</v>
      </c>
      <c r="AG42" s="59"/>
      <c r="AH42" s="60"/>
      <c r="AI42" s="59"/>
    </row>
    <row r="43" spans="3:35" ht="14.5">
      <c r="C43" t="str">
        <f>+IND!$AI$4</f>
        <v>Food and Drink</v>
      </c>
      <c r="D43" t="str">
        <f>+IND!$AI$5</f>
        <v>CHP</v>
      </c>
      <c r="E43" t="str">
        <f>+IND!AI7</f>
        <v>Biomass</v>
      </c>
      <c r="F43" t="s">
        <v>192</v>
      </c>
      <c r="G43" t="str">
        <f>+VLOOKUP(C43,IND!$O$5:$P$72,2,FALSE)</f>
        <v>FAP</v>
      </c>
      <c r="H43" t="str">
        <f>+VLOOKUP(D43,IND!$O$5:$P$72,2,FALSE)</f>
        <v>CHP</v>
      </c>
      <c r="I43" t="str">
        <f>+VLOOKUP(E43,IND!$O$5:$P$76,2,FALSE)</f>
        <v>WOO</v>
      </c>
      <c r="J43">
        <v>30000</v>
      </c>
      <c r="K43">
        <v>3</v>
      </c>
      <c r="M43" s="45" t="str">
        <f t="shared" si="0"/>
        <v>I-FAP-CHP-WOO-ETS_N</v>
      </c>
      <c r="N43" s="45" t="str">
        <f t="shared" si="1"/>
        <v>Industry - Food and Drink - CHP - Biomass - ETS - NEW</v>
      </c>
      <c r="O43" s="45" t="str">
        <f t="shared" si="2"/>
        <v>INDWOO</v>
      </c>
      <c r="P43" s="45" t="str">
        <f t="shared" si="3"/>
        <v>FAPHTH,FAPMTH,FAPLTH,FAPHET</v>
      </c>
      <c r="Q43" s="51">
        <f>VLOOKUP("Industrial "&amp;E43&amp;" "&amp;D43,data_SEAI!$C$5:$M$208,11,FALSE)</f>
        <v>0.5</v>
      </c>
      <c r="R43" s="45">
        <v>20</v>
      </c>
      <c r="S43" s="50">
        <f>VLOOKUP("Industrial "&amp;E43&amp;" "&amp;D43,pivot_SEAI!$A$5:$D$72,K43,FALSE)</f>
        <v>156</v>
      </c>
      <c r="T43" s="45">
        <v>31.536000000000001</v>
      </c>
      <c r="U43" s="45">
        <v>0.85</v>
      </c>
      <c r="V43" s="44">
        <f t="shared" si="4"/>
        <v>7.8000000000000007</v>
      </c>
      <c r="W43" s="45">
        <v>2019</v>
      </c>
      <c r="AA43" s="57" t="s">
        <v>258</v>
      </c>
      <c r="AB43" s="57"/>
      <c r="AC43" s="57" t="str">
        <f t="shared" si="5"/>
        <v>I-FAP-CHP-WOO-ETS_N</v>
      </c>
      <c r="AD43" s="57" t="str">
        <f t="shared" si="6"/>
        <v>Industry - Food and Drink - CHP - Biomass - ETS - NEW</v>
      </c>
      <c r="AE43" s="58" t="s">
        <v>1</v>
      </c>
      <c r="AF43" s="59" t="s">
        <v>259</v>
      </c>
      <c r="AG43" s="59"/>
      <c r="AH43" s="60"/>
      <c r="AI43" s="59"/>
    </row>
    <row r="44" spans="3:35" ht="14.5">
      <c r="C44" t="str">
        <f>+IND!$AI$4</f>
        <v>Food and Drink</v>
      </c>
      <c r="D44" t="str">
        <f>+IND!$AI$5</f>
        <v>CHP</v>
      </c>
      <c r="E44" t="str">
        <f>+IND!AI8</f>
        <v>Biomethane</v>
      </c>
      <c r="F44" t="s">
        <v>192</v>
      </c>
      <c r="G44" t="str">
        <f>+VLOOKUP(C44,IND!$O$5:$P$72,2,FALSE)</f>
        <v>FAP</v>
      </c>
      <c r="H44" t="str">
        <f>+VLOOKUP(D44,IND!$O$5:$P$72,2,FALSE)</f>
        <v>CHP</v>
      </c>
      <c r="I44" t="str">
        <f>+VLOOKUP(E44,IND!$O$5:$P$76,2,FALSE)</f>
        <v>BGS</v>
      </c>
      <c r="J44">
        <v>30000</v>
      </c>
      <c r="K44">
        <v>3</v>
      </c>
      <c r="M44" s="45" t="str">
        <f t="shared" si="0"/>
        <v>I-FAP-CHP-BGS-ETS_N</v>
      </c>
      <c r="N44" s="45" t="str">
        <f t="shared" si="1"/>
        <v>Industry - Food and Drink - CHP - Biomethane - ETS - NEW</v>
      </c>
      <c r="O44" s="45" t="str">
        <f t="shared" si="2"/>
        <v>INDBGS</v>
      </c>
      <c r="P44" s="45" t="str">
        <f t="shared" si="3"/>
        <v>FAPHTH,FAPMTH,FAPLTH,FAPHET</v>
      </c>
      <c r="Q44" s="51">
        <f>VLOOKUP("Industrial "&amp;E44&amp;" "&amp;D44,data_SEAI!$C$5:$M$208,11,FALSE)</f>
        <v>0.5</v>
      </c>
      <c r="R44" s="45">
        <v>20</v>
      </c>
      <c r="S44" s="50">
        <f>VLOOKUP("Industrial "&amp;E44&amp;" "&amp;D44,pivot_SEAI!$A$5:$D$72,K44,FALSE)</f>
        <v>226.79123730000001</v>
      </c>
      <c r="T44" s="45">
        <v>31.536000000000001</v>
      </c>
      <c r="U44" s="45">
        <v>0.85</v>
      </c>
      <c r="V44" s="44">
        <f t="shared" si="4"/>
        <v>11.339561865</v>
      </c>
      <c r="W44" s="45">
        <v>2019</v>
      </c>
      <c r="AA44" s="57" t="s">
        <v>258</v>
      </c>
      <c r="AB44" s="57"/>
      <c r="AC44" s="57" t="str">
        <f t="shared" si="5"/>
        <v>I-FAP-CHP-BGS-ETS_N</v>
      </c>
      <c r="AD44" s="57" t="str">
        <f t="shared" si="6"/>
        <v>Industry - Food and Drink - CHP - Biomethane - ETS - NEW</v>
      </c>
      <c r="AE44" s="58" t="s">
        <v>1</v>
      </c>
      <c r="AF44" s="59" t="s">
        <v>259</v>
      </c>
      <c r="AG44" s="59"/>
      <c r="AH44" s="60"/>
      <c r="AI44" s="59"/>
    </row>
    <row r="45" spans="3:35" ht="14.5">
      <c r="C45" t="str">
        <f>+IND!$AI$4</f>
        <v>Food and Drink</v>
      </c>
      <c r="D45" t="str">
        <f>+IND!$AI$5</f>
        <v>CHP</v>
      </c>
      <c r="E45" t="str">
        <f>+IND!AI9</f>
        <v>Gas</v>
      </c>
      <c r="F45" t="s">
        <v>192</v>
      </c>
      <c r="G45" t="str">
        <f>+VLOOKUP(C45,IND!$O$5:$P$72,2,FALSE)</f>
        <v>FAP</v>
      </c>
      <c r="H45" t="str">
        <f>+VLOOKUP(D45,IND!$O$5:$P$72,2,FALSE)</f>
        <v>CHP</v>
      </c>
      <c r="I45" t="str">
        <f>+VLOOKUP(E45,IND!$O$5:$P$76,2,FALSE)</f>
        <v>GAS</v>
      </c>
      <c r="J45">
        <v>30000</v>
      </c>
      <c r="K45">
        <v>3</v>
      </c>
      <c r="M45" s="45" t="str">
        <f t="shared" si="0"/>
        <v>I-FAP-CHP-GAS-ETS_N</v>
      </c>
      <c r="N45" s="45" t="str">
        <f t="shared" si="1"/>
        <v>Industry - Food and Drink - CHP - Gas - ETS - NEW</v>
      </c>
      <c r="O45" s="45" t="str">
        <f t="shared" si="2"/>
        <v>INDGAS</v>
      </c>
      <c r="P45" s="45" t="str">
        <f t="shared" si="3"/>
        <v>FAPHTH,FAPMTH,FAPLTH,FAPHET</v>
      </c>
      <c r="Q45" s="51">
        <f>VLOOKUP("Industrial "&amp;E45&amp;" "&amp;D45,data_SEAI!$C$5:$M$208,11,FALSE)</f>
        <v>0.5</v>
      </c>
      <c r="R45" s="45">
        <v>20</v>
      </c>
      <c r="S45" s="50">
        <f>VLOOKUP("Industrial "&amp;E45&amp;" "&amp;D45,pivot_SEAI!$A$5:$D$72,K45,FALSE)</f>
        <v>226.79123730000001</v>
      </c>
      <c r="T45" s="45">
        <v>31.536000000000001</v>
      </c>
      <c r="U45" s="45">
        <v>0.85</v>
      </c>
      <c r="V45" s="44">
        <f t="shared" si="4"/>
        <v>11.339561865</v>
      </c>
      <c r="W45" s="45">
        <v>2019</v>
      </c>
      <c r="AA45" s="57" t="s">
        <v>258</v>
      </c>
      <c r="AB45" s="57"/>
      <c r="AC45" s="57" t="str">
        <f t="shared" si="5"/>
        <v>I-FAP-CHP-GAS-ETS_N</v>
      </c>
      <c r="AD45" s="57" t="str">
        <f t="shared" si="6"/>
        <v>Industry - Food and Drink - CHP - Gas - ETS - NEW</v>
      </c>
      <c r="AE45" s="58" t="s">
        <v>1</v>
      </c>
      <c r="AF45" s="59" t="s">
        <v>259</v>
      </c>
      <c r="AG45" s="59"/>
      <c r="AH45" s="60"/>
      <c r="AI45" s="59"/>
    </row>
    <row r="46" spans="3:35" ht="14.5">
      <c r="C46" t="str">
        <f>+IND!$AI$4</f>
        <v>Food and Drink</v>
      </c>
      <c r="D46" t="str">
        <f>+IND!$AI$5</f>
        <v>CHP</v>
      </c>
      <c r="E46" t="str">
        <f>+IND!AI10</f>
        <v>Hydrogen</v>
      </c>
      <c r="F46" t="s">
        <v>192</v>
      </c>
      <c r="G46" t="str">
        <f>+VLOOKUP(C46,IND!$O$5:$P$72,2,FALSE)</f>
        <v>FAP</v>
      </c>
      <c r="H46" t="str">
        <f>+VLOOKUP(D46,IND!$O$5:$P$72,2,FALSE)</f>
        <v>CHP</v>
      </c>
      <c r="I46" t="str">
        <f>+VLOOKUP(E46,IND!$O$5:$P$76,2,FALSE)</f>
        <v>H2L</v>
      </c>
      <c r="J46">
        <v>30000</v>
      </c>
      <c r="K46">
        <v>3</v>
      </c>
      <c r="M46" s="45" t="str">
        <f t="shared" si="0"/>
        <v>I-FAP-CHP-H2L-ETS_N</v>
      </c>
      <c r="N46" s="45" t="str">
        <f t="shared" si="1"/>
        <v>Industry - Food and Drink - CHP - Hydrogen - ETS - NEW</v>
      </c>
      <c r="O46" s="45" t="str">
        <f t="shared" si="2"/>
        <v>INDH2L</v>
      </c>
      <c r="P46" s="45" t="str">
        <f t="shared" si="3"/>
        <v>FAPHTH,FAPMTH,FAPLTH,FAPHET</v>
      </c>
      <c r="Q46" s="51">
        <f>VLOOKUP("Industrial "&amp;E46&amp;" "&amp;D46,data_SEAI!$C$5:$M$208,11,FALSE)</f>
        <v>0.5</v>
      </c>
      <c r="R46" s="45">
        <v>20</v>
      </c>
      <c r="S46" s="50">
        <f>VLOOKUP("Industrial "&amp;E46&amp;" "&amp;D46,pivot_SEAI!$A$5:$D$72,K46,FALSE)</f>
        <v>409.79123729999998</v>
      </c>
      <c r="T46" s="45">
        <v>31.536000000000001</v>
      </c>
      <c r="U46" s="45">
        <v>0.85</v>
      </c>
      <c r="V46" s="44">
        <f t="shared" si="4"/>
        <v>20.489561864999999</v>
      </c>
      <c r="W46" s="45">
        <v>2019</v>
      </c>
      <c r="AA46" s="57" t="s">
        <v>258</v>
      </c>
      <c r="AB46" s="57"/>
      <c r="AC46" s="57" t="str">
        <f t="shared" si="5"/>
        <v>I-FAP-CHP-H2L-ETS_N</v>
      </c>
      <c r="AD46" s="57" t="str">
        <f t="shared" si="6"/>
        <v>Industry - Food and Drink - CHP - Hydrogen - ETS - NEW</v>
      </c>
      <c r="AE46" s="58" t="s">
        <v>1</v>
      </c>
      <c r="AF46" s="59" t="s">
        <v>259</v>
      </c>
      <c r="AG46" s="59"/>
      <c r="AH46" s="60"/>
      <c r="AI46" s="59"/>
    </row>
    <row r="47" spans="3:35" ht="14.5">
      <c r="C47" t="str">
        <f>+IND!$AJ$4</f>
        <v>Food and Drink</v>
      </c>
      <c r="D47" t="str">
        <f>+IND!$AJ$5</f>
        <v>Boiler</v>
      </c>
      <c r="E47" t="str">
        <f>+IND!AJ6</f>
        <v>Bio fuel</v>
      </c>
      <c r="F47" t="s">
        <v>192</v>
      </c>
      <c r="G47" t="str">
        <f>+VLOOKUP(C47,IND!$O$5:$P$72,2,FALSE)</f>
        <v>FAP</v>
      </c>
      <c r="H47" t="str">
        <f>+VLOOKUP(D47,IND!$O$5:$P$72,2,FALSE)</f>
        <v>BLR</v>
      </c>
      <c r="I47" t="str">
        <f>+VLOOKUP(E47,IND!$O$5:$P$76,2,FALSE)</f>
        <v>BIO</v>
      </c>
      <c r="J47">
        <v>30000</v>
      </c>
      <c r="K47">
        <v>3</v>
      </c>
      <c r="M47" s="45" t="str">
        <f t="shared" si="0"/>
        <v>I-FAP-BLR-BIO-ETS_N</v>
      </c>
      <c r="N47" s="45" t="str">
        <f t="shared" si="1"/>
        <v>Industry - Food and Drink - Boiler - Bio fuel - ETS - NEW</v>
      </c>
      <c r="O47" s="45" t="str">
        <f t="shared" si="2"/>
        <v>INDBIO</v>
      </c>
      <c r="P47" s="45" t="str">
        <f t="shared" si="3"/>
        <v>FAPHTH,FAPMTH,FAPLTH,FAPHET</v>
      </c>
      <c r="Q47" s="51">
        <f>VLOOKUP("Industrial "&amp;E47&amp;" "&amp;D47,data_SEAI!$C$5:$M$208,11,FALSE)</f>
        <v>0.92</v>
      </c>
      <c r="R47" s="45">
        <v>20</v>
      </c>
      <c r="S47" s="50">
        <f>VLOOKUP("Industrial "&amp;E47&amp;" "&amp;D47,pivot_SEAI!$A$5:$D$72,K47,FALSE)</f>
        <v>140.91604100000001</v>
      </c>
      <c r="T47" s="45">
        <v>31.536000000000001</v>
      </c>
      <c r="U47" s="45">
        <v>0.85</v>
      </c>
      <c r="V47" s="44">
        <f t="shared" si="4"/>
        <v>7.0458020500000007</v>
      </c>
      <c r="W47" s="45">
        <v>2019</v>
      </c>
      <c r="AA47" s="57" t="s">
        <v>258</v>
      </c>
      <c r="AB47" s="57"/>
      <c r="AC47" s="57" t="str">
        <f t="shared" si="5"/>
        <v>I-FAP-BLR-BIO-ETS_N</v>
      </c>
      <c r="AD47" s="57" t="str">
        <f t="shared" si="6"/>
        <v>Industry - Food and Drink - Boiler - Bio fuel - ETS - NEW</v>
      </c>
      <c r="AE47" s="58" t="s">
        <v>1</v>
      </c>
      <c r="AF47" s="59" t="s">
        <v>259</v>
      </c>
      <c r="AG47" s="59"/>
      <c r="AH47" s="60"/>
      <c r="AI47" s="59"/>
    </row>
    <row r="48" spans="3:35" ht="14.5">
      <c r="C48" t="str">
        <f>+IND!$AJ$4</f>
        <v>Food and Drink</v>
      </c>
      <c r="D48" t="str">
        <f>+IND!$AJ$5</f>
        <v>Boiler</v>
      </c>
      <c r="E48" t="str">
        <f>+IND!AJ7</f>
        <v>Biomass</v>
      </c>
      <c r="F48" t="s">
        <v>192</v>
      </c>
      <c r="G48" t="str">
        <f>+VLOOKUP(C48,IND!$O$5:$P$72,2,FALSE)</f>
        <v>FAP</v>
      </c>
      <c r="H48" t="str">
        <f>+VLOOKUP(D48,IND!$O$5:$P$72,2,FALSE)</f>
        <v>BLR</v>
      </c>
      <c r="I48" t="str">
        <f>+VLOOKUP(E48,IND!$O$5:$P$76,2,FALSE)</f>
        <v>WOO</v>
      </c>
      <c r="J48">
        <v>30000</v>
      </c>
      <c r="K48">
        <v>3</v>
      </c>
      <c r="M48" s="45" t="str">
        <f t="shared" si="0"/>
        <v>I-FAP-BLR-WOO-ETS_N</v>
      </c>
      <c r="N48" s="45" t="str">
        <f t="shared" si="1"/>
        <v>Industry - Food and Drink - Boiler - Biomass - ETS - NEW</v>
      </c>
      <c r="O48" s="45" t="str">
        <f t="shared" si="2"/>
        <v>INDWOO</v>
      </c>
      <c r="P48" s="45" t="str">
        <f t="shared" si="3"/>
        <v>FAPHTH,FAPMTH,FAPLTH,FAPHET</v>
      </c>
      <c r="Q48" s="51">
        <f>VLOOKUP("Industrial "&amp;E48&amp;" "&amp;D48,data_SEAI!$C$5:$M$208,11,FALSE)</f>
        <v>0.85</v>
      </c>
      <c r="R48" s="45">
        <v>20</v>
      </c>
      <c r="S48" s="50">
        <f>VLOOKUP("Industrial "&amp;E48&amp;" "&amp;D48,pivot_SEAI!$A$5:$D$72,K48,FALSE)</f>
        <v>296.26324290000002</v>
      </c>
      <c r="T48" s="45">
        <v>31.536000000000001</v>
      </c>
      <c r="U48" s="45">
        <v>0.85</v>
      </c>
      <c r="V48" s="44">
        <f t="shared" si="4"/>
        <v>14.813162145000002</v>
      </c>
      <c r="W48" s="45">
        <v>2019</v>
      </c>
      <c r="AA48" s="57" t="s">
        <v>258</v>
      </c>
      <c r="AB48" s="57"/>
      <c r="AC48" s="57" t="str">
        <f t="shared" si="5"/>
        <v>I-FAP-BLR-WOO-ETS_N</v>
      </c>
      <c r="AD48" s="57" t="str">
        <f t="shared" si="6"/>
        <v>Industry - Food and Drink - Boiler - Biomass - ETS - NEW</v>
      </c>
      <c r="AE48" s="58" t="s">
        <v>1</v>
      </c>
      <c r="AF48" s="59" t="s">
        <v>259</v>
      </c>
      <c r="AG48" s="59"/>
      <c r="AH48" s="60"/>
      <c r="AI48" s="59"/>
    </row>
    <row r="49" spans="3:35" ht="14.5">
      <c r="C49" t="str">
        <f>+IND!$AJ$4</f>
        <v>Food and Drink</v>
      </c>
      <c r="D49" t="str">
        <f>+IND!$AJ$5</f>
        <v>Boiler</v>
      </c>
      <c r="E49" t="str">
        <f>+IND!AJ8</f>
        <v>Biomethane</v>
      </c>
      <c r="F49" t="s">
        <v>192</v>
      </c>
      <c r="G49" t="str">
        <f>+VLOOKUP(C49,IND!$O$5:$P$72,2,FALSE)</f>
        <v>FAP</v>
      </c>
      <c r="H49" t="str">
        <f>+VLOOKUP(D49,IND!$O$5:$P$72,2,FALSE)</f>
        <v>BLR</v>
      </c>
      <c r="I49" t="str">
        <f>+VLOOKUP(E49,IND!$O$5:$P$76,2,FALSE)</f>
        <v>BGS</v>
      </c>
      <c r="J49">
        <v>30000</v>
      </c>
      <c r="K49">
        <v>3</v>
      </c>
      <c r="M49" s="45" t="str">
        <f t="shared" si="0"/>
        <v>I-FAP-BLR-BGS-ETS_N</v>
      </c>
      <c r="N49" s="45" t="str">
        <f t="shared" si="1"/>
        <v>Industry - Food and Drink - Boiler - Biomethane - ETS - NEW</v>
      </c>
      <c r="O49" s="45" t="str">
        <f t="shared" si="2"/>
        <v>INDBGS</v>
      </c>
      <c r="P49" s="45" t="str">
        <f t="shared" si="3"/>
        <v>FAPHTH,FAPMTH,FAPLTH,FAPHET</v>
      </c>
      <c r="Q49" s="51">
        <f>VLOOKUP("Industrial "&amp;E49&amp;" "&amp;D49,data_SEAI!$C$5:$M$208,11,FALSE)</f>
        <v>0.92</v>
      </c>
      <c r="R49" s="45">
        <v>20</v>
      </c>
      <c r="S49" s="50">
        <f>VLOOKUP("Industrial "&amp;E49&amp;" "&amp;D49,pivot_SEAI!$A$5:$D$72,K49,FALSE)</f>
        <v>140.91604100000001</v>
      </c>
      <c r="T49" s="45">
        <v>31.536000000000001</v>
      </c>
      <c r="U49" s="45">
        <v>0.85</v>
      </c>
      <c r="V49" s="44">
        <f t="shared" si="4"/>
        <v>7.0458020500000007</v>
      </c>
      <c r="W49" s="45">
        <v>2019</v>
      </c>
      <c r="AA49" s="57" t="s">
        <v>258</v>
      </c>
      <c r="AB49" s="57"/>
      <c r="AC49" s="57" t="str">
        <f t="shared" si="5"/>
        <v>I-FAP-BLR-BGS-ETS_N</v>
      </c>
      <c r="AD49" s="57" t="str">
        <f t="shared" si="6"/>
        <v>Industry - Food and Drink - Boiler - Biomethane - ETS - NEW</v>
      </c>
      <c r="AE49" s="58" t="s">
        <v>1</v>
      </c>
      <c r="AF49" s="59" t="s">
        <v>259</v>
      </c>
      <c r="AG49" s="59"/>
      <c r="AH49" s="60"/>
      <c r="AI49" s="59"/>
    </row>
    <row r="50" spans="3:35" ht="14.5">
      <c r="C50" t="str">
        <f>+IND!$AJ$4</f>
        <v>Food and Drink</v>
      </c>
      <c r="D50" t="str">
        <f>+IND!$AJ$5</f>
        <v>Boiler</v>
      </c>
      <c r="E50" t="str">
        <f>+IND!AJ9</f>
        <v>Electric</v>
      </c>
      <c r="F50" t="s">
        <v>192</v>
      </c>
      <c r="G50" t="str">
        <f>+VLOOKUP(C50,IND!$O$5:$P$72,2,FALSE)</f>
        <v>FAP</v>
      </c>
      <c r="H50" t="str">
        <f>+VLOOKUP(D50,IND!$O$5:$P$72,2,FALSE)</f>
        <v>BLR</v>
      </c>
      <c r="I50" t="str">
        <f>+VLOOKUP(E50,IND!$O$5:$P$76,2,FALSE)</f>
        <v>ELC</v>
      </c>
      <c r="J50">
        <v>30000</v>
      </c>
      <c r="K50">
        <v>3</v>
      </c>
      <c r="M50" s="45" t="str">
        <f t="shared" si="0"/>
        <v>I-FAP-BLR-ELC-ETS_N</v>
      </c>
      <c r="N50" s="45" t="str">
        <f t="shared" si="1"/>
        <v>Industry - Food and Drink - Boiler - Electric - ETS - NEW</v>
      </c>
      <c r="O50" s="45" t="str">
        <f t="shared" si="2"/>
        <v>INDELC</v>
      </c>
      <c r="P50" s="45" t="str">
        <f t="shared" si="3"/>
        <v>FAPHTH,FAPMTH,FAPLTH,FAPHET</v>
      </c>
      <c r="Q50" s="51">
        <f>VLOOKUP("Industrial "&amp;E50&amp;" "&amp;D50,data_SEAI!$C$5:$M$208,11,FALSE)</f>
        <v>0.99</v>
      </c>
      <c r="R50" s="45">
        <v>20</v>
      </c>
      <c r="S50" s="50">
        <f>VLOOKUP("Industrial "&amp;E50&amp;" "&amp;D50,pivot_SEAI!$A$5:$D$72,K50,FALSE)</f>
        <v>101.8670176</v>
      </c>
      <c r="T50" s="45">
        <v>31.536000000000001</v>
      </c>
      <c r="U50" s="45">
        <v>0.85</v>
      </c>
      <c r="V50" s="44">
        <f t="shared" si="4"/>
        <v>5.09335088</v>
      </c>
      <c r="W50" s="45">
        <v>2019</v>
      </c>
      <c r="AA50" s="57" t="s">
        <v>258</v>
      </c>
      <c r="AB50" s="57"/>
      <c r="AC50" s="57" t="str">
        <f t="shared" si="5"/>
        <v>I-FAP-BLR-ELC-ETS_N</v>
      </c>
      <c r="AD50" s="57" t="str">
        <f t="shared" si="6"/>
        <v>Industry - Food and Drink - Boiler - Electric - ETS - NEW</v>
      </c>
      <c r="AE50" s="58" t="s">
        <v>1</v>
      </c>
      <c r="AF50" s="59" t="s">
        <v>259</v>
      </c>
      <c r="AG50" s="59"/>
      <c r="AH50" s="60"/>
      <c r="AI50" s="59"/>
    </row>
    <row r="51" spans="3:35" ht="14.5">
      <c r="C51" t="str">
        <f>+IND!$AJ$4</f>
        <v>Food and Drink</v>
      </c>
      <c r="D51" t="str">
        <f>+IND!$AJ$5</f>
        <v>Boiler</v>
      </c>
      <c r="E51" t="str">
        <f>+IND!AJ10</f>
        <v>Gas</v>
      </c>
      <c r="F51" t="s">
        <v>192</v>
      </c>
      <c r="G51" t="str">
        <f>+VLOOKUP(C51,IND!$O$5:$P$72,2,FALSE)</f>
        <v>FAP</v>
      </c>
      <c r="H51" t="str">
        <f>+VLOOKUP(D51,IND!$O$5:$P$72,2,FALSE)</f>
        <v>BLR</v>
      </c>
      <c r="I51" t="str">
        <f>+VLOOKUP(E51,IND!$O$5:$P$76,2,FALSE)</f>
        <v>GAS</v>
      </c>
      <c r="J51">
        <v>30000</v>
      </c>
      <c r="K51">
        <v>3</v>
      </c>
      <c r="M51" s="45" t="str">
        <f t="shared" si="0"/>
        <v>I-FAP-BLR-GAS-ETS_N</v>
      </c>
      <c r="N51" s="45" t="str">
        <f t="shared" si="1"/>
        <v>Industry - Food and Drink - Boiler - Gas - ETS - NEW</v>
      </c>
      <c r="O51" s="45" t="str">
        <f t="shared" si="2"/>
        <v>INDGAS</v>
      </c>
      <c r="P51" s="45" t="str">
        <f t="shared" si="3"/>
        <v>FAPHTH,FAPMTH,FAPLTH,FAPHET</v>
      </c>
      <c r="Q51" s="51">
        <f>VLOOKUP("Industrial "&amp;E51&amp;" "&amp;D51,data_SEAI!$C$5:$M$208,11,FALSE)</f>
        <v>0.92</v>
      </c>
      <c r="R51" s="45">
        <v>20</v>
      </c>
      <c r="S51" s="50">
        <f>VLOOKUP("Industrial "&amp;E51&amp;" "&amp;D51,pivot_SEAI!$A$5:$D$72,K51,FALSE)</f>
        <v>140.91604100000001</v>
      </c>
      <c r="T51" s="45">
        <v>31.536000000000001</v>
      </c>
      <c r="U51" s="45">
        <v>0.85</v>
      </c>
      <c r="V51" s="44">
        <f t="shared" si="4"/>
        <v>7.0458020500000007</v>
      </c>
      <c r="W51" s="45">
        <v>2019</v>
      </c>
      <c r="AA51" s="57" t="s">
        <v>258</v>
      </c>
      <c r="AB51" s="57"/>
      <c r="AC51" s="57" t="str">
        <f t="shared" si="5"/>
        <v>I-FAP-BLR-GAS-ETS_N</v>
      </c>
      <c r="AD51" s="57" t="str">
        <f t="shared" si="6"/>
        <v>Industry - Food and Drink - Boiler - Gas - ETS - NEW</v>
      </c>
      <c r="AE51" s="58" t="s">
        <v>1</v>
      </c>
      <c r="AF51" s="59" t="s">
        <v>259</v>
      </c>
      <c r="AG51" s="59"/>
      <c r="AH51" s="60"/>
      <c r="AI51" s="59"/>
    </row>
    <row r="52" spans="3:35" ht="14.5">
      <c r="C52" t="str">
        <f>+IND!$AJ$4</f>
        <v>Food and Drink</v>
      </c>
      <c r="D52" t="str">
        <f>+IND!$AJ$5</f>
        <v>Boiler</v>
      </c>
      <c r="E52" t="str">
        <f>+IND!AJ11</f>
        <v>Hydrogen</v>
      </c>
      <c r="F52" t="s">
        <v>192</v>
      </c>
      <c r="G52" t="str">
        <f>+VLOOKUP(C52,IND!$O$5:$P$72,2,FALSE)</f>
        <v>FAP</v>
      </c>
      <c r="H52" t="str">
        <f>+VLOOKUP(D52,IND!$O$5:$P$72,2,FALSE)</f>
        <v>BLR</v>
      </c>
      <c r="I52" t="str">
        <f>+VLOOKUP(E52,IND!$O$5:$P$76,2,FALSE)</f>
        <v>H2L</v>
      </c>
      <c r="J52">
        <v>30000</v>
      </c>
      <c r="K52">
        <v>3</v>
      </c>
      <c r="M52" s="45" t="str">
        <f t="shared" si="0"/>
        <v>I-FAP-BLR-H2L-ETS_N</v>
      </c>
      <c r="N52" s="45" t="str">
        <f t="shared" si="1"/>
        <v>Industry - Food and Drink - Boiler - Hydrogen - ETS - NEW</v>
      </c>
      <c r="O52" s="45" t="str">
        <f t="shared" si="2"/>
        <v>INDH2L</v>
      </c>
      <c r="P52" s="45" t="str">
        <f t="shared" si="3"/>
        <v>FAPHTH,FAPMTH,FAPLTH,FAPHET</v>
      </c>
      <c r="Q52" s="51">
        <f>VLOOKUP("Industrial "&amp;E52&amp;" "&amp;D52,data_SEAI!$C$5:$M$208,11,FALSE)</f>
        <v>0.92</v>
      </c>
      <c r="R52" s="45">
        <v>20</v>
      </c>
      <c r="S52" s="50">
        <f>VLOOKUP("Industrial "&amp;E52&amp;" "&amp;D52,pivot_SEAI!$A$5:$D$72,K52,FALSE)</f>
        <v>171.80455019999999</v>
      </c>
      <c r="T52" s="45">
        <v>31.536000000000001</v>
      </c>
      <c r="U52" s="45">
        <v>0.85</v>
      </c>
      <c r="V52" s="44">
        <f t="shared" si="4"/>
        <v>8.5902275100000001</v>
      </c>
      <c r="W52" s="45">
        <v>2019</v>
      </c>
      <c r="AA52" s="57" t="s">
        <v>258</v>
      </c>
      <c r="AB52" s="57"/>
      <c r="AC52" s="57" t="str">
        <f t="shared" si="5"/>
        <v>I-FAP-BLR-H2L-ETS_N</v>
      </c>
      <c r="AD52" s="57" t="str">
        <f t="shared" si="6"/>
        <v>Industry - Food and Drink - Boiler - Hydrogen - ETS - NEW</v>
      </c>
      <c r="AE52" s="58" t="s">
        <v>1</v>
      </c>
      <c r="AF52" s="59" t="s">
        <v>259</v>
      </c>
      <c r="AG52" s="59"/>
      <c r="AH52" s="60"/>
      <c r="AI52" s="59"/>
    </row>
    <row r="53" spans="3:35" ht="14.5">
      <c r="C53" t="str">
        <f>+IND!$AK$4</f>
        <v>Food and Drink</v>
      </c>
      <c r="D53" t="str">
        <f>+IND!$AK$5</f>
        <v>Oven</v>
      </c>
      <c r="E53" t="str">
        <f>+IND!AK6</f>
        <v>Bio fuel</v>
      </c>
      <c r="F53" t="s">
        <v>192</v>
      </c>
      <c r="G53" t="str">
        <f>+VLOOKUP(C53,IND!$O$5:$P$72,2,FALSE)</f>
        <v>FAP</v>
      </c>
      <c r="H53" t="str">
        <f>+VLOOKUP(D53,IND!$O$5:$P$72,2,FALSE)</f>
        <v>OVN</v>
      </c>
      <c r="I53" t="str">
        <f>+VLOOKUP(E53,IND!$O$5:$P$76,2,FALSE)</f>
        <v>BIO</v>
      </c>
      <c r="J53">
        <v>30000</v>
      </c>
      <c r="K53">
        <v>3</v>
      </c>
      <c r="M53" s="45" t="str">
        <f t="shared" si="0"/>
        <v>I-FAP-OVN-BIO-ETS_N</v>
      </c>
      <c r="N53" s="45" t="str">
        <f t="shared" si="1"/>
        <v>Industry - Food and Drink - Oven - Bio fuel - ETS - NEW</v>
      </c>
      <c r="O53" s="45" t="str">
        <f t="shared" si="2"/>
        <v>INDBIO</v>
      </c>
      <c r="P53" s="45" t="str">
        <f t="shared" si="3"/>
        <v>FAPHTH,FAPMTH,FAPLTH,FAPHET</v>
      </c>
      <c r="Q53" s="51">
        <f>VLOOKUP("Industrial "&amp;E53&amp;" "&amp;D53,data_SEAI!$C$5:$M$208,11,FALSE)</f>
        <v>0.92</v>
      </c>
      <c r="R53" s="45">
        <v>20</v>
      </c>
      <c r="S53" s="50">
        <f>VLOOKUP("Industrial "&amp;E53&amp;" "&amp;D53,pivot_SEAI!$A$5:$D$72,K53,FALSE)</f>
        <v>142.0524964</v>
      </c>
      <c r="T53" s="45">
        <v>31.536000000000001</v>
      </c>
      <c r="U53" s="45">
        <v>0.85</v>
      </c>
      <c r="V53" s="44">
        <f t="shared" si="4"/>
        <v>7.1026248199999999</v>
      </c>
      <c r="W53" s="45">
        <v>2019</v>
      </c>
      <c r="AA53" s="57" t="s">
        <v>258</v>
      </c>
      <c r="AB53" s="57"/>
      <c r="AC53" s="57" t="str">
        <f t="shared" si="5"/>
        <v>I-FAP-OVN-BIO-ETS_N</v>
      </c>
      <c r="AD53" s="57" t="str">
        <f t="shared" si="6"/>
        <v>Industry - Food and Drink - Oven - Bio fuel - ETS - NEW</v>
      </c>
      <c r="AE53" s="58" t="s">
        <v>1</v>
      </c>
      <c r="AF53" s="59" t="s">
        <v>259</v>
      </c>
      <c r="AG53" s="59"/>
      <c r="AH53" s="60"/>
      <c r="AI53" s="59"/>
    </row>
    <row r="54" spans="3:35" ht="14.5">
      <c r="C54" t="str">
        <f>+IND!$AK$4</f>
        <v>Food and Drink</v>
      </c>
      <c r="D54" t="str">
        <f>+IND!$AK$5</f>
        <v>Oven</v>
      </c>
      <c r="E54" t="str">
        <f>+IND!AK7</f>
        <v>Biomethane</v>
      </c>
      <c r="F54" t="s">
        <v>192</v>
      </c>
      <c r="G54" t="str">
        <f>+VLOOKUP(C54,IND!$O$5:$P$72,2,FALSE)</f>
        <v>FAP</v>
      </c>
      <c r="H54" t="str">
        <f>+VLOOKUP(D54,IND!$O$5:$P$72,2,FALSE)</f>
        <v>OVN</v>
      </c>
      <c r="I54" t="str">
        <f>+VLOOKUP(E54,IND!$O$5:$P$76,2,FALSE)</f>
        <v>BGS</v>
      </c>
      <c r="J54">
        <v>30000</v>
      </c>
      <c r="K54">
        <v>3</v>
      </c>
      <c r="M54" s="45" t="str">
        <f t="shared" si="0"/>
        <v>I-FAP-OVN-BGS-ETS_N</v>
      </c>
      <c r="N54" s="45" t="str">
        <f t="shared" si="1"/>
        <v>Industry - Food and Drink - Oven - Biomethane - ETS - NEW</v>
      </c>
      <c r="O54" s="45" t="str">
        <f t="shared" si="2"/>
        <v>INDBGS</v>
      </c>
      <c r="P54" s="45" t="str">
        <f t="shared" si="3"/>
        <v>FAPHTH,FAPMTH,FAPLTH,FAPHET</v>
      </c>
      <c r="Q54" s="51">
        <f>VLOOKUP("Industrial "&amp;E54&amp;" "&amp;D54,data_SEAI!$C$5:$M$208,11,FALSE)</f>
        <v>0.92</v>
      </c>
      <c r="R54" s="45">
        <v>20</v>
      </c>
      <c r="S54" s="50">
        <f>VLOOKUP("Industrial "&amp;E54&amp;" "&amp;D54,pivot_SEAI!$A$5:$D$72,K54,FALSE)</f>
        <v>142.0524964</v>
      </c>
      <c r="T54" s="45">
        <v>31.536000000000001</v>
      </c>
      <c r="U54" s="45">
        <v>0.85</v>
      </c>
      <c r="V54" s="44">
        <f t="shared" si="4"/>
        <v>7.1026248199999999</v>
      </c>
      <c r="W54" s="45">
        <v>2019</v>
      </c>
      <c r="AA54" s="57" t="s">
        <v>258</v>
      </c>
      <c r="AB54" s="57"/>
      <c r="AC54" s="57" t="str">
        <f t="shared" si="5"/>
        <v>I-FAP-OVN-BGS-ETS_N</v>
      </c>
      <c r="AD54" s="57" t="str">
        <f t="shared" si="6"/>
        <v>Industry - Food and Drink - Oven - Biomethane - ETS - NEW</v>
      </c>
      <c r="AE54" s="58" t="s">
        <v>1</v>
      </c>
      <c r="AF54" s="59" t="s">
        <v>259</v>
      </c>
      <c r="AG54" s="59"/>
      <c r="AH54" s="60"/>
      <c r="AI54" s="59"/>
    </row>
    <row r="55" spans="3:35" ht="14.5">
      <c r="C55" t="str">
        <f>+IND!$AK$4</f>
        <v>Food and Drink</v>
      </c>
      <c r="D55" t="str">
        <f>+IND!$AK$5</f>
        <v>Oven</v>
      </c>
      <c r="E55" t="str">
        <f>+IND!AK8</f>
        <v>Electric</v>
      </c>
      <c r="F55" t="s">
        <v>192</v>
      </c>
      <c r="G55" t="str">
        <f>+VLOOKUP(C55,IND!$O$5:$P$72,2,FALSE)</f>
        <v>FAP</v>
      </c>
      <c r="H55" t="str">
        <f>+VLOOKUP(D55,IND!$O$5:$P$72,2,FALSE)</f>
        <v>OVN</v>
      </c>
      <c r="I55" t="str">
        <f>+VLOOKUP(E55,IND!$O$5:$P$76,2,FALSE)</f>
        <v>ELC</v>
      </c>
      <c r="J55">
        <v>30000</v>
      </c>
      <c r="K55">
        <v>3</v>
      </c>
      <c r="M55" s="45" t="str">
        <f t="shared" si="0"/>
        <v>I-FAP-OVN-ELC-ETS_N</v>
      </c>
      <c r="N55" s="45" t="str">
        <f t="shared" si="1"/>
        <v>Industry - Food and Drink - Oven - Electric - ETS - NEW</v>
      </c>
      <c r="O55" s="45" t="str">
        <f t="shared" si="2"/>
        <v>INDELC</v>
      </c>
      <c r="P55" s="45" t="str">
        <f t="shared" si="3"/>
        <v>FAPHTH,FAPMTH,FAPLTH,FAPHET</v>
      </c>
      <c r="Q55" s="51">
        <f>VLOOKUP("Industrial "&amp;E55&amp;" "&amp;D55,data_SEAI!$C$5:$M$208,11,FALSE)</f>
        <v>0.95</v>
      </c>
      <c r="R55" s="45">
        <v>20</v>
      </c>
      <c r="S55" s="50">
        <f>VLOOKUP("Industrial "&amp;E55&amp;" "&amp;D55,pivot_SEAI!$A$5:$D$72,K55,FALSE)</f>
        <v>78.527699769999998</v>
      </c>
      <c r="T55" s="45">
        <v>31.536000000000001</v>
      </c>
      <c r="U55" s="45">
        <v>0.85</v>
      </c>
      <c r="V55" s="44">
        <f t="shared" si="4"/>
        <v>3.9263849885000002</v>
      </c>
      <c r="W55" s="45">
        <v>2019</v>
      </c>
      <c r="AA55" s="57" t="s">
        <v>258</v>
      </c>
      <c r="AB55" s="57"/>
      <c r="AC55" s="57" t="str">
        <f t="shared" si="5"/>
        <v>I-FAP-OVN-ELC-ETS_N</v>
      </c>
      <c r="AD55" s="57" t="str">
        <f t="shared" si="6"/>
        <v>Industry - Food and Drink - Oven - Electric - ETS - NEW</v>
      </c>
      <c r="AE55" s="58" t="s">
        <v>1</v>
      </c>
      <c r="AF55" s="59" t="s">
        <v>259</v>
      </c>
      <c r="AG55" s="59"/>
      <c r="AH55" s="60"/>
      <c r="AI55" s="59"/>
    </row>
    <row r="56" spans="3:35" ht="14.5">
      <c r="C56" t="str">
        <f>+IND!$AK$4</f>
        <v>Food and Drink</v>
      </c>
      <c r="D56" t="str">
        <f>+IND!$AK$5</f>
        <v>Oven</v>
      </c>
      <c r="E56" t="str">
        <f>+IND!AK9</f>
        <v>Gas</v>
      </c>
      <c r="F56" t="s">
        <v>192</v>
      </c>
      <c r="G56" t="str">
        <f>+VLOOKUP(C56,IND!$O$5:$P$72,2,FALSE)</f>
        <v>FAP</v>
      </c>
      <c r="H56" t="str">
        <f>+VLOOKUP(D56,IND!$O$5:$P$72,2,FALSE)</f>
        <v>OVN</v>
      </c>
      <c r="I56" t="str">
        <f>+VLOOKUP(E56,IND!$O$5:$P$76,2,FALSE)</f>
        <v>GAS</v>
      </c>
      <c r="J56">
        <v>30000</v>
      </c>
      <c r="K56">
        <v>3</v>
      </c>
      <c r="M56" s="45" t="str">
        <f t="shared" si="0"/>
        <v>I-FAP-OVN-GAS-ETS_N</v>
      </c>
      <c r="N56" s="45" t="str">
        <f t="shared" si="1"/>
        <v>Industry - Food and Drink - Oven - Gas - ETS - NEW</v>
      </c>
      <c r="O56" s="45" t="str">
        <f t="shared" si="2"/>
        <v>INDGAS</v>
      </c>
      <c r="P56" s="45" t="str">
        <f t="shared" si="3"/>
        <v>FAPHTH,FAPMTH,FAPLTH,FAPHET</v>
      </c>
      <c r="Q56" s="51">
        <f>VLOOKUP("Industrial "&amp;E56&amp;" "&amp;D56,data_SEAI!$C$5:$M$208,11,FALSE)</f>
        <v>0.92</v>
      </c>
      <c r="R56" s="45">
        <v>20</v>
      </c>
      <c r="S56" s="50">
        <f>VLOOKUP("Industrial "&amp;E56&amp;" "&amp;D56,pivot_SEAI!$A$5:$D$72,K56,FALSE)</f>
        <v>142.0524964</v>
      </c>
      <c r="T56" s="45">
        <v>31.536000000000001</v>
      </c>
      <c r="U56" s="45">
        <v>0.85</v>
      </c>
      <c r="V56" s="44">
        <f t="shared" si="4"/>
        <v>7.1026248199999999</v>
      </c>
      <c r="W56" s="45">
        <v>2019</v>
      </c>
      <c r="AA56" s="57" t="s">
        <v>258</v>
      </c>
      <c r="AB56" s="57"/>
      <c r="AC56" s="57" t="str">
        <f t="shared" si="5"/>
        <v>I-FAP-OVN-GAS-ETS_N</v>
      </c>
      <c r="AD56" s="57" t="str">
        <f t="shared" si="6"/>
        <v>Industry - Food and Drink - Oven - Gas - ETS - NEW</v>
      </c>
      <c r="AE56" s="58" t="s">
        <v>1</v>
      </c>
      <c r="AF56" s="59" t="s">
        <v>259</v>
      </c>
      <c r="AG56" s="59"/>
      <c r="AH56" s="60"/>
      <c r="AI56" s="59"/>
    </row>
    <row r="57" spans="3:35" ht="14.5">
      <c r="C57" t="str">
        <f>+IND!$AK$4</f>
        <v>Food and Drink</v>
      </c>
      <c r="D57" t="str">
        <f>+IND!$AK$5</f>
        <v>Oven</v>
      </c>
      <c r="E57" t="str">
        <f>+IND!AK10</f>
        <v>Hydrogen</v>
      </c>
      <c r="F57" t="s">
        <v>192</v>
      </c>
      <c r="G57" t="str">
        <f>+VLOOKUP(C57,IND!$O$5:$P$72,2,FALSE)</f>
        <v>FAP</v>
      </c>
      <c r="H57" t="str">
        <f>+VLOOKUP(D57,IND!$O$5:$P$72,2,FALSE)</f>
        <v>OVN</v>
      </c>
      <c r="I57" t="str">
        <f>+VLOOKUP(E57,IND!$O$5:$P$76,2,FALSE)</f>
        <v>H2L</v>
      </c>
      <c r="J57">
        <v>30000</v>
      </c>
      <c r="K57">
        <v>3</v>
      </c>
      <c r="M57" s="45" t="str">
        <f t="shared" si="0"/>
        <v>I-FAP-OVN-H2L-ETS_N</v>
      </c>
      <c r="N57" s="45" t="str">
        <f t="shared" si="1"/>
        <v>Industry - Food and Drink - Oven - Hydrogen - ETS - NEW</v>
      </c>
      <c r="O57" s="45" t="str">
        <f t="shared" si="2"/>
        <v>INDH2L</v>
      </c>
      <c r="P57" s="45" t="str">
        <f t="shared" si="3"/>
        <v>FAPHTH,FAPMTH,FAPLTH,FAPHET</v>
      </c>
      <c r="Q57" s="51">
        <f>VLOOKUP("Industrial "&amp;E57&amp;" "&amp;D57,data_SEAI!$C$5:$M$208,11,FALSE)</f>
        <v>0.92</v>
      </c>
      <c r="R57" s="45">
        <v>20</v>
      </c>
      <c r="S57" s="50">
        <f>VLOOKUP("Industrial "&amp;E57&amp;" "&amp;D57,pivot_SEAI!$A$5:$D$72,K57,FALSE)</f>
        <v>161.15778900000001</v>
      </c>
      <c r="T57" s="45">
        <v>31.536000000000001</v>
      </c>
      <c r="U57" s="45">
        <v>0.85</v>
      </c>
      <c r="V57" s="44">
        <f t="shared" si="4"/>
        <v>8.0578894500000011</v>
      </c>
      <c r="W57" s="45">
        <v>2019</v>
      </c>
      <c r="AA57" s="57" t="s">
        <v>258</v>
      </c>
      <c r="AB57" s="57"/>
      <c r="AC57" s="57" t="str">
        <f t="shared" si="5"/>
        <v>I-FAP-OVN-H2L-ETS_N</v>
      </c>
      <c r="AD57" s="57" t="str">
        <f t="shared" si="6"/>
        <v>Industry - Food and Drink - Oven - Hydrogen - ETS - NEW</v>
      </c>
      <c r="AE57" s="58" t="s">
        <v>1</v>
      </c>
      <c r="AF57" s="59" t="s">
        <v>259</v>
      </c>
      <c r="AG57" s="59"/>
      <c r="AH57" s="60"/>
      <c r="AI57" s="59"/>
    </row>
    <row r="58" spans="3:35" ht="14.5">
      <c r="C58" t="str">
        <f>+IND!$AL$4</f>
        <v>Lime</v>
      </c>
      <c r="D58" t="str">
        <f>+IND!$AL$5</f>
        <v>Cement/Lime Kiln</v>
      </c>
      <c r="E58" t="str">
        <f>+IND!AL6</f>
        <v>Bio fuel</v>
      </c>
      <c r="F58" t="s">
        <v>192</v>
      </c>
      <c r="G58" t="str">
        <f>+VLOOKUP(C58,IND!$O$5:$P$72,2,FALSE)</f>
        <v>LIM</v>
      </c>
      <c r="H58" t="str">
        <f>+VLOOKUP(D58,IND!$O$5:$P$72,2,FALSE)</f>
        <v>KLN</v>
      </c>
      <c r="I58" t="str">
        <f>+VLOOKUP(E58,IND!$O$5:$P$76,2,FALSE)</f>
        <v>BIO</v>
      </c>
      <c r="J58">
        <v>100000000</v>
      </c>
      <c r="K58">
        <v>4</v>
      </c>
      <c r="M58" s="45" t="str">
        <f t="shared" si="0"/>
        <v>I-LIM-KLN-BIO-ETS_N</v>
      </c>
      <c r="N58" s="45" t="str">
        <f t="shared" si="1"/>
        <v>Industry - Lime - Cement/Lime Kiln - Bio fuel - ETS - NEW</v>
      </c>
      <c r="O58" s="45" t="str">
        <f t="shared" si="2"/>
        <v>INDBIO</v>
      </c>
      <c r="P58" s="45" t="str">
        <f t="shared" si="3"/>
        <v>LIMHTH,LIMMTH,LIMLTH,LIMHET</v>
      </c>
      <c r="Q58" s="51">
        <f>VLOOKUP("Industrial "&amp;E58&amp;" "&amp;D58,data_SEAI!$C$5:$M$208,11,FALSE)</f>
        <v>0.9</v>
      </c>
      <c r="R58" s="45">
        <v>20</v>
      </c>
      <c r="S58" s="50">
        <f>VLOOKUP("Industrial "&amp;E58&amp;" "&amp;D58,pivot_SEAI!$A$5:$D$72,K58,FALSE)</f>
        <v>97.050628720000006</v>
      </c>
      <c r="T58" s="45">
        <v>31.536000000000001</v>
      </c>
      <c r="U58" s="45">
        <v>0.85</v>
      </c>
      <c r="V58" s="44">
        <f t="shared" si="4"/>
        <v>4.8525314360000005</v>
      </c>
      <c r="W58" s="45">
        <v>2019</v>
      </c>
      <c r="AA58" s="57" t="s">
        <v>258</v>
      </c>
      <c r="AB58" s="57"/>
      <c r="AC58" s="57" t="str">
        <f t="shared" si="5"/>
        <v>I-LIM-KLN-BIO-ETS_N</v>
      </c>
      <c r="AD58" s="57" t="str">
        <f t="shared" si="6"/>
        <v>Industry - Lime - Cement/Lime Kiln - Bio fuel - ETS - NEW</v>
      </c>
      <c r="AE58" s="58" t="s">
        <v>1</v>
      </c>
      <c r="AF58" s="59" t="s">
        <v>259</v>
      </c>
      <c r="AG58" s="59"/>
      <c r="AH58" s="60"/>
      <c r="AI58" s="59"/>
    </row>
    <row r="59" spans="3:35" ht="14.5">
      <c r="C59" t="str">
        <f>+IND!$AL$4</f>
        <v>Lime</v>
      </c>
      <c r="D59" t="str">
        <f>+IND!$AL$5</f>
        <v>Cement/Lime Kiln</v>
      </c>
      <c r="E59" t="str">
        <f>+IND!AL7</f>
        <v>Bio waste</v>
      </c>
      <c r="F59" t="s">
        <v>192</v>
      </c>
      <c r="G59" t="str">
        <f>+VLOOKUP(C59,IND!$O$5:$P$72,2,FALSE)</f>
        <v>LIM</v>
      </c>
      <c r="H59" t="str">
        <f>+VLOOKUP(D59,IND!$O$5:$P$72,2,FALSE)</f>
        <v>KLN</v>
      </c>
      <c r="I59" t="str">
        <f>+VLOOKUP(E59,IND!$O$5:$P$76,2,FALSE)</f>
        <v>RWS</v>
      </c>
      <c r="J59">
        <v>100000000</v>
      </c>
      <c r="K59">
        <v>4</v>
      </c>
      <c r="M59" s="45" t="str">
        <f t="shared" si="0"/>
        <v>I-LIM-KLN-RWS-ETS_N</v>
      </c>
      <c r="N59" s="45" t="str">
        <f t="shared" si="1"/>
        <v>Industry - Lime - Cement/Lime Kiln - Bio waste - ETS - NEW</v>
      </c>
      <c r="O59" s="45" t="str">
        <f t="shared" si="2"/>
        <v>INDRWS</v>
      </c>
      <c r="P59" s="45" t="str">
        <f t="shared" si="3"/>
        <v>LIMHTH,LIMMTH,LIMLTH,LIMHET</v>
      </c>
      <c r="Q59" s="51">
        <f>VLOOKUP("Industrial "&amp;E59&amp;" "&amp;D59,data_SEAI!$C$5:$M$208,11,FALSE)</f>
        <v>0.9</v>
      </c>
      <c r="R59" s="45">
        <v>20</v>
      </c>
      <c r="S59" s="50">
        <f>VLOOKUP("Industrial "&amp;E59&amp;" "&amp;D59,pivot_SEAI!$A$5:$D$72,K59,FALSE)</f>
        <v>97.050628720000006</v>
      </c>
      <c r="T59" s="45">
        <v>31.536000000000001</v>
      </c>
      <c r="U59" s="45">
        <v>0.85</v>
      </c>
      <c r="V59" s="44">
        <f t="shared" si="4"/>
        <v>4.8525314360000005</v>
      </c>
      <c r="W59" s="45">
        <v>2019</v>
      </c>
      <c r="AA59" s="57" t="s">
        <v>258</v>
      </c>
      <c r="AB59" s="57"/>
      <c r="AC59" s="57" t="str">
        <f t="shared" si="5"/>
        <v>I-LIM-KLN-RWS-ETS_N</v>
      </c>
      <c r="AD59" s="57" t="str">
        <f t="shared" si="6"/>
        <v>Industry - Lime - Cement/Lime Kiln - Bio waste - ETS - NEW</v>
      </c>
      <c r="AE59" s="58" t="s">
        <v>1</v>
      </c>
      <c r="AF59" s="59" t="s">
        <v>259</v>
      </c>
      <c r="AG59" s="59"/>
      <c r="AH59" s="60"/>
      <c r="AI59" s="59"/>
    </row>
    <row r="60" spans="3:35" ht="14.5">
      <c r="C60" t="str">
        <f>+IND!$AL$4</f>
        <v>Lime</v>
      </c>
      <c r="D60" t="str">
        <f>+IND!$AL$5</f>
        <v>Cement/Lime Kiln</v>
      </c>
      <c r="E60" t="str">
        <f>+IND!AL8</f>
        <v>Gas</v>
      </c>
      <c r="F60" t="s">
        <v>192</v>
      </c>
      <c r="G60" t="str">
        <f>+VLOOKUP(C60,IND!$O$5:$P$72,2,FALSE)</f>
        <v>LIM</v>
      </c>
      <c r="H60" t="str">
        <f>+VLOOKUP(D60,IND!$O$5:$P$72,2,FALSE)</f>
        <v>KLN</v>
      </c>
      <c r="I60" t="str">
        <f>+VLOOKUP(E60,IND!$O$5:$P$76,2,FALSE)</f>
        <v>GAS</v>
      </c>
      <c r="J60">
        <v>100000000</v>
      </c>
      <c r="K60">
        <v>4</v>
      </c>
      <c r="M60" s="45" t="str">
        <f t="shared" si="0"/>
        <v>I-LIM-KLN-GAS-ETS_N</v>
      </c>
      <c r="N60" s="45" t="str">
        <f t="shared" si="1"/>
        <v>Industry - Lime - Cement/Lime Kiln - Gas - ETS - NEW</v>
      </c>
      <c r="O60" s="45" t="str">
        <f t="shared" si="2"/>
        <v>INDGAS</v>
      </c>
      <c r="P60" s="45" t="str">
        <f t="shared" si="3"/>
        <v>LIMHTH,LIMMTH,LIMLTH,LIMHET</v>
      </c>
      <c r="Q60" s="51">
        <f>VLOOKUP("Industrial "&amp;E60&amp;" "&amp;D60,data_SEAI!$C$5:$M$208,11,FALSE)</f>
        <v>0.9</v>
      </c>
      <c r="R60" s="45">
        <v>20</v>
      </c>
      <c r="S60" s="50">
        <f>VLOOKUP("Industrial "&amp;E60&amp;" "&amp;D60,pivot_SEAI!$A$5:$D$72,K60,FALSE)</f>
        <v>97.050628720000006</v>
      </c>
      <c r="T60" s="45">
        <v>31.536000000000001</v>
      </c>
      <c r="U60" s="45">
        <v>0.85</v>
      </c>
      <c r="V60" s="44">
        <f t="shared" si="4"/>
        <v>4.8525314360000005</v>
      </c>
      <c r="W60" s="45">
        <v>2019</v>
      </c>
      <c r="AA60" s="57" t="s">
        <v>258</v>
      </c>
      <c r="AB60" s="57"/>
      <c r="AC60" s="57" t="str">
        <f t="shared" si="5"/>
        <v>I-LIM-KLN-GAS-ETS_N</v>
      </c>
      <c r="AD60" s="57" t="str">
        <f t="shared" si="6"/>
        <v>Industry - Lime - Cement/Lime Kiln - Gas - ETS - NEW</v>
      </c>
      <c r="AE60" s="58" t="s">
        <v>1</v>
      </c>
      <c r="AF60" s="59" t="s">
        <v>259</v>
      </c>
      <c r="AG60" s="59"/>
      <c r="AH60" s="60"/>
      <c r="AI60" s="59"/>
    </row>
    <row r="61" spans="3:35" ht="14.5">
      <c r="C61" t="str">
        <f>+IND!$AL$4</f>
        <v>Lime</v>
      </c>
      <c r="D61" t="str">
        <f>+IND!$AL$5</f>
        <v>Cement/Lime Kiln</v>
      </c>
      <c r="E61" t="str">
        <f>+IND!AL9</f>
        <v>Non-bio waste</v>
      </c>
      <c r="F61" t="s">
        <v>192</v>
      </c>
      <c r="G61" t="str">
        <f>+VLOOKUP(C61,IND!$O$5:$P$72,2,FALSE)</f>
        <v>LIM</v>
      </c>
      <c r="H61" t="str">
        <f>+VLOOKUP(D61,IND!$O$5:$P$72,2,FALSE)</f>
        <v>KLN</v>
      </c>
      <c r="I61" t="str">
        <f>+VLOOKUP(E61,IND!$O$5:$P$76,2,FALSE)</f>
        <v>NWS</v>
      </c>
      <c r="J61">
        <v>100000000</v>
      </c>
      <c r="K61">
        <v>4</v>
      </c>
      <c r="M61" s="45" t="str">
        <f t="shared" si="0"/>
        <v>I-LIM-KLN-NWS-ETS_N</v>
      </c>
      <c r="N61" s="45" t="str">
        <f t="shared" si="1"/>
        <v>Industry - Lime - Cement/Lime Kiln - Non-bio waste - ETS - NEW</v>
      </c>
      <c r="O61" s="45" t="str">
        <f t="shared" si="2"/>
        <v>INDNWS</v>
      </c>
      <c r="P61" s="45" t="str">
        <f t="shared" si="3"/>
        <v>LIMHTH,LIMMTH,LIMLTH,LIMHET</v>
      </c>
      <c r="Q61" s="51">
        <f>VLOOKUP("Industrial "&amp;E61&amp;" "&amp;D61,data_SEAI!$C$5:$M$208,11,FALSE)</f>
        <v>0.9</v>
      </c>
      <c r="R61" s="45">
        <v>20</v>
      </c>
      <c r="S61" s="50">
        <f>VLOOKUP("Industrial "&amp;E61&amp;" "&amp;D61,pivot_SEAI!$A$5:$D$72,K61,FALSE)</f>
        <v>97.050628720000006</v>
      </c>
      <c r="T61" s="45">
        <v>31.536000000000001</v>
      </c>
      <c r="U61" s="45">
        <v>0.85</v>
      </c>
      <c r="V61" s="44">
        <f t="shared" si="4"/>
        <v>4.8525314360000005</v>
      </c>
      <c r="W61" s="45">
        <v>2019</v>
      </c>
      <c r="AA61" s="57" t="s">
        <v>258</v>
      </c>
      <c r="AB61" s="57"/>
      <c r="AC61" s="57" t="str">
        <f t="shared" si="5"/>
        <v>I-LIM-KLN-NWS-ETS_N</v>
      </c>
      <c r="AD61" s="57" t="str">
        <f t="shared" si="6"/>
        <v>Industry - Lime - Cement/Lime Kiln - Non-bio waste - ETS - NEW</v>
      </c>
      <c r="AE61" s="58" t="s">
        <v>1</v>
      </c>
      <c r="AF61" s="59" t="s">
        <v>259</v>
      </c>
      <c r="AG61" s="59"/>
      <c r="AH61" s="60"/>
      <c r="AI61" s="59"/>
    </row>
    <row r="62" spans="3:35" ht="14.5">
      <c r="C62" t="str">
        <f>+IND!$AM$4</f>
        <v>Lime</v>
      </c>
      <c r="D62" t="str">
        <f>+IND!$AM$5</f>
        <v>Furnace</v>
      </c>
      <c r="E62" t="str">
        <f>+IND!AM6</f>
        <v>Bio fuel</v>
      </c>
      <c r="F62" t="s">
        <v>192</v>
      </c>
      <c r="G62" t="str">
        <f>+VLOOKUP(C62,IND!$O$5:$P$72,2,FALSE)</f>
        <v>LIM</v>
      </c>
      <c r="H62" t="str">
        <f>+VLOOKUP(D62,IND!$O$5:$P$72,2,FALSE)</f>
        <v>FRN</v>
      </c>
      <c r="I62" t="str">
        <f>+VLOOKUP(E62,IND!$O$5:$P$76,2,FALSE)</f>
        <v>BIO</v>
      </c>
      <c r="J62">
        <v>100000000</v>
      </c>
      <c r="K62">
        <v>4</v>
      </c>
      <c r="M62" s="45" t="str">
        <f t="shared" si="0"/>
        <v>I-LIM-FRN-BIO-ETS_N</v>
      </c>
      <c r="N62" s="45" t="str">
        <f t="shared" si="1"/>
        <v>Industry - Lime - Furnace - Bio fuel - ETS - NEW</v>
      </c>
      <c r="O62" s="45" t="str">
        <f t="shared" si="2"/>
        <v>INDBIO</v>
      </c>
      <c r="P62" s="45" t="str">
        <f t="shared" si="3"/>
        <v>LIMHTH,LIMMTH,LIMLTH,LIMHET</v>
      </c>
      <c r="Q62" s="51">
        <f>VLOOKUP("Industrial "&amp;E62&amp;" "&amp;D62,data_SEAI!$C$5:$M$208,11,FALSE)</f>
        <v>0.85</v>
      </c>
      <c r="R62" s="45">
        <v>20</v>
      </c>
      <c r="S62" s="50">
        <f>VLOOKUP("Industrial "&amp;E62&amp;" "&amp;D62,pivot_SEAI!$A$5:$D$72,K62,FALSE)</f>
        <v>91.537778500000002</v>
      </c>
      <c r="T62" s="45">
        <v>31.536000000000001</v>
      </c>
      <c r="U62" s="45">
        <v>0.85</v>
      </c>
      <c r="V62" s="44">
        <f t="shared" si="4"/>
        <v>4.5768889250000004</v>
      </c>
      <c r="W62" s="45">
        <v>2019</v>
      </c>
      <c r="AA62" s="57" t="s">
        <v>258</v>
      </c>
      <c r="AB62" s="57"/>
      <c r="AC62" s="57" t="str">
        <f t="shared" si="5"/>
        <v>I-LIM-FRN-BIO-ETS_N</v>
      </c>
      <c r="AD62" s="57" t="str">
        <f t="shared" si="6"/>
        <v>Industry - Lime - Furnace - Bio fuel - ETS - NEW</v>
      </c>
      <c r="AE62" s="58" t="s">
        <v>1</v>
      </c>
      <c r="AF62" s="59" t="s">
        <v>259</v>
      </c>
      <c r="AG62" s="59"/>
      <c r="AH62" s="60"/>
      <c r="AI62" s="59"/>
    </row>
    <row r="63" spans="3:35" ht="14.5">
      <c r="C63" t="str">
        <f>+IND!$AM$4</f>
        <v>Lime</v>
      </c>
      <c r="D63" t="str">
        <f>+IND!$AM$5</f>
        <v>Furnace</v>
      </c>
      <c r="E63" t="str">
        <f>+IND!AM7</f>
        <v>Biomethane</v>
      </c>
      <c r="F63" t="s">
        <v>192</v>
      </c>
      <c r="G63" t="str">
        <f>+VLOOKUP(C63,IND!$O$5:$P$72,2,FALSE)</f>
        <v>LIM</v>
      </c>
      <c r="H63" t="str">
        <f>+VLOOKUP(D63,IND!$O$5:$P$72,2,FALSE)</f>
        <v>FRN</v>
      </c>
      <c r="I63" t="str">
        <f>+VLOOKUP(E63,IND!$O$5:$P$76,2,FALSE)</f>
        <v>BGS</v>
      </c>
      <c r="J63">
        <v>100000000</v>
      </c>
      <c r="K63">
        <v>4</v>
      </c>
      <c r="M63" s="45" t="str">
        <f t="shared" si="0"/>
        <v>I-LIM-FRN-BGS-ETS_N</v>
      </c>
      <c r="N63" s="45" t="str">
        <f t="shared" si="1"/>
        <v>Industry - Lime - Furnace - Biomethane - ETS - NEW</v>
      </c>
      <c r="O63" s="45" t="str">
        <f t="shared" si="2"/>
        <v>INDBGS</v>
      </c>
      <c r="P63" s="45" t="str">
        <f t="shared" si="3"/>
        <v>LIMHTH,LIMMTH,LIMLTH,LIMHET</v>
      </c>
      <c r="Q63" s="51">
        <f>VLOOKUP("Industrial "&amp;E63&amp;" "&amp;D63,data_SEAI!$C$5:$M$208,11,FALSE)</f>
        <v>0.85</v>
      </c>
      <c r="R63" s="45">
        <v>20</v>
      </c>
      <c r="S63" s="50">
        <f>VLOOKUP("Industrial "&amp;E63&amp;" "&amp;D63,pivot_SEAI!$A$5:$D$72,K63,FALSE)</f>
        <v>91.537778500000002</v>
      </c>
      <c r="T63" s="45">
        <v>31.536000000000001</v>
      </c>
      <c r="U63" s="45">
        <v>0.85</v>
      </c>
      <c r="V63" s="44">
        <f t="shared" si="4"/>
        <v>4.5768889250000004</v>
      </c>
      <c r="W63" s="45">
        <v>2019</v>
      </c>
      <c r="AA63" s="57" t="s">
        <v>258</v>
      </c>
      <c r="AB63" s="57"/>
      <c r="AC63" s="57" t="str">
        <f t="shared" si="5"/>
        <v>I-LIM-FRN-BGS-ETS_N</v>
      </c>
      <c r="AD63" s="57" t="str">
        <f t="shared" si="6"/>
        <v>Industry - Lime - Furnace - Biomethane - ETS - NEW</v>
      </c>
      <c r="AE63" s="58" t="s">
        <v>1</v>
      </c>
      <c r="AF63" s="59" t="s">
        <v>259</v>
      </c>
      <c r="AG63" s="59"/>
      <c r="AH63" s="60"/>
      <c r="AI63" s="59"/>
    </row>
    <row r="64" spans="3:35" ht="14.5">
      <c r="C64" t="str">
        <f>+IND!$AM$4</f>
        <v>Lime</v>
      </c>
      <c r="D64" t="str">
        <f>+IND!$AM$5</f>
        <v>Furnace</v>
      </c>
      <c r="E64" t="str">
        <f>+IND!AM8</f>
        <v>Electric</v>
      </c>
      <c r="F64" t="s">
        <v>192</v>
      </c>
      <c r="G64" t="str">
        <f>+VLOOKUP(C64,IND!$O$5:$P$72,2,FALSE)</f>
        <v>LIM</v>
      </c>
      <c r="H64" t="str">
        <f>+VLOOKUP(D64,IND!$O$5:$P$72,2,FALSE)</f>
        <v>FRN</v>
      </c>
      <c r="I64" t="str">
        <f>+VLOOKUP(E64,IND!$O$5:$P$76,2,FALSE)</f>
        <v>ELC</v>
      </c>
      <c r="J64">
        <v>100000000</v>
      </c>
      <c r="K64">
        <v>4</v>
      </c>
      <c r="M64" s="45" t="str">
        <f t="shared" si="0"/>
        <v>I-LIM-FRN-ELC-ETS_N</v>
      </c>
      <c r="N64" s="45" t="str">
        <f t="shared" si="1"/>
        <v>Industry - Lime - Furnace - Electric - ETS - NEW</v>
      </c>
      <c r="O64" s="45" t="str">
        <f t="shared" si="2"/>
        <v>INDELC</v>
      </c>
      <c r="P64" s="45" t="str">
        <f t="shared" si="3"/>
        <v>LIMHTH,LIMMTH,LIMLTH,LIMHET</v>
      </c>
      <c r="Q64" s="51">
        <f>VLOOKUP("Industrial "&amp;E64&amp;" "&amp;D64,data_SEAI!$C$5:$M$208,11,FALSE)</f>
        <v>0.95</v>
      </c>
      <c r="R64" s="45">
        <v>20</v>
      </c>
      <c r="S64" s="50">
        <f>VLOOKUP("Industrial "&amp;E64&amp;" "&amp;D64,pivot_SEAI!$A$5:$D$72,K64,FALSE)</f>
        <v>91.537778500000002</v>
      </c>
      <c r="T64" s="45">
        <v>31.536000000000001</v>
      </c>
      <c r="U64" s="45">
        <v>0.85</v>
      </c>
      <c r="V64" s="44">
        <f t="shared" si="4"/>
        <v>4.5768889250000004</v>
      </c>
      <c r="W64" s="45">
        <v>2019</v>
      </c>
      <c r="AA64" s="57" t="s">
        <v>258</v>
      </c>
      <c r="AB64" s="57"/>
      <c r="AC64" s="57" t="str">
        <f t="shared" si="5"/>
        <v>I-LIM-FRN-ELC-ETS_N</v>
      </c>
      <c r="AD64" s="57" t="str">
        <f t="shared" si="6"/>
        <v>Industry - Lime - Furnace - Electric - ETS - NEW</v>
      </c>
      <c r="AE64" s="58" t="s">
        <v>1</v>
      </c>
      <c r="AF64" s="59" t="s">
        <v>259</v>
      </c>
      <c r="AG64" s="59"/>
      <c r="AH64" s="60"/>
      <c r="AI64" s="59"/>
    </row>
    <row r="65" spans="3:35" ht="14.5">
      <c r="C65" t="str">
        <f>+IND!$AM$4</f>
        <v>Lime</v>
      </c>
      <c r="D65" t="str">
        <f>+IND!$AM$5</f>
        <v>Furnace</v>
      </c>
      <c r="E65" t="str">
        <f>+IND!AM9</f>
        <v>Gas</v>
      </c>
      <c r="F65" t="s">
        <v>192</v>
      </c>
      <c r="G65" t="str">
        <f>+VLOOKUP(C65,IND!$O$5:$P$72,2,FALSE)</f>
        <v>LIM</v>
      </c>
      <c r="H65" t="str">
        <f>+VLOOKUP(D65,IND!$O$5:$P$72,2,FALSE)</f>
        <v>FRN</v>
      </c>
      <c r="I65" t="str">
        <f>+VLOOKUP(E65,IND!$O$5:$P$76,2,FALSE)</f>
        <v>GAS</v>
      </c>
      <c r="J65">
        <v>100000000</v>
      </c>
      <c r="K65">
        <v>4</v>
      </c>
      <c r="M65" s="45" t="str">
        <f t="shared" si="0"/>
        <v>I-LIM-FRN-GAS-ETS_N</v>
      </c>
      <c r="N65" s="45" t="str">
        <f t="shared" si="1"/>
        <v>Industry - Lime - Furnace - Gas - ETS - NEW</v>
      </c>
      <c r="O65" s="45" t="str">
        <f t="shared" si="2"/>
        <v>INDGAS</v>
      </c>
      <c r="P65" s="45" t="str">
        <f t="shared" si="3"/>
        <v>LIMHTH,LIMMTH,LIMLTH,LIMHET</v>
      </c>
      <c r="Q65" s="51">
        <f>VLOOKUP("Industrial "&amp;E65&amp;" "&amp;D65,data_SEAI!$C$5:$M$208,11,FALSE)</f>
        <v>0.85</v>
      </c>
      <c r="R65" s="45">
        <v>20</v>
      </c>
      <c r="S65" s="50">
        <f>VLOOKUP("Industrial "&amp;E65&amp;" "&amp;D65,pivot_SEAI!$A$5:$D$72,K65,FALSE)</f>
        <v>91.537778500000002</v>
      </c>
      <c r="T65" s="45">
        <v>31.536000000000001</v>
      </c>
      <c r="U65" s="45">
        <v>0.85</v>
      </c>
      <c r="V65" s="44">
        <f t="shared" si="4"/>
        <v>4.5768889250000004</v>
      </c>
      <c r="W65" s="45">
        <v>2019</v>
      </c>
      <c r="AA65" s="57" t="s">
        <v>258</v>
      </c>
      <c r="AB65" s="57"/>
      <c r="AC65" s="57" t="str">
        <f t="shared" si="5"/>
        <v>I-LIM-FRN-GAS-ETS_N</v>
      </c>
      <c r="AD65" s="57" t="str">
        <f t="shared" si="6"/>
        <v>Industry - Lime - Furnace - Gas - ETS - NEW</v>
      </c>
      <c r="AE65" s="58" t="s">
        <v>1</v>
      </c>
      <c r="AF65" s="59" t="s">
        <v>259</v>
      </c>
      <c r="AG65" s="59"/>
      <c r="AH65" s="60"/>
      <c r="AI65" s="59"/>
    </row>
    <row r="66" spans="3:35" ht="14.5">
      <c r="C66" t="str">
        <f>+IND!$AM$4</f>
        <v>Lime</v>
      </c>
      <c r="D66" t="str">
        <f>+IND!$AM$5</f>
        <v>Furnace</v>
      </c>
      <c r="E66" t="str">
        <f>+IND!AM10</f>
        <v>Hydrogen</v>
      </c>
      <c r="F66" t="s">
        <v>192</v>
      </c>
      <c r="G66" t="str">
        <f>+VLOOKUP(C66,IND!$O$5:$P$72,2,FALSE)</f>
        <v>LIM</v>
      </c>
      <c r="H66" t="str">
        <f>+VLOOKUP(D66,IND!$O$5:$P$72,2,FALSE)</f>
        <v>FRN</v>
      </c>
      <c r="I66" t="str">
        <f>+VLOOKUP(E66,IND!$O$5:$P$76,2,FALSE)</f>
        <v>H2L</v>
      </c>
      <c r="J66">
        <v>100000000</v>
      </c>
      <c r="K66">
        <v>4</v>
      </c>
      <c r="M66" s="45" t="str">
        <f t="shared" si="0"/>
        <v>I-LIM-FRN-H2L-ETS_N</v>
      </c>
      <c r="N66" s="45" t="str">
        <f t="shared" si="1"/>
        <v>Industry - Lime - Furnace - Hydrogen - ETS - NEW</v>
      </c>
      <c r="O66" s="45" t="str">
        <f t="shared" si="2"/>
        <v>INDH2L</v>
      </c>
      <c r="P66" s="45" t="str">
        <f t="shared" si="3"/>
        <v>LIMHTH,LIMMTH,LIMLTH,LIMHET</v>
      </c>
      <c r="Q66" s="51">
        <f>VLOOKUP("Industrial "&amp;E66&amp;" "&amp;D66,data_SEAI!$C$5:$M$208,11,FALSE)</f>
        <v>0.85</v>
      </c>
      <c r="R66" s="45">
        <v>20</v>
      </c>
      <c r="S66" s="50">
        <f>VLOOKUP("Industrial "&amp;E66&amp;" "&amp;D66,pivot_SEAI!$A$5:$D$72,K66,FALSE)</f>
        <v>111.92908319999999</v>
      </c>
      <c r="T66" s="45">
        <v>31.536000000000001</v>
      </c>
      <c r="U66" s="45">
        <v>0.85</v>
      </c>
      <c r="V66" s="44">
        <f t="shared" si="4"/>
        <v>5.5964541600000004</v>
      </c>
      <c r="W66" s="45">
        <v>2019</v>
      </c>
      <c r="AA66" s="57" t="s">
        <v>258</v>
      </c>
      <c r="AB66" s="57"/>
      <c r="AC66" s="57" t="str">
        <f t="shared" si="5"/>
        <v>I-LIM-FRN-H2L-ETS_N</v>
      </c>
      <c r="AD66" s="57" t="str">
        <f t="shared" si="6"/>
        <v>Industry - Lime - Furnace - Hydrogen - ETS - NEW</v>
      </c>
      <c r="AE66" s="58" t="s">
        <v>1</v>
      </c>
      <c r="AF66" s="59" t="s">
        <v>259</v>
      </c>
      <c r="AG66" s="59"/>
      <c r="AH66" s="60"/>
      <c r="AI66" s="59"/>
    </row>
    <row r="67" spans="3:35" ht="14.5">
      <c r="C67" t="str">
        <f>+IND!$AN$4</f>
        <v>Lime</v>
      </c>
      <c r="D67" t="str">
        <f>+IND!$AN$5</f>
        <v>Other Kiln</v>
      </c>
      <c r="E67" t="str">
        <f>+IND!AN6</f>
        <v>Bio fuel</v>
      </c>
      <c r="F67" t="s">
        <v>192</v>
      </c>
      <c r="G67" t="str">
        <f>+VLOOKUP(C67,IND!$O$5:$P$72,2,FALSE)</f>
        <v>LIM</v>
      </c>
      <c r="H67" t="str">
        <f>+VLOOKUP(D67,IND!$O$5:$P$72,2,FALSE)</f>
        <v>OKL</v>
      </c>
      <c r="I67" t="str">
        <f>+VLOOKUP(E67,IND!$O$5:$P$76,2,FALSE)</f>
        <v>BIO</v>
      </c>
      <c r="J67">
        <v>100000000</v>
      </c>
      <c r="K67">
        <v>4</v>
      </c>
      <c r="M67" s="45" t="str">
        <f t="shared" si="0"/>
        <v>I-LIM-OKL-BIO-ETS_N</v>
      </c>
      <c r="N67" s="45" t="str">
        <f t="shared" si="1"/>
        <v>Industry - Lime - Other Kiln - Bio fuel - ETS - NEW</v>
      </c>
      <c r="O67" s="45" t="str">
        <f t="shared" si="2"/>
        <v>INDBIO</v>
      </c>
      <c r="P67" s="45" t="str">
        <f t="shared" si="3"/>
        <v>LIMHTH,LIMMTH,LIMLTH,LIMHET</v>
      </c>
      <c r="Q67" s="51">
        <f>VLOOKUP("Industrial "&amp;E67&amp;" "&amp;D67,data_SEAI!$C$5:$M$208,11,FALSE)</f>
        <v>0.85</v>
      </c>
      <c r="R67" s="45">
        <v>20</v>
      </c>
      <c r="S67" s="50">
        <f>VLOOKUP("Industrial "&amp;E67&amp;" "&amp;D67,pivot_SEAI!$A$5:$D$72,K67,FALSE)</f>
        <v>174.77265420000001</v>
      </c>
      <c r="T67" s="45">
        <v>31.536000000000001</v>
      </c>
      <c r="U67" s="45">
        <v>0.85</v>
      </c>
      <c r="V67" s="44">
        <f t="shared" si="4"/>
        <v>8.738632710000001</v>
      </c>
      <c r="W67" s="45">
        <v>2019</v>
      </c>
      <c r="AA67" s="57" t="s">
        <v>258</v>
      </c>
      <c r="AB67" s="57"/>
      <c r="AC67" s="57" t="str">
        <f t="shared" si="5"/>
        <v>I-LIM-OKL-BIO-ETS_N</v>
      </c>
      <c r="AD67" s="57" t="str">
        <f t="shared" si="6"/>
        <v>Industry - Lime - Other Kiln - Bio fuel - ETS - NEW</v>
      </c>
      <c r="AE67" s="58" t="s">
        <v>1</v>
      </c>
      <c r="AF67" s="59" t="s">
        <v>259</v>
      </c>
      <c r="AG67" s="59"/>
      <c r="AH67" s="60"/>
      <c r="AI67" s="59"/>
    </row>
    <row r="68" spans="3:35" ht="14.5">
      <c r="C68" t="str">
        <f>+IND!$AN$4</f>
        <v>Lime</v>
      </c>
      <c r="D68" t="str">
        <f>+IND!$AN$5</f>
        <v>Other Kiln</v>
      </c>
      <c r="E68" t="str">
        <f>+IND!AN7</f>
        <v>Bio waste</v>
      </c>
      <c r="F68" t="s">
        <v>192</v>
      </c>
      <c r="G68" t="str">
        <f>+VLOOKUP(C68,IND!$O$5:$P$72,2,FALSE)</f>
        <v>LIM</v>
      </c>
      <c r="H68" t="str">
        <f>+VLOOKUP(D68,IND!$O$5:$P$72,2,FALSE)</f>
        <v>OKL</v>
      </c>
      <c r="I68" t="str">
        <f>+VLOOKUP(E68,IND!$O$5:$P$76,2,FALSE)</f>
        <v>RWS</v>
      </c>
      <c r="J68">
        <v>100000000</v>
      </c>
      <c r="K68">
        <v>4</v>
      </c>
      <c r="M68" s="45" t="str">
        <f t="shared" si="0"/>
        <v>I-LIM-OKL-RWS-ETS_N</v>
      </c>
      <c r="N68" s="45" t="str">
        <f t="shared" si="1"/>
        <v>Industry - Lime - Other Kiln - Bio waste - ETS - NEW</v>
      </c>
      <c r="O68" s="45" t="str">
        <f t="shared" si="2"/>
        <v>INDRWS</v>
      </c>
      <c r="P68" s="45" t="str">
        <f t="shared" si="3"/>
        <v>LIMHTH,LIMMTH,LIMLTH,LIMHET</v>
      </c>
      <c r="Q68" s="51">
        <f>VLOOKUP("Industrial "&amp;E68&amp;" "&amp;D68,data_SEAI!$C$5:$M$208,11,FALSE)</f>
        <v>0.85</v>
      </c>
      <c r="R68" s="45">
        <v>20</v>
      </c>
      <c r="S68" s="50">
        <f>VLOOKUP("Industrial "&amp;E68&amp;" "&amp;D68,pivot_SEAI!$A$5:$D$72,K68,FALSE)</f>
        <v>174.77265420000001</v>
      </c>
      <c r="T68" s="45">
        <v>31.536000000000001</v>
      </c>
      <c r="U68" s="45">
        <v>0.85</v>
      </c>
      <c r="V68" s="44">
        <f t="shared" si="4"/>
        <v>8.738632710000001</v>
      </c>
      <c r="W68" s="45">
        <v>2019</v>
      </c>
      <c r="AA68" s="57" t="s">
        <v>258</v>
      </c>
      <c r="AB68" s="57"/>
      <c r="AC68" s="57" t="str">
        <f t="shared" si="5"/>
        <v>I-LIM-OKL-RWS-ETS_N</v>
      </c>
      <c r="AD68" s="57" t="str">
        <f t="shared" si="6"/>
        <v>Industry - Lime - Other Kiln - Bio waste - ETS - NEW</v>
      </c>
      <c r="AE68" s="58" t="s">
        <v>1</v>
      </c>
      <c r="AF68" s="59" t="s">
        <v>259</v>
      </c>
      <c r="AG68" s="59"/>
      <c r="AH68" s="60"/>
      <c r="AI68" s="59"/>
    </row>
    <row r="69" spans="3:35" ht="14.5">
      <c r="C69" t="str">
        <f>+IND!$AN$4</f>
        <v>Lime</v>
      </c>
      <c r="D69" t="str">
        <f>+IND!$AN$5</f>
        <v>Other Kiln</v>
      </c>
      <c r="E69" t="str">
        <f>+IND!AN8</f>
        <v>Biomethane</v>
      </c>
      <c r="F69" t="s">
        <v>192</v>
      </c>
      <c r="G69" t="str">
        <f>+VLOOKUP(C69,IND!$O$5:$P$72,2,FALSE)</f>
        <v>LIM</v>
      </c>
      <c r="H69" t="str">
        <f>+VLOOKUP(D69,IND!$O$5:$P$72,2,FALSE)</f>
        <v>OKL</v>
      </c>
      <c r="I69" t="str">
        <f>+VLOOKUP(E69,IND!$O$5:$P$76,2,FALSE)</f>
        <v>BGS</v>
      </c>
      <c r="J69">
        <v>100000000</v>
      </c>
      <c r="K69">
        <v>4</v>
      </c>
      <c r="M69" s="45" t="str">
        <f t="shared" si="0"/>
        <v>I-LIM-OKL-BGS-ETS_N</v>
      </c>
      <c r="N69" s="45" t="str">
        <f t="shared" si="1"/>
        <v>Industry - Lime - Other Kiln - Biomethane - ETS - NEW</v>
      </c>
      <c r="O69" s="45" t="str">
        <f t="shared" si="2"/>
        <v>INDBGS</v>
      </c>
      <c r="P69" s="45" t="str">
        <f t="shared" si="3"/>
        <v>LIMHTH,LIMMTH,LIMLTH,LIMHET</v>
      </c>
      <c r="Q69" s="51">
        <f>VLOOKUP("Industrial "&amp;E69&amp;" "&amp;D69,data_SEAI!$C$5:$M$208,11,FALSE)</f>
        <v>0.85</v>
      </c>
      <c r="R69" s="45">
        <v>20</v>
      </c>
      <c r="S69" s="50">
        <f>VLOOKUP("Industrial "&amp;E69&amp;" "&amp;D69,pivot_SEAI!$A$5:$D$72,K69,FALSE)</f>
        <v>174.77265420000001</v>
      </c>
      <c r="T69" s="45">
        <v>31.536000000000001</v>
      </c>
      <c r="U69" s="45">
        <v>0.85</v>
      </c>
      <c r="V69" s="44">
        <f t="shared" si="4"/>
        <v>8.738632710000001</v>
      </c>
      <c r="W69" s="45">
        <v>2019</v>
      </c>
      <c r="AA69" s="57" t="s">
        <v>258</v>
      </c>
      <c r="AB69" s="57"/>
      <c r="AC69" s="57" t="str">
        <f t="shared" si="5"/>
        <v>I-LIM-OKL-BGS-ETS_N</v>
      </c>
      <c r="AD69" s="57" t="str">
        <f t="shared" si="6"/>
        <v>Industry - Lime - Other Kiln - Biomethane - ETS - NEW</v>
      </c>
      <c r="AE69" s="58" t="s">
        <v>1</v>
      </c>
      <c r="AF69" s="59" t="s">
        <v>259</v>
      </c>
      <c r="AG69" s="59"/>
      <c r="AH69" s="60"/>
      <c r="AI69" s="59"/>
    </row>
    <row r="70" spans="3:35" ht="14.5">
      <c r="C70" t="str">
        <f>+IND!$AN$4</f>
        <v>Lime</v>
      </c>
      <c r="D70" t="str">
        <f>+IND!$AN$5</f>
        <v>Other Kiln</v>
      </c>
      <c r="E70" t="str">
        <f>+IND!AN9</f>
        <v>Gas</v>
      </c>
      <c r="F70" t="s">
        <v>192</v>
      </c>
      <c r="G70" t="str">
        <f>+VLOOKUP(C70,IND!$O$5:$P$72,2,FALSE)</f>
        <v>LIM</v>
      </c>
      <c r="H70" t="str">
        <f>+VLOOKUP(D70,IND!$O$5:$P$72,2,FALSE)</f>
        <v>OKL</v>
      </c>
      <c r="I70" t="str">
        <f>+VLOOKUP(E70,IND!$O$5:$P$76,2,FALSE)</f>
        <v>GAS</v>
      </c>
      <c r="J70">
        <v>100000000</v>
      </c>
      <c r="K70">
        <v>4</v>
      </c>
      <c r="M70" s="45" t="str">
        <f t="shared" si="0"/>
        <v>I-LIM-OKL-GAS-ETS_N</v>
      </c>
      <c r="N70" s="45" t="str">
        <f t="shared" si="1"/>
        <v>Industry - Lime - Other Kiln - Gas - ETS - NEW</v>
      </c>
      <c r="O70" s="45" t="str">
        <f t="shared" si="2"/>
        <v>INDGAS</v>
      </c>
      <c r="P70" s="45" t="str">
        <f t="shared" si="3"/>
        <v>LIMHTH,LIMMTH,LIMLTH,LIMHET</v>
      </c>
      <c r="Q70" s="51">
        <f>VLOOKUP("Industrial "&amp;E70&amp;" "&amp;D70,data_SEAI!$C$5:$M$208,11,FALSE)</f>
        <v>0.85</v>
      </c>
      <c r="R70" s="45">
        <v>20</v>
      </c>
      <c r="S70" s="50">
        <f>VLOOKUP("Industrial "&amp;E70&amp;" "&amp;D70,pivot_SEAI!$A$5:$D$72,K70,FALSE)</f>
        <v>174.77265420000001</v>
      </c>
      <c r="T70" s="45">
        <v>31.536000000000001</v>
      </c>
      <c r="U70" s="45">
        <v>0.85</v>
      </c>
      <c r="V70" s="44">
        <f t="shared" si="4"/>
        <v>8.738632710000001</v>
      </c>
      <c r="W70" s="45">
        <v>2019</v>
      </c>
      <c r="AA70" s="57" t="s">
        <v>258</v>
      </c>
      <c r="AB70" s="57"/>
      <c r="AC70" s="57" t="str">
        <f t="shared" si="5"/>
        <v>I-LIM-OKL-GAS-ETS_N</v>
      </c>
      <c r="AD70" s="57" t="str">
        <f t="shared" si="6"/>
        <v>Industry - Lime - Other Kiln - Gas - ETS - NEW</v>
      </c>
      <c r="AE70" s="58" t="s">
        <v>1</v>
      </c>
      <c r="AF70" s="59" t="s">
        <v>259</v>
      </c>
      <c r="AG70" s="59"/>
      <c r="AH70" s="60"/>
      <c r="AI70" s="59"/>
    </row>
    <row r="71" spans="3:35" ht="14.5">
      <c r="C71" t="str">
        <f>+IND!$AO$4</f>
        <v>Metals</v>
      </c>
      <c r="D71" t="str">
        <f>+IND!$AO$5</f>
        <v>CHP</v>
      </c>
      <c r="E71" t="str">
        <f>+IND!AO6</f>
        <v>Bio fuel</v>
      </c>
      <c r="F71" t="s">
        <v>192</v>
      </c>
      <c r="G71" t="str">
        <f>+VLOOKUP(C71,IND!$O$5:$P$72,2,FALSE)</f>
        <v>MAP</v>
      </c>
      <c r="H71" t="str">
        <f>+VLOOKUP(D71,IND!$O$5:$P$72,2,FALSE)</f>
        <v>CHP</v>
      </c>
      <c r="I71" t="str">
        <f>+VLOOKUP(E71,IND!$O$5:$P$76,2,FALSE)</f>
        <v>BIO</v>
      </c>
      <c r="J71">
        <v>100000000</v>
      </c>
      <c r="K71">
        <v>4</v>
      </c>
      <c r="M71" s="45" t="str">
        <f t="shared" si="0"/>
        <v>I-MAP-CHP-BIO-ETS_N</v>
      </c>
      <c r="N71" s="45" t="str">
        <f t="shared" si="1"/>
        <v>Industry - Metals - CHP - Bio fuel - ETS - NEW</v>
      </c>
      <c r="O71" s="45" t="str">
        <f t="shared" si="2"/>
        <v>INDBIO</v>
      </c>
      <c r="P71" s="45" t="str">
        <f t="shared" si="3"/>
        <v>MAPHTH,MAPMTH,MAPLTH,MAPHET</v>
      </c>
      <c r="Q71" s="51">
        <f>VLOOKUP("Industrial "&amp;E71&amp;" "&amp;D71,data_SEAI!$C$5:$M$208,11,FALSE)</f>
        <v>0.5</v>
      </c>
      <c r="R71" s="45">
        <v>20</v>
      </c>
      <c r="S71" s="50">
        <f>VLOOKUP("Industrial "&amp;E71&amp;" "&amp;D71,pivot_SEAI!$A$5:$D$72,K71,FALSE)</f>
        <v>146.14291600000001</v>
      </c>
      <c r="T71" s="45">
        <v>31.536000000000001</v>
      </c>
      <c r="U71" s="45">
        <v>0.85</v>
      </c>
      <c r="V71" s="44">
        <f t="shared" si="4"/>
        <v>7.3071458000000007</v>
      </c>
      <c r="W71" s="45">
        <v>2019</v>
      </c>
      <c r="AA71" s="57" t="s">
        <v>258</v>
      </c>
      <c r="AB71" s="57"/>
      <c r="AC71" s="57" t="str">
        <f t="shared" si="5"/>
        <v>I-MAP-CHP-BIO-ETS_N</v>
      </c>
      <c r="AD71" s="57" t="str">
        <f t="shared" si="6"/>
        <v>Industry - Metals - CHP - Bio fuel - ETS - NEW</v>
      </c>
      <c r="AE71" s="58" t="s">
        <v>1</v>
      </c>
      <c r="AF71" s="59" t="s">
        <v>259</v>
      </c>
      <c r="AG71" s="59"/>
      <c r="AH71" s="60"/>
      <c r="AI71" s="59"/>
    </row>
    <row r="72" spans="3:35" ht="14.5">
      <c r="C72" t="str">
        <f>+IND!$AO$4</f>
        <v>Metals</v>
      </c>
      <c r="D72" t="str">
        <f>+IND!$AO$5</f>
        <v>CHP</v>
      </c>
      <c r="E72" t="str">
        <f>+IND!AO7</f>
        <v>Biomass</v>
      </c>
      <c r="F72" t="s">
        <v>192</v>
      </c>
      <c r="G72" t="str">
        <f>+VLOOKUP(C72,IND!$O$5:$P$72,2,FALSE)</f>
        <v>MAP</v>
      </c>
      <c r="H72" t="str">
        <f>+VLOOKUP(D72,IND!$O$5:$P$72,2,FALSE)</f>
        <v>CHP</v>
      </c>
      <c r="I72" t="str">
        <f>+VLOOKUP(E72,IND!$O$5:$P$76,2,FALSE)</f>
        <v>WOO</v>
      </c>
      <c r="J72">
        <v>100000000</v>
      </c>
      <c r="K72">
        <v>4</v>
      </c>
      <c r="M72" s="45" t="str">
        <f t="shared" ref="M72:M135" si="7">"I-"&amp;G72&amp;"-"&amp;H72&amp;"-"&amp;I72&amp;"-"&amp;F72&amp;"_N"</f>
        <v>I-MAP-CHP-WOO-ETS_N</v>
      </c>
      <c r="N72" s="45" t="str">
        <f t="shared" ref="N72:N135" si="8">"Industry - "&amp;C72&amp;" - "&amp;D72&amp;" - "&amp;E72&amp;" - "&amp;F72&amp;" - NEW"</f>
        <v>Industry - Metals - CHP - Biomass - ETS - NEW</v>
      </c>
      <c r="O72" s="45" t="str">
        <f t="shared" ref="O72:O135" si="9">"IND"&amp;I72</f>
        <v>INDWOO</v>
      </c>
      <c r="P72" s="45" t="str">
        <f t="shared" ref="P72:P135" si="10">G72&amp;"HTH,"&amp;G72&amp;"MTH,"&amp;G72&amp;"LTH,"&amp;G72&amp;"HET"</f>
        <v>MAPHTH,MAPMTH,MAPLTH,MAPHET</v>
      </c>
      <c r="Q72" s="51">
        <f>VLOOKUP("Industrial "&amp;E72&amp;" "&amp;D72,data_SEAI!$C$5:$M$208,11,FALSE)</f>
        <v>0.5</v>
      </c>
      <c r="R72" s="45">
        <v>20</v>
      </c>
      <c r="S72" s="50">
        <f>VLOOKUP("Industrial "&amp;E72&amp;" "&amp;D72,pivot_SEAI!$A$5:$D$72,K72,FALSE)</f>
        <v>100</v>
      </c>
      <c r="T72" s="45">
        <v>31.536000000000001</v>
      </c>
      <c r="U72" s="45">
        <v>0.85</v>
      </c>
      <c r="V72" s="44">
        <f t="shared" ref="V72:V135" si="11">5%*S72</f>
        <v>5</v>
      </c>
      <c r="W72" s="45">
        <v>2019</v>
      </c>
      <c r="AA72" s="57" t="s">
        <v>258</v>
      </c>
      <c r="AB72" s="57"/>
      <c r="AC72" s="57" t="str">
        <f t="shared" ref="AC72:AC135" si="12">+M72</f>
        <v>I-MAP-CHP-WOO-ETS_N</v>
      </c>
      <c r="AD72" s="57" t="str">
        <f t="shared" ref="AD72:AD135" si="13">+N72</f>
        <v>Industry - Metals - CHP - Biomass - ETS - NEW</v>
      </c>
      <c r="AE72" s="58" t="s">
        <v>1</v>
      </c>
      <c r="AF72" s="59" t="s">
        <v>259</v>
      </c>
      <c r="AG72" s="59"/>
      <c r="AH72" s="60"/>
      <c r="AI72" s="59"/>
    </row>
    <row r="73" spans="3:35" ht="14.5">
      <c r="C73" t="str">
        <f>+IND!$AO$4</f>
        <v>Metals</v>
      </c>
      <c r="D73" t="str">
        <f>+IND!$AO$5</f>
        <v>CHP</v>
      </c>
      <c r="E73" t="str">
        <f>+IND!AO8</f>
        <v>Biomethane</v>
      </c>
      <c r="F73" t="s">
        <v>192</v>
      </c>
      <c r="G73" t="str">
        <f>+VLOOKUP(C73,IND!$O$5:$P$72,2,FALSE)</f>
        <v>MAP</v>
      </c>
      <c r="H73" t="str">
        <f>+VLOOKUP(D73,IND!$O$5:$P$72,2,FALSE)</f>
        <v>CHP</v>
      </c>
      <c r="I73" t="str">
        <f>+VLOOKUP(E73,IND!$O$5:$P$76,2,FALSE)</f>
        <v>BGS</v>
      </c>
      <c r="J73">
        <v>100000000</v>
      </c>
      <c r="K73">
        <v>4</v>
      </c>
      <c r="M73" s="45" t="str">
        <f t="shared" si="7"/>
        <v>I-MAP-CHP-BGS-ETS_N</v>
      </c>
      <c r="N73" s="45" t="str">
        <f t="shared" si="8"/>
        <v>Industry - Metals - CHP - Biomethane - ETS - NEW</v>
      </c>
      <c r="O73" s="45" t="str">
        <f t="shared" si="9"/>
        <v>INDBGS</v>
      </c>
      <c r="P73" s="45" t="str">
        <f t="shared" si="10"/>
        <v>MAPHTH,MAPMTH,MAPLTH,MAPHET</v>
      </c>
      <c r="Q73" s="51">
        <f>VLOOKUP("Industrial "&amp;E73&amp;" "&amp;D73,data_SEAI!$C$5:$M$208,11,FALSE)</f>
        <v>0.5</v>
      </c>
      <c r="R73" s="45">
        <v>20</v>
      </c>
      <c r="S73" s="50">
        <f>VLOOKUP("Industrial "&amp;E73&amp;" "&amp;D73,pivot_SEAI!$A$5:$D$72,K73,FALSE)</f>
        <v>146.14291600000001</v>
      </c>
      <c r="T73" s="45">
        <v>31.536000000000001</v>
      </c>
      <c r="U73" s="45">
        <v>0.85</v>
      </c>
      <c r="V73" s="44">
        <f t="shared" si="11"/>
        <v>7.3071458000000007</v>
      </c>
      <c r="W73" s="45">
        <v>2019</v>
      </c>
      <c r="AA73" s="57" t="s">
        <v>258</v>
      </c>
      <c r="AB73" s="57"/>
      <c r="AC73" s="57" t="str">
        <f t="shared" si="12"/>
        <v>I-MAP-CHP-BGS-ETS_N</v>
      </c>
      <c r="AD73" s="57" t="str">
        <f t="shared" si="13"/>
        <v>Industry - Metals - CHP - Biomethane - ETS - NEW</v>
      </c>
      <c r="AE73" s="58" t="s">
        <v>1</v>
      </c>
      <c r="AF73" s="59" t="s">
        <v>259</v>
      </c>
      <c r="AG73" s="59"/>
      <c r="AH73" s="60"/>
      <c r="AI73" s="59"/>
    </row>
    <row r="74" spans="3:35" ht="14.5">
      <c r="C74" t="str">
        <f>+IND!$AO$4</f>
        <v>Metals</v>
      </c>
      <c r="D74" t="str">
        <f>+IND!$AO$5</f>
        <v>CHP</v>
      </c>
      <c r="E74" t="str">
        <f>+IND!AO9</f>
        <v>Gas</v>
      </c>
      <c r="F74" t="s">
        <v>192</v>
      </c>
      <c r="G74" t="str">
        <f>+VLOOKUP(C74,IND!$O$5:$P$72,2,FALSE)</f>
        <v>MAP</v>
      </c>
      <c r="H74" t="str">
        <f>+VLOOKUP(D74,IND!$O$5:$P$72,2,FALSE)</f>
        <v>CHP</v>
      </c>
      <c r="I74" t="str">
        <f>+VLOOKUP(E74,IND!$O$5:$P$76,2,FALSE)</f>
        <v>GAS</v>
      </c>
      <c r="J74">
        <v>100000000</v>
      </c>
      <c r="K74">
        <v>4</v>
      </c>
      <c r="M74" s="45" t="str">
        <f t="shared" si="7"/>
        <v>I-MAP-CHP-GAS-ETS_N</v>
      </c>
      <c r="N74" s="45" t="str">
        <f t="shared" si="8"/>
        <v>Industry - Metals - CHP - Gas - ETS - NEW</v>
      </c>
      <c r="O74" s="45" t="str">
        <f t="shared" si="9"/>
        <v>INDGAS</v>
      </c>
      <c r="P74" s="45" t="str">
        <f t="shared" si="10"/>
        <v>MAPHTH,MAPMTH,MAPLTH,MAPHET</v>
      </c>
      <c r="Q74" s="51">
        <f>VLOOKUP("Industrial "&amp;E74&amp;" "&amp;D74,data_SEAI!$C$5:$M$208,11,FALSE)</f>
        <v>0.5</v>
      </c>
      <c r="R74" s="45">
        <v>20</v>
      </c>
      <c r="S74" s="50">
        <f>VLOOKUP("Industrial "&amp;E74&amp;" "&amp;D74,pivot_SEAI!$A$5:$D$72,K74,FALSE)</f>
        <v>146.14291600000001</v>
      </c>
      <c r="T74" s="45">
        <v>31.536000000000001</v>
      </c>
      <c r="U74" s="45">
        <v>0.85</v>
      </c>
      <c r="V74" s="44">
        <f t="shared" si="11"/>
        <v>7.3071458000000007</v>
      </c>
      <c r="W74" s="45">
        <v>2019</v>
      </c>
      <c r="AA74" s="57" t="s">
        <v>258</v>
      </c>
      <c r="AB74" s="57"/>
      <c r="AC74" s="57" t="str">
        <f t="shared" si="12"/>
        <v>I-MAP-CHP-GAS-ETS_N</v>
      </c>
      <c r="AD74" s="57" t="str">
        <f t="shared" si="13"/>
        <v>Industry - Metals - CHP - Gas - ETS - NEW</v>
      </c>
      <c r="AE74" s="58" t="s">
        <v>1</v>
      </c>
      <c r="AF74" s="59" t="s">
        <v>259</v>
      </c>
      <c r="AG74" s="59"/>
      <c r="AH74" s="60"/>
      <c r="AI74" s="59"/>
    </row>
    <row r="75" spans="3:35" ht="14.5">
      <c r="C75" t="str">
        <f>+IND!$AO$4</f>
        <v>Metals</v>
      </c>
      <c r="D75" t="str">
        <f>+IND!$AO$5</f>
        <v>CHP</v>
      </c>
      <c r="E75" t="str">
        <f>+IND!AO10</f>
        <v>Hydrogen</v>
      </c>
      <c r="F75" t="s">
        <v>192</v>
      </c>
      <c r="G75" t="str">
        <f>+VLOOKUP(C75,IND!$O$5:$P$72,2,FALSE)</f>
        <v>MAP</v>
      </c>
      <c r="H75" t="str">
        <f>+VLOOKUP(D75,IND!$O$5:$P$72,2,FALSE)</f>
        <v>CHP</v>
      </c>
      <c r="I75" t="str">
        <f>+VLOOKUP(E75,IND!$O$5:$P$76,2,FALSE)</f>
        <v>H2L</v>
      </c>
      <c r="J75">
        <v>100000000</v>
      </c>
      <c r="K75">
        <v>4</v>
      </c>
      <c r="M75" s="45" t="str">
        <f t="shared" si="7"/>
        <v>I-MAP-CHP-H2L-ETS_N</v>
      </c>
      <c r="N75" s="45" t="str">
        <f t="shared" si="8"/>
        <v>Industry - Metals - CHP - Hydrogen - ETS - NEW</v>
      </c>
      <c r="O75" s="45" t="str">
        <f t="shared" si="9"/>
        <v>INDH2L</v>
      </c>
      <c r="P75" s="45" t="str">
        <f t="shared" si="10"/>
        <v>MAPHTH,MAPMTH,MAPLTH,MAPHET</v>
      </c>
      <c r="Q75" s="51">
        <f>VLOOKUP("Industrial "&amp;E75&amp;" "&amp;D75,data_SEAI!$C$5:$M$208,11,FALSE)</f>
        <v>0.5</v>
      </c>
      <c r="R75" s="45">
        <v>20</v>
      </c>
      <c r="S75" s="50">
        <f>VLOOKUP("Industrial "&amp;E75&amp;" "&amp;D75,pivot_SEAI!$A$5:$D$72,K75,FALSE)</f>
        <v>264.14291600000001</v>
      </c>
      <c r="T75" s="45">
        <v>31.536000000000001</v>
      </c>
      <c r="U75" s="45">
        <v>0.85</v>
      </c>
      <c r="V75" s="44">
        <f t="shared" si="11"/>
        <v>13.207145800000001</v>
      </c>
      <c r="W75" s="45">
        <v>2019</v>
      </c>
      <c r="AA75" s="57" t="s">
        <v>258</v>
      </c>
      <c r="AB75" s="57"/>
      <c r="AC75" s="57" t="str">
        <f t="shared" si="12"/>
        <v>I-MAP-CHP-H2L-ETS_N</v>
      </c>
      <c r="AD75" s="57" t="str">
        <f t="shared" si="13"/>
        <v>Industry - Metals - CHP - Hydrogen - ETS - NEW</v>
      </c>
      <c r="AE75" s="58" t="s">
        <v>1</v>
      </c>
      <c r="AF75" s="59" t="s">
        <v>259</v>
      </c>
      <c r="AG75" s="59"/>
      <c r="AH75" s="60"/>
      <c r="AI75" s="59"/>
    </row>
    <row r="76" spans="3:35" ht="14.5">
      <c r="C76" t="str">
        <f>+IND!$AP$4</f>
        <v>Metals</v>
      </c>
      <c r="D76" t="str">
        <f>+IND!$AP$5</f>
        <v>Boiler</v>
      </c>
      <c r="E76" t="str">
        <f>+IND!AP6</f>
        <v>Bio fuel</v>
      </c>
      <c r="F76" t="s">
        <v>192</v>
      </c>
      <c r="G76" t="str">
        <f>+VLOOKUP(C76,IND!$O$5:$P$72,2,FALSE)</f>
        <v>MAP</v>
      </c>
      <c r="H76" t="str">
        <f>+VLOOKUP(D76,IND!$O$5:$P$72,2,FALSE)</f>
        <v>BLR</v>
      </c>
      <c r="I76" t="str">
        <f>+VLOOKUP(E76,IND!$O$5:$P$76,2,FALSE)</f>
        <v>BIO</v>
      </c>
      <c r="J76">
        <v>100000000</v>
      </c>
      <c r="K76">
        <v>4</v>
      </c>
      <c r="M76" s="45" t="str">
        <f t="shared" si="7"/>
        <v>I-MAP-BLR-BIO-ETS_N</v>
      </c>
      <c r="N76" s="45" t="str">
        <f t="shared" si="8"/>
        <v>Industry - Metals - Boiler - Bio fuel - ETS - NEW</v>
      </c>
      <c r="O76" s="45" t="str">
        <f t="shared" si="9"/>
        <v>INDBIO</v>
      </c>
      <c r="P76" s="45" t="str">
        <f t="shared" si="10"/>
        <v>MAPHTH,MAPMTH,MAPLTH,MAPHET</v>
      </c>
      <c r="Q76" s="51">
        <f>VLOOKUP("Industrial "&amp;E76&amp;" "&amp;D76,data_SEAI!$C$5:$M$208,11,FALSE)</f>
        <v>0.92</v>
      </c>
      <c r="R76" s="45">
        <v>20</v>
      </c>
      <c r="S76" s="50">
        <f>VLOOKUP("Industrial "&amp;E76&amp;" "&amp;D76,pivot_SEAI!$A$5:$D$72,K76,FALSE)</f>
        <v>90.805453459999995</v>
      </c>
      <c r="T76" s="45">
        <v>31.536000000000001</v>
      </c>
      <c r="U76" s="45">
        <v>0.85</v>
      </c>
      <c r="V76" s="44">
        <f t="shared" si="11"/>
        <v>4.5402726729999996</v>
      </c>
      <c r="W76" s="45">
        <v>2019</v>
      </c>
      <c r="AA76" s="57" t="s">
        <v>258</v>
      </c>
      <c r="AB76" s="57"/>
      <c r="AC76" s="57" t="str">
        <f t="shared" si="12"/>
        <v>I-MAP-BLR-BIO-ETS_N</v>
      </c>
      <c r="AD76" s="57" t="str">
        <f t="shared" si="13"/>
        <v>Industry - Metals - Boiler - Bio fuel - ETS - NEW</v>
      </c>
      <c r="AE76" s="58" t="s">
        <v>1</v>
      </c>
      <c r="AF76" s="59" t="s">
        <v>259</v>
      </c>
      <c r="AG76" s="59"/>
      <c r="AH76" s="60"/>
      <c r="AI76" s="59"/>
    </row>
    <row r="77" spans="3:35" ht="14.5">
      <c r="C77" t="str">
        <f>+IND!$AP$4</f>
        <v>Metals</v>
      </c>
      <c r="D77" t="str">
        <f>+IND!$AP$5</f>
        <v>Boiler</v>
      </c>
      <c r="E77" t="str">
        <f>+IND!AP7</f>
        <v>Biomass</v>
      </c>
      <c r="F77" t="s">
        <v>192</v>
      </c>
      <c r="G77" t="str">
        <f>+VLOOKUP(C77,IND!$O$5:$P$72,2,FALSE)</f>
        <v>MAP</v>
      </c>
      <c r="H77" t="str">
        <f>+VLOOKUP(D77,IND!$O$5:$P$72,2,FALSE)</f>
        <v>BLR</v>
      </c>
      <c r="I77" t="str">
        <f>+VLOOKUP(E77,IND!$O$5:$P$76,2,FALSE)</f>
        <v>WOO</v>
      </c>
      <c r="J77">
        <v>100000000</v>
      </c>
      <c r="K77">
        <v>4</v>
      </c>
      <c r="M77" s="45" t="str">
        <f t="shared" si="7"/>
        <v>I-MAP-BLR-WOO-ETS_N</v>
      </c>
      <c r="N77" s="45" t="str">
        <f t="shared" si="8"/>
        <v>Industry - Metals - Boiler - Biomass - ETS - NEW</v>
      </c>
      <c r="O77" s="45" t="str">
        <f t="shared" si="9"/>
        <v>INDWOO</v>
      </c>
      <c r="P77" s="45" t="str">
        <f t="shared" si="10"/>
        <v>MAPHTH,MAPMTH,MAPLTH,MAPHET</v>
      </c>
      <c r="Q77" s="51">
        <f>VLOOKUP("Industrial "&amp;E77&amp;" "&amp;D77,data_SEAI!$C$5:$M$208,11,FALSE)</f>
        <v>0.85</v>
      </c>
      <c r="R77" s="45">
        <v>20</v>
      </c>
      <c r="S77" s="50">
        <f>VLOOKUP("Industrial "&amp;E77&amp;" "&amp;D77,pivot_SEAI!$A$5:$D$72,K77,FALSE)</f>
        <v>190.91026059999999</v>
      </c>
      <c r="T77" s="45">
        <v>31.536000000000001</v>
      </c>
      <c r="U77" s="45">
        <v>0.85</v>
      </c>
      <c r="V77" s="44">
        <f t="shared" si="11"/>
        <v>9.5455130300000004</v>
      </c>
      <c r="W77" s="45">
        <v>2019</v>
      </c>
      <c r="AA77" s="57" t="s">
        <v>258</v>
      </c>
      <c r="AB77" s="57"/>
      <c r="AC77" s="57" t="str">
        <f t="shared" si="12"/>
        <v>I-MAP-BLR-WOO-ETS_N</v>
      </c>
      <c r="AD77" s="57" t="str">
        <f t="shared" si="13"/>
        <v>Industry - Metals - Boiler - Biomass - ETS - NEW</v>
      </c>
      <c r="AE77" s="58" t="s">
        <v>1</v>
      </c>
      <c r="AF77" s="59" t="s">
        <v>259</v>
      </c>
      <c r="AG77" s="59"/>
      <c r="AH77" s="60"/>
      <c r="AI77" s="59"/>
    </row>
    <row r="78" spans="3:35" ht="14.5">
      <c r="C78" t="str">
        <f>+IND!$AP$4</f>
        <v>Metals</v>
      </c>
      <c r="D78" t="str">
        <f>+IND!$AP$5</f>
        <v>Boiler</v>
      </c>
      <c r="E78" t="str">
        <f>+IND!AP8</f>
        <v>Biomethane</v>
      </c>
      <c r="F78" t="s">
        <v>192</v>
      </c>
      <c r="G78" t="str">
        <f>+VLOOKUP(C78,IND!$O$5:$P$72,2,FALSE)</f>
        <v>MAP</v>
      </c>
      <c r="H78" t="str">
        <f>+VLOOKUP(D78,IND!$O$5:$P$72,2,FALSE)</f>
        <v>BLR</v>
      </c>
      <c r="I78" t="str">
        <f>+VLOOKUP(E78,IND!$O$5:$P$76,2,FALSE)</f>
        <v>BGS</v>
      </c>
      <c r="J78">
        <v>100000000</v>
      </c>
      <c r="K78">
        <v>4</v>
      </c>
      <c r="M78" s="45" t="str">
        <f t="shared" si="7"/>
        <v>I-MAP-BLR-BGS-ETS_N</v>
      </c>
      <c r="N78" s="45" t="str">
        <f t="shared" si="8"/>
        <v>Industry - Metals - Boiler - Biomethane - ETS - NEW</v>
      </c>
      <c r="O78" s="45" t="str">
        <f t="shared" si="9"/>
        <v>INDBGS</v>
      </c>
      <c r="P78" s="45" t="str">
        <f t="shared" si="10"/>
        <v>MAPHTH,MAPMTH,MAPLTH,MAPHET</v>
      </c>
      <c r="Q78" s="51">
        <f>VLOOKUP("Industrial "&amp;E78&amp;" "&amp;D78,data_SEAI!$C$5:$M$208,11,FALSE)</f>
        <v>0.92</v>
      </c>
      <c r="R78" s="45">
        <v>20</v>
      </c>
      <c r="S78" s="50">
        <f>VLOOKUP("Industrial "&amp;E78&amp;" "&amp;D78,pivot_SEAI!$A$5:$D$72,K78,FALSE)</f>
        <v>90.805453459999995</v>
      </c>
      <c r="T78" s="45">
        <v>31.536000000000001</v>
      </c>
      <c r="U78" s="45">
        <v>0.85</v>
      </c>
      <c r="V78" s="44">
        <f t="shared" si="11"/>
        <v>4.5402726729999996</v>
      </c>
      <c r="W78" s="45">
        <v>2019</v>
      </c>
      <c r="AA78" s="57" t="s">
        <v>258</v>
      </c>
      <c r="AB78" s="57"/>
      <c r="AC78" s="57" t="str">
        <f t="shared" si="12"/>
        <v>I-MAP-BLR-BGS-ETS_N</v>
      </c>
      <c r="AD78" s="57" t="str">
        <f t="shared" si="13"/>
        <v>Industry - Metals - Boiler - Biomethane - ETS - NEW</v>
      </c>
      <c r="AE78" s="58" t="s">
        <v>1</v>
      </c>
      <c r="AF78" s="59" t="s">
        <v>259</v>
      </c>
      <c r="AG78" s="59"/>
      <c r="AH78" s="60"/>
      <c r="AI78" s="59"/>
    </row>
    <row r="79" spans="3:35" ht="14.5">
      <c r="C79" t="str">
        <f>+IND!$AP$4</f>
        <v>Metals</v>
      </c>
      <c r="D79" t="str">
        <f>+IND!$AP$5</f>
        <v>Boiler</v>
      </c>
      <c r="E79" t="str">
        <f>+IND!AP9</f>
        <v>Electric</v>
      </c>
      <c r="F79" t="s">
        <v>192</v>
      </c>
      <c r="G79" t="str">
        <f>+VLOOKUP(C79,IND!$O$5:$P$72,2,FALSE)</f>
        <v>MAP</v>
      </c>
      <c r="H79" t="str">
        <f>+VLOOKUP(D79,IND!$O$5:$P$72,2,FALSE)</f>
        <v>BLR</v>
      </c>
      <c r="I79" t="str">
        <f>+VLOOKUP(E79,IND!$O$5:$P$76,2,FALSE)</f>
        <v>ELC</v>
      </c>
      <c r="J79">
        <v>100000000</v>
      </c>
      <c r="K79">
        <v>4</v>
      </c>
      <c r="M79" s="45" t="str">
        <f t="shared" si="7"/>
        <v>I-MAP-BLR-ELC-ETS_N</v>
      </c>
      <c r="N79" s="45" t="str">
        <f t="shared" si="8"/>
        <v>Industry - Metals - Boiler - Electric - ETS - NEW</v>
      </c>
      <c r="O79" s="45" t="str">
        <f t="shared" si="9"/>
        <v>INDELC</v>
      </c>
      <c r="P79" s="45" t="str">
        <f t="shared" si="10"/>
        <v>MAPHTH,MAPMTH,MAPLTH,MAPHET</v>
      </c>
      <c r="Q79" s="51">
        <f>VLOOKUP("Industrial "&amp;E79&amp;" "&amp;D79,data_SEAI!$C$5:$M$208,11,FALSE)</f>
        <v>0.99</v>
      </c>
      <c r="R79" s="45">
        <v>20</v>
      </c>
      <c r="S79" s="50">
        <f>VLOOKUP("Industrial "&amp;E79&amp;" "&amp;D79,pivot_SEAI!$A$5:$D$72,K79,FALSE)</f>
        <v>65.642496480000005</v>
      </c>
      <c r="T79" s="45">
        <v>31.536000000000001</v>
      </c>
      <c r="U79" s="45">
        <v>0.85</v>
      </c>
      <c r="V79" s="44">
        <f t="shared" si="11"/>
        <v>3.2821248240000003</v>
      </c>
      <c r="W79" s="45">
        <v>2019</v>
      </c>
      <c r="AA79" s="57" t="s">
        <v>258</v>
      </c>
      <c r="AB79" s="57"/>
      <c r="AC79" s="57" t="str">
        <f t="shared" si="12"/>
        <v>I-MAP-BLR-ELC-ETS_N</v>
      </c>
      <c r="AD79" s="57" t="str">
        <f t="shared" si="13"/>
        <v>Industry - Metals - Boiler - Electric - ETS - NEW</v>
      </c>
      <c r="AE79" s="58" t="s">
        <v>1</v>
      </c>
      <c r="AF79" s="59" t="s">
        <v>259</v>
      </c>
      <c r="AG79" s="59"/>
      <c r="AH79" s="60"/>
      <c r="AI79" s="59"/>
    </row>
    <row r="80" spans="3:35" ht="14.5">
      <c r="C80" t="str">
        <f>+IND!$AP$4</f>
        <v>Metals</v>
      </c>
      <c r="D80" t="str">
        <f>+IND!$AP$5</f>
        <v>Boiler</v>
      </c>
      <c r="E80" t="str">
        <f>+IND!AP10</f>
        <v>Gas</v>
      </c>
      <c r="F80" t="s">
        <v>192</v>
      </c>
      <c r="G80" t="str">
        <f>+VLOOKUP(C80,IND!$O$5:$P$72,2,FALSE)</f>
        <v>MAP</v>
      </c>
      <c r="H80" t="str">
        <f>+VLOOKUP(D80,IND!$O$5:$P$72,2,FALSE)</f>
        <v>BLR</v>
      </c>
      <c r="I80" t="str">
        <f>+VLOOKUP(E80,IND!$O$5:$P$76,2,FALSE)</f>
        <v>GAS</v>
      </c>
      <c r="J80">
        <v>100000000</v>
      </c>
      <c r="K80">
        <v>4</v>
      </c>
      <c r="M80" s="45" t="str">
        <f t="shared" si="7"/>
        <v>I-MAP-BLR-GAS-ETS_N</v>
      </c>
      <c r="N80" s="45" t="str">
        <f t="shared" si="8"/>
        <v>Industry - Metals - Boiler - Gas - ETS - NEW</v>
      </c>
      <c r="O80" s="45" t="str">
        <f t="shared" si="9"/>
        <v>INDGAS</v>
      </c>
      <c r="P80" s="45" t="str">
        <f t="shared" si="10"/>
        <v>MAPHTH,MAPMTH,MAPLTH,MAPHET</v>
      </c>
      <c r="Q80" s="51">
        <f>VLOOKUP("Industrial "&amp;E80&amp;" "&amp;D80,data_SEAI!$C$5:$M$208,11,FALSE)</f>
        <v>0.92</v>
      </c>
      <c r="R80" s="45">
        <v>20</v>
      </c>
      <c r="S80" s="50">
        <f>VLOOKUP("Industrial "&amp;E80&amp;" "&amp;D80,pivot_SEAI!$A$5:$D$72,K80,FALSE)</f>
        <v>90.805453459999995</v>
      </c>
      <c r="T80" s="45">
        <v>31.536000000000001</v>
      </c>
      <c r="U80" s="45">
        <v>0.85</v>
      </c>
      <c r="V80" s="44">
        <f t="shared" si="11"/>
        <v>4.5402726729999996</v>
      </c>
      <c r="W80" s="45">
        <v>2019</v>
      </c>
      <c r="AA80" s="57" t="s">
        <v>258</v>
      </c>
      <c r="AB80" s="57"/>
      <c r="AC80" s="57" t="str">
        <f t="shared" si="12"/>
        <v>I-MAP-BLR-GAS-ETS_N</v>
      </c>
      <c r="AD80" s="57" t="str">
        <f t="shared" si="13"/>
        <v>Industry - Metals - Boiler - Gas - ETS - NEW</v>
      </c>
      <c r="AE80" s="58" t="s">
        <v>1</v>
      </c>
      <c r="AF80" s="59" t="s">
        <v>259</v>
      </c>
      <c r="AG80" s="59"/>
      <c r="AH80" s="60"/>
      <c r="AI80" s="59"/>
    </row>
    <row r="81" spans="3:35" ht="14.5">
      <c r="C81" t="str">
        <f>+IND!$AP$4</f>
        <v>Metals</v>
      </c>
      <c r="D81" t="str">
        <f>+IND!$AP$5</f>
        <v>Boiler</v>
      </c>
      <c r="E81" t="str">
        <f>+IND!AP11</f>
        <v>Hydrogen</v>
      </c>
      <c r="F81" t="s">
        <v>192</v>
      </c>
      <c r="G81" t="str">
        <f>+VLOOKUP(C81,IND!$O$5:$P$72,2,FALSE)</f>
        <v>MAP</v>
      </c>
      <c r="H81" t="str">
        <f>+VLOOKUP(D81,IND!$O$5:$P$72,2,FALSE)</f>
        <v>BLR</v>
      </c>
      <c r="I81" t="str">
        <f>+VLOOKUP(E81,IND!$O$5:$P$76,2,FALSE)</f>
        <v>H2L</v>
      </c>
      <c r="J81">
        <v>100000000</v>
      </c>
      <c r="K81">
        <v>4</v>
      </c>
      <c r="M81" s="45" t="str">
        <f t="shared" si="7"/>
        <v>I-MAP-BLR-H2L-ETS_N</v>
      </c>
      <c r="N81" s="45" t="str">
        <f t="shared" si="8"/>
        <v>Industry - Metals - Boiler - Hydrogen - ETS - NEW</v>
      </c>
      <c r="O81" s="45" t="str">
        <f t="shared" si="9"/>
        <v>INDH2L</v>
      </c>
      <c r="P81" s="45" t="str">
        <f t="shared" si="10"/>
        <v>MAPHTH,MAPMTH,MAPLTH,MAPHET</v>
      </c>
      <c r="Q81" s="51">
        <f>VLOOKUP("Industrial "&amp;E81&amp;" "&amp;D81,data_SEAI!$C$5:$M$208,11,FALSE)</f>
        <v>0.92</v>
      </c>
      <c r="R81" s="45">
        <v>20</v>
      </c>
      <c r="S81" s="50">
        <f>VLOOKUP("Industrial "&amp;E81&amp;" "&amp;D81,pivot_SEAI!$A$5:$D$72,K81,FALSE)</f>
        <v>110.7098239</v>
      </c>
      <c r="T81" s="45">
        <v>31.536000000000001</v>
      </c>
      <c r="U81" s="45">
        <v>0.85</v>
      </c>
      <c r="V81" s="44">
        <f t="shared" si="11"/>
        <v>5.5354911950000005</v>
      </c>
      <c r="W81" s="45">
        <v>2019</v>
      </c>
      <c r="AA81" s="57" t="s">
        <v>258</v>
      </c>
      <c r="AB81" s="57"/>
      <c r="AC81" s="57" t="str">
        <f t="shared" si="12"/>
        <v>I-MAP-BLR-H2L-ETS_N</v>
      </c>
      <c r="AD81" s="57" t="str">
        <f t="shared" si="13"/>
        <v>Industry - Metals - Boiler - Hydrogen - ETS - NEW</v>
      </c>
      <c r="AE81" s="58" t="s">
        <v>1</v>
      </c>
      <c r="AF81" s="59" t="s">
        <v>259</v>
      </c>
      <c r="AG81" s="59"/>
      <c r="AH81" s="60"/>
      <c r="AI81" s="59"/>
    </row>
    <row r="82" spans="3:35" ht="14.5">
      <c r="C82" t="str">
        <f>+IND!$AQ$4</f>
        <v>Metals</v>
      </c>
      <c r="D82" t="str">
        <f>+IND!$AQ$5</f>
        <v>Furnace</v>
      </c>
      <c r="E82" t="str">
        <f>+IND!AQ6</f>
        <v>Bio fuel</v>
      </c>
      <c r="F82" t="s">
        <v>192</v>
      </c>
      <c r="G82" t="str">
        <f>+VLOOKUP(C82,IND!$O$5:$P$72,2,FALSE)</f>
        <v>MAP</v>
      </c>
      <c r="H82" t="str">
        <f>+VLOOKUP(D82,IND!$O$5:$P$72,2,FALSE)</f>
        <v>FRN</v>
      </c>
      <c r="I82" t="str">
        <f>+VLOOKUP(E82,IND!$O$5:$P$76,2,FALSE)</f>
        <v>BIO</v>
      </c>
      <c r="J82">
        <v>100000000</v>
      </c>
      <c r="K82">
        <v>4</v>
      </c>
      <c r="M82" s="45" t="str">
        <f t="shared" si="7"/>
        <v>I-MAP-FRN-BIO-ETS_N</v>
      </c>
      <c r="N82" s="45" t="str">
        <f t="shared" si="8"/>
        <v>Industry - Metals - Furnace - Bio fuel - ETS - NEW</v>
      </c>
      <c r="O82" s="45" t="str">
        <f t="shared" si="9"/>
        <v>INDBIO</v>
      </c>
      <c r="P82" s="45" t="str">
        <f t="shared" si="10"/>
        <v>MAPHTH,MAPMTH,MAPLTH,MAPHET</v>
      </c>
      <c r="Q82" s="51">
        <f>VLOOKUP("Industrial "&amp;E82&amp;" "&amp;D82,data_SEAI!$C$5:$M$208,11,FALSE)</f>
        <v>0.85</v>
      </c>
      <c r="R82" s="45">
        <v>20</v>
      </c>
      <c r="S82" s="50">
        <f>VLOOKUP("Industrial "&amp;E82&amp;" "&amp;D82,pivot_SEAI!$A$5:$D$72,K82,FALSE)</f>
        <v>91.537778500000002</v>
      </c>
      <c r="T82" s="45">
        <v>31.536000000000001</v>
      </c>
      <c r="U82" s="45">
        <v>0.85</v>
      </c>
      <c r="V82" s="44">
        <f t="shared" si="11"/>
        <v>4.5768889250000004</v>
      </c>
      <c r="W82" s="45">
        <v>2019</v>
      </c>
      <c r="AA82" s="57" t="s">
        <v>258</v>
      </c>
      <c r="AB82" s="57"/>
      <c r="AC82" s="57" t="str">
        <f t="shared" si="12"/>
        <v>I-MAP-FRN-BIO-ETS_N</v>
      </c>
      <c r="AD82" s="57" t="str">
        <f t="shared" si="13"/>
        <v>Industry - Metals - Furnace - Bio fuel - ETS - NEW</v>
      </c>
      <c r="AE82" s="58" t="s">
        <v>1</v>
      </c>
      <c r="AF82" s="59" t="s">
        <v>259</v>
      </c>
      <c r="AG82" s="59"/>
      <c r="AH82" s="60"/>
      <c r="AI82" s="59"/>
    </row>
    <row r="83" spans="3:35" ht="14.5">
      <c r="C83" t="str">
        <f>+IND!$AQ$4</f>
        <v>Metals</v>
      </c>
      <c r="D83" t="str">
        <f>+IND!$AQ$5</f>
        <v>Furnace</v>
      </c>
      <c r="E83" t="str">
        <f>+IND!AQ7</f>
        <v>Biomethane</v>
      </c>
      <c r="F83" t="s">
        <v>192</v>
      </c>
      <c r="G83" t="str">
        <f>+VLOOKUP(C83,IND!$O$5:$P$72,2,FALSE)</f>
        <v>MAP</v>
      </c>
      <c r="H83" t="str">
        <f>+VLOOKUP(D83,IND!$O$5:$P$72,2,FALSE)</f>
        <v>FRN</v>
      </c>
      <c r="I83" t="str">
        <f>+VLOOKUP(E83,IND!$O$5:$P$76,2,FALSE)</f>
        <v>BGS</v>
      </c>
      <c r="J83">
        <v>100000000</v>
      </c>
      <c r="K83">
        <v>4</v>
      </c>
      <c r="M83" s="45" t="str">
        <f t="shared" si="7"/>
        <v>I-MAP-FRN-BGS-ETS_N</v>
      </c>
      <c r="N83" s="45" t="str">
        <f t="shared" si="8"/>
        <v>Industry - Metals - Furnace - Biomethane - ETS - NEW</v>
      </c>
      <c r="O83" s="45" t="str">
        <f t="shared" si="9"/>
        <v>INDBGS</v>
      </c>
      <c r="P83" s="45" t="str">
        <f t="shared" si="10"/>
        <v>MAPHTH,MAPMTH,MAPLTH,MAPHET</v>
      </c>
      <c r="Q83" s="51">
        <f>VLOOKUP("Industrial "&amp;E83&amp;" "&amp;D83,data_SEAI!$C$5:$M$208,11,FALSE)</f>
        <v>0.85</v>
      </c>
      <c r="R83" s="45">
        <v>20</v>
      </c>
      <c r="S83" s="50">
        <f>VLOOKUP("Industrial "&amp;E83&amp;" "&amp;D83,pivot_SEAI!$A$5:$D$72,K83,FALSE)</f>
        <v>91.537778500000002</v>
      </c>
      <c r="T83" s="45">
        <v>31.536000000000001</v>
      </c>
      <c r="U83" s="45">
        <v>0.85</v>
      </c>
      <c r="V83" s="44">
        <f t="shared" si="11"/>
        <v>4.5768889250000004</v>
      </c>
      <c r="W83" s="45">
        <v>2019</v>
      </c>
      <c r="AA83" s="57" t="s">
        <v>258</v>
      </c>
      <c r="AB83" s="57"/>
      <c r="AC83" s="57" t="str">
        <f t="shared" si="12"/>
        <v>I-MAP-FRN-BGS-ETS_N</v>
      </c>
      <c r="AD83" s="57" t="str">
        <f t="shared" si="13"/>
        <v>Industry - Metals - Furnace - Biomethane - ETS - NEW</v>
      </c>
      <c r="AE83" s="58" t="s">
        <v>1</v>
      </c>
      <c r="AF83" s="59" t="s">
        <v>259</v>
      </c>
      <c r="AG83" s="59"/>
      <c r="AH83" s="60"/>
      <c r="AI83" s="59"/>
    </row>
    <row r="84" spans="3:35" ht="14.5">
      <c r="C84" t="str">
        <f>+IND!$AQ$4</f>
        <v>Metals</v>
      </c>
      <c r="D84" t="str">
        <f>+IND!$AQ$5</f>
        <v>Furnace</v>
      </c>
      <c r="E84" t="str">
        <f>+IND!AQ8</f>
        <v>Electric</v>
      </c>
      <c r="F84" t="s">
        <v>192</v>
      </c>
      <c r="G84" t="str">
        <f>+VLOOKUP(C84,IND!$O$5:$P$72,2,FALSE)</f>
        <v>MAP</v>
      </c>
      <c r="H84" t="str">
        <f>+VLOOKUP(D84,IND!$O$5:$P$72,2,FALSE)</f>
        <v>FRN</v>
      </c>
      <c r="I84" t="str">
        <f>+VLOOKUP(E84,IND!$O$5:$P$76,2,FALSE)</f>
        <v>ELC</v>
      </c>
      <c r="J84">
        <v>100000000</v>
      </c>
      <c r="K84">
        <v>4</v>
      </c>
      <c r="M84" s="45" t="str">
        <f t="shared" si="7"/>
        <v>I-MAP-FRN-ELC-ETS_N</v>
      </c>
      <c r="N84" s="45" t="str">
        <f t="shared" si="8"/>
        <v>Industry - Metals - Furnace - Electric - ETS - NEW</v>
      </c>
      <c r="O84" s="45" t="str">
        <f t="shared" si="9"/>
        <v>INDELC</v>
      </c>
      <c r="P84" s="45" t="str">
        <f t="shared" si="10"/>
        <v>MAPHTH,MAPMTH,MAPLTH,MAPHET</v>
      </c>
      <c r="Q84" s="51">
        <f>VLOOKUP("Industrial "&amp;E84&amp;" "&amp;D84,data_SEAI!$C$5:$M$208,11,FALSE)</f>
        <v>0.95</v>
      </c>
      <c r="R84" s="45">
        <v>20</v>
      </c>
      <c r="S84" s="50">
        <f>VLOOKUP("Industrial "&amp;E84&amp;" "&amp;D84,pivot_SEAI!$A$5:$D$72,K84,FALSE)</f>
        <v>91.537778500000002</v>
      </c>
      <c r="T84" s="45">
        <v>31.536000000000001</v>
      </c>
      <c r="U84" s="45">
        <v>0.85</v>
      </c>
      <c r="V84" s="44">
        <f t="shared" si="11"/>
        <v>4.5768889250000004</v>
      </c>
      <c r="W84" s="45">
        <v>2019</v>
      </c>
      <c r="AA84" s="57" t="s">
        <v>258</v>
      </c>
      <c r="AB84" s="57"/>
      <c r="AC84" s="57" t="str">
        <f t="shared" si="12"/>
        <v>I-MAP-FRN-ELC-ETS_N</v>
      </c>
      <c r="AD84" s="57" t="str">
        <f t="shared" si="13"/>
        <v>Industry - Metals - Furnace - Electric - ETS - NEW</v>
      </c>
      <c r="AE84" s="58" t="s">
        <v>1</v>
      </c>
      <c r="AF84" s="59" t="s">
        <v>259</v>
      </c>
      <c r="AG84" s="59"/>
      <c r="AH84" s="60"/>
      <c r="AI84" s="59"/>
    </row>
    <row r="85" spans="3:35" ht="14.5">
      <c r="C85" t="str">
        <f>+IND!$AQ$4</f>
        <v>Metals</v>
      </c>
      <c r="D85" t="str">
        <f>+IND!$AQ$5</f>
        <v>Furnace</v>
      </c>
      <c r="E85" t="str">
        <f>+IND!AQ9</f>
        <v>Gas</v>
      </c>
      <c r="F85" t="s">
        <v>192</v>
      </c>
      <c r="G85" t="str">
        <f>+VLOOKUP(C85,IND!$O$5:$P$72,2,FALSE)</f>
        <v>MAP</v>
      </c>
      <c r="H85" t="str">
        <f>+VLOOKUP(D85,IND!$O$5:$P$72,2,FALSE)</f>
        <v>FRN</v>
      </c>
      <c r="I85" t="str">
        <f>+VLOOKUP(E85,IND!$O$5:$P$76,2,FALSE)</f>
        <v>GAS</v>
      </c>
      <c r="J85">
        <v>100000000</v>
      </c>
      <c r="K85">
        <v>4</v>
      </c>
      <c r="M85" s="45" t="str">
        <f t="shared" si="7"/>
        <v>I-MAP-FRN-GAS-ETS_N</v>
      </c>
      <c r="N85" s="45" t="str">
        <f t="shared" si="8"/>
        <v>Industry - Metals - Furnace - Gas - ETS - NEW</v>
      </c>
      <c r="O85" s="45" t="str">
        <f t="shared" si="9"/>
        <v>INDGAS</v>
      </c>
      <c r="P85" s="45" t="str">
        <f t="shared" si="10"/>
        <v>MAPHTH,MAPMTH,MAPLTH,MAPHET</v>
      </c>
      <c r="Q85" s="51">
        <f>VLOOKUP("Industrial "&amp;E85&amp;" "&amp;D85,data_SEAI!$C$5:$M$208,11,FALSE)</f>
        <v>0.85</v>
      </c>
      <c r="R85" s="45">
        <v>20</v>
      </c>
      <c r="S85" s="50">
        <f>VLOOKUP("Industrial "&amp;E85&amp;" "&amp;D85,pivot_SEAI!$A$5:$D$72,K85,FALSE)</f>
        <v>91.537778500000002</v>
      </c>
      <c r="T85" s="45">
        <v>31.536000000000001</v>
      </c>
      <c r="U85" s="45">
        <v>0.85</v>
      </c>
      <c r="V85" s="44">
        <f t="shared" si="11"/>
        <v>4.5768889250000004</v>
      </c>
      <c r="W85" s="45">
        <v>2019</v>
      </c>
      <c r="AA85" s="57" t="s">
        <v>258</v>
      </c>
      <c r="AB85" s="57"/>
      <c r="AC85" s="57" t="str">
        <f t="shared" si="12"/>
        <v>I-MAP-FRN-GAS-ETS_N</v>
      </c>
      <c r="AD85" s="57" t="str">
        <f t="shared" si="13"/>
        <v>Industry - Metals - Furnace - Gas - ETS - NEW</v>
      </c>
      <c r="AE85" s="58" t="s">
        <v>1</v>
      </c>
      <c r="AF85" s="59" t="s">
        <v>259</v>
      </c>
      <c r="AG85" s="59"/>
      <c r="AH85" s="60"/>
      <c r="AI85" s="59"/>
    </row>
    <row r="86" spans="3:35" ht="14.5">
      <c r="C86" t="str">
        <f>+IND!$AQ$4</f>
        <v>Metals</v>
      </c>
      <c r="D86" t="str">
        <f>+IND!$AQ$5</f>
        <v>Furnace</v>
      </c>
      <c r="E86" t="str">
        <f>+IND!AQ10</f>
        <v>Hydrogen</v>
      </c>
      <c r="F86" t="s">
        <v>192</v>
      </c>
      <c r="G86" t="str">
        <f>+VLOOKUP(C86,IND!$O$5:$P$72,2,FALSE)</f>
        <v>MAP</v>
      </c>
      <c r="H86" t="str">
        <f>+VLOOKUP(D86,IND!$O$5:$P$72,2,FALSE)</f>
        <v>FRN</v>
      </c>
      <c r="I86" t="str">
        <f>+VLOOKUP(E86,IND!$O$5:$P$76,2,FALSE)</f>
        <v>H2L</v>
      </c>
      <c r="J86">
        <v>100000000</v>
      </c>
      <c r="K86">
        <v>4</v>
      </c>
      <c r="M86" s="45" t="str">
        <f t="shared" si="7"/>
        <v>I-MAP-FRN-H2L-ETS_N</v>
      </c>
      <c r="N86" s="45" t="str">
        <f t="shared" si="8"/>
        <v>Industry - Metals - Furnace - Hydrogen - ETS - NEW</v>
      </c>
      <c r="O86" s="45" t="str">
        <f t="shared" si="9"/>
        <v>INDH2L</v>
      </c>
      <c r="P86" s="45" t="str">
        <f t="shared" si="10"/>
        <v>MAPHTH,MAPMTH,MAPLTH,MAPHET</v>
      </c>
      <c r="Q86" s="51">
        <f>VLOOKUP("Industrial "&amp;E86&amp;" "&amp;D86,data_SEAI!$C$5:$M$208,11,FALSE)</f>
        <v>0.85</v>
      </c>
      <c r="R86" s="45">
        <v>20</v>
      </c>
      <c r="S86" s="50">
        <f>VLOOKUP("Industrial "&amp;E86&amp;" "&amp;D86,pivot_SEAI!$A$5:$D$72,K86,FALSE)</f>
        <v>111.92908319999999</v>
      </c>
      <c r="T86" s="45">
        <v>31.536000000000001</v>
      </c>
      <c r="U86" s="45">
        <v>0.85</v>
      </c>
      <c r="V86" s="44">
        <f t="shared" si="11"/>
        <v>5.5964541600000004</v>
      </c>
      <c r="W86" s="45">
        <v>2019</v>
      </c>
      <c r="AA86" s="57" t="s">
        <v>258</v>
      </c>
      <c r="AB86" s="57"/>
      <c r="AC86" s="57" t="str">
        <f t="shared" si="12"/>
        <v>I-MAP-FRN-H2L-ETS_N</v>
      </c>
      <c r="AD86" s="57" t="str">
        <f t="shared" si="13"/>
        <v>Industry - Metals - Furnace - Hydrogen - ETS - NEW</v>
      </c>
      <c r="AE86" s="58" t="s">
        <v>1</v>
      </c>
      <c r="AF86" s="59" t="s">
        <v>259</v>
      </c>
      <c r="AG86" s="59"/>
      <c r="AH86" s="60"/>
      <c r="AI86" s="59"/>
    </row>
    <row r="87" spans="3:35" ht="14.5">
      <c r="C87" t="str">
        <f>+IND!$AR$4</f>
        <v>Other Industry</v>
      </c>
      <c r="D87" t="str">
        <f>+IND!$AR$5</f>
        <v>Boiler</v>
      </c>
      <c r="E87" t="str">
        <f>+IND!AR6</f>
        <v>Bio fuel</v>
      </c>
      <c r="F87" t="s">
        <v>192</v>
      </c>
      <c r="G87" t="str">
        <f>+VLOOKUP(C87,IND!$O$5:$P$72,2,FALSE)</f>
        <v>OMA</v>
      </c>
      <c r="H87" t="str">
        <f>+VLOOKUP(D87,IND!$O$5:$P$72,2,FALSE)</f>
        <v>BLR</v>
      </c>
      <c r="I87" t="str">
        <f>+VLOOKUP(E87,IND!$O$5:$P$76,2,FALSE)</f>
        <v>BIO</v>
      </c>
      <c r="J87">
        <v>30000</v>
      </c>
      <c r="K87">
        <v>3</v>
      </c>
      <c r="M87" s="45" t="str">
        <f t="shared" si="7"/>
        <v>I-OMA-BLR-BIO-ETS_N</v>
      </c>
      <c r="N87" s="45" t="str">
        <f t="shared" si="8"/>
        <v>Industry - Other Industry - Boiler - Bio fuel - ETS - NEW</v>
      </c>
      <c r="O87" s="45" t="str">
        <f t="shared" si="9"/>
        <v>INDBIO</v>
      </c>
      <c r="P87" s="45" t="str">
        <f t="shared" si="10"/>
        <v>OMAHTH,OMAMTH,OMALTH,OMAHET</v>
      </c>
      <c r="Q87" s="51">
        <f>VLOOKUP("Industrial "&amp;E87&amp;" "&amp;D87,data_SEAI!$C$5:$M$208,11,FALSE)</f>
        <v>0.92</v>
      </c>
      <c r="R87" s="45">
        <v>20</v>
      </c>
      <c r="S87" s="50">
        <f>VLOOKUP("Industrial "&amp;E87&amp;" "&amp;D87,pivot_SEAI!$A$5:$D$72,K87,FALSE)</f>
        <v>140.91604100000001</v>
      </c>
      <c r="T87" s="45">
        <v>31.536000000000001</v>
      </c>
      <c r="U87" s="45">
        <v>0.85</v>
      </c>
      <c r="V87" s="44">
        <f t="shared" si="11"/>
        <v>7.0458020500000007</v>
      </c>
      <c r="W87" s="45">
        <v>2019</v>
      </c>
      <c r="AA87" s="57" t="s">
        <v>258</v>
      </c>
      <c r="AB87" s="57"/>
      <c r="AC87" s="57" t="str">
        <f t="shared" si="12"/>
        <v>I-OMA-BLR-BIO-ETS_N</v>
      </c>
      <c r="AD87" s="57" t="str">
        <f t="shared" si="13"/>
        <v>Industry - Other Industry - Boiler - Bio fuel - ETS - NEW</v>
      </c>
      <c r="AE87" s="58" t="s">
        <v>1</v>
      </c>
      <c r="AF87" s="59" t="s">
        <v>259</v>
      </c>
      <c r="AG87" s="59"/>
      <c r="AH87" s="60"/>
      <c r="AI87" s="59"/>
    </row>
    <row r="88" spans="3:35" ht="14.5">
      <c r="C88" t="str">
        <f>+IND!$AR$4</f>
        <v>Other Industry</v>
      </c>
      <c r="D88" t="str">
        <f>+IND!$AR$5</f>
        <v>Boiler</v>
      </c>
      <c r="E88" t="str">
        <f>+IND!AR7</f>
        <v>Biomass</v>
      </c>
      <c r="F88" t="s">
        <v>192</v>
      </c>
      <c r="G88" t="str">
        <f>+VLOOKUP(C88,IND!$O$5:$P$72,2,FALSE)</f>
        <v>OMA</v>
      </c>
      <c r="H88" t="str">
        <f>+VLOOKUP(D88,IND!$O$5:$P$72,2,FALSE)</f>
        <v>BLR</v>
      </c>
      <c r="I88" t="str">
        <f>+VLOOKUP(E88,IND!$O$5:$P$76,2,FALSE)</f>
        <v>WOO</v>
      </c>
      <c r="J88">
        <v>30000</v>
      </c>
      <c r="K88">
        <v>3</v>
      </c>
      <c r="M88" s="45" t="str">
        <f t="shared" si="7"/>
        <v>I-OMA-BLR-WOO-ETS_N</v>
      </c>
      <c r="N88" s="45" t="str">
        <f t="shared" si="8"/>
        <v>Industry - Other Industry - Boiler - Biomass - ETS - NEW</v>
      </c>
      <c r="O88" s="45" t="str">
        <f t="shared" si="9"/>
        <v>INDWOO</v>
      </c>
      <c r="P88" s="45" t="str">
        <f t="shared" si="10"/>
        <v>OMAHTH,OMAMTH,OMALTH,OMAHET</v>
      </c>
      <c r="Q88" s="51">
        <f>VLOOKUP("Industrial "&amp;E88&amp;" "&amp;D88,data_SEAI!$C$5:$M$208,11,FALSE)</f>
        <v>0.85</v>
      </c>
      <c r="R88" s="45">
        <v>20</v>
      </c>
      <c r="S88" s="50">
        <f>VLOOKUP("Industrial "&amp;E88&amp;" "&amp;D88,pivot_SEAI!$A$5:$D$72,K88,FALSE)</f>
        <v>296.26324290000002</v>
      </c>
      <c r="T88" s="45">
        <v>31.536000000000001</v>
      </c>
      <c r="U88" s="45">
        <v>0.85</v>
      </c>
      <c r="V88" s="44">
        <f t="shared" si="11"/>
        <v>14.813162145000002</v>
      </c>
      <c r="W88" s="45">
        <v>2019</v>
      </c>
      <c r="AA88" s="57" t="s">
        <v>258</v>
      </c>
      <c r="AB88" s="57"/>
      <c r="AC88" s="57" t="str">
        <f t="shared" si="12"/>
        <v>I-OMA-BLR-WOO-ETS_N</v>
      </c>
      <c r="AD88" s="57" t="str">
        <f t="shared" si="13"/>
        <v>Industry - Other Industry - Boiler - Biomass - ETS - NEW</v>
      </c>
      <c r="AE88" s="58" t="s">
        <v>1</v>
      </c>
      <c r="AF88" s="59" t="s">
        <v>259</v>
      </c>
      <c r="AG88" s="59"/>
      <c r="AH88" s="60"/>
      <c r="AI88" s="59"/>
    </row>
    <row r="89" spans="3:35" ht="14.5">
      <c r="C89" t="str">
        <f>+IND!$AR$4</f>
        <v>Other Industry</v>
      </c>
      <c r="D89" t="str">
        <f>+IND!$AR$5</f>
        <v>Boiler</v>
      </c>
      <c r="E89" t="str">
        <f>+IND!AR8</f>
        <v>Biomethane</v>
      </c>
      <c r="F89" t="s">
        <v>192</v>
      </c>
      <c r="G89" t="str">
        <f>+VLOOKUP(C89,IND!$O$5:$P$72,2,FALSE)</f>
        <v>OMA</v>
      </c>
      <c r="H89" t="str">
        <f>+VLOOKUP(D89,IND!$O$5:$P$72,2,FALSE)</f>
        <v>BLR</v>
      </c>
      <c r="I89" t="str">
        <f>+VLOOKUP(E89,IND!$O$5:$P$76,2,FALSE)</f>
        <v>BGS</v>
      </c>
      <c r="J89">
        <v>30000</v>
      </c>
      <c r="K89">
        <v>3</v>
      </c>
      <c r="M89" s="45" t="str">
        <f t="shared" si="7"/>
        <v>I-OMA-BLR-BGS-ETS_N</v>
      </c>
      <c r="N89" s="45" t="str">
        <f t="shared" si="8"/>
        <v>Industry - Other Industry - Boiler - Biomethane - ETS - NEW</v>
      </c>
      <c r="O89" s="45" t="str">
        <f t="shared" si="9"/>
        <v>INDBGS</v>
      </c>
      <c r="P89" s="45" t="str">
        <f t="shared" si="10"/>
        <v>OMAHTH,OMAMTH,OMALTH,OMAHET</v>
      </c>
      <c r="Q89" s="51">
        <f>VLOOKUP("Industrial "&amp;E89&amp;" "&amp;D89,data_SEAI!$C$5:$M$208,11,FALSE)</f>
        <v>0.92</v>
      </c>
      <c r="R89" s="45">
        <v>20</v>
      </c>
      <c r="S89" s="50">
        <f>VLOOKUP("Industrial "&amp;E89&amp;" "&amp;D89,pivot_SEAI!$A$5:$D$72,K89,FALSE)</f>
        <v>140.91604100000001</v>
      </c>
      <c r="T89" s="45">
        <v>31.536000000000001</v>
      </c>
      <c r="U89" s="45">
        <v>0.85</v>
      </c>
      <c r="V89" s="44">
        <f t="shared" si="11"/>
        <v>7.0458020500000007</v>
      </c>
      <c r="W89" s="45">
        <v>2019</v>
      </c>
      <c r="AA89" s="57" t="s">
        <v>258</v>
      </c>
      <c r="AB89" s="57"/>
      <c r="AC89" s="57" t="str">
        <f t="shared" si="12"/>
        <v>I-OMA-BLR-BGS-ETS_N</v>
      </c>
      <c r="AD89" s="57" t="str">
        <f t="shared" si="13"/>
        <v>Industry - Other Industry - Boiler - Biomethane - ETS - NEW</v>
      </c>
      <c r="AE89" s="58" t="s">
        <v>1</v>
      </c>
      <c r="AF89" s="59" t="s">
        <v>259</v>
      </c>
      <c r="AG89" s="59"/>
      <c r="AH89" s="60"/>
      <c r="AI89" s="59"/>
    </row>
    <row r="90" spans="3:35" ht="14.5">
      <c r="C90" t="str">
        <f>+IND!$AR$4</f>
        <v>Other Industry</v>
      </c>
      <c r="D90" t="str">
        <f>+IND!$AR$5</f>
        <v>Boiler</v>
      </c>
      <c r="E90" t="str">
        <f>+IND!AR9</f>
        <v>Electric</v>
      </c>
      <c r="F90" t="s">
        <v>192</v>
      </c>
      <c r="G90" t="str">
        <f>+VLOOKUP(C90,IND!$O$5:$P$72,2,FALSE)</f>
        <v>OMA</v>
      </c>
      <c r="H90" t="str">
        <f>+VLOOKUP(D90,IND!$O$5:$P$72,2,FALSE)</f>
        <v>BLR</v>
      </c>
      <c r="I90" t="str">
        <f>+VLOOKUP(E90,IND!$O$5:$P$76,2,FALSE)</f>
        <v>ELC</v>
      </c>
      <c r="J90">
        <v>30000</v>
      </c>
      <c r="K90">
        <v>3</v>
      </c>
      <c r="M90" s="45" t="str">
        <f t="shared" si="7"/>
        <v>I-OMA-BLR-ELC-ETS_N</v>
      </c>
      <c r="N90" s="45" t="str">
        <f t="shared" si="8"/>
        <v>Industry - Other Industry - Boiler - Electric - ETS - NEW</v>
      </c>
      <c r="O90" s="45" t="str">
        <f t="shared" si="9"/>
        <v>INDELC</v>
      </c>
      <c r="P90" s="45" t="str">
        <f t="shared" si="10"/>
        <v>OMAHTH,OMAMTH,OMALTH,OMAHET</v>
      </c>
      <c r="Q90" s="51">
        <f>VLOOKUP("Industrial "&amp;E90&amp;" "&amp;D90,data_SEAI!$C$5:$M$208,11,FALSE)</f>
        <v>0.99</v>
      </c>
      <c r="R90" s="45">
        <v>20</v>
      </c>
      <c r="S90" s="50">
        <f>VLOOKUP("Industrial "&amp;E90&amp;" "&amp;D90,pivot_SEAI!$A$5:$D$72,K90,FALSE)</f>
        <v>101.8670176</v>
      </c>
      <c r="T90" s="45">
        <v>31.536000000000001</v>
      </c>
      <c r="U90" s="45">
        <v>0.85</v>
      </c>
      <c r="V90" s="44">
        <f t="shared" si="11"/>
        <v>5.09335088</v>
      </c>
      <c r="W90" s="45">
        <v>2019</v>
      </c>
      <c r="AA90" s="57" t="s">
        <v>258</v>
      </c>
      <c r="AB90" s="57"/>
      <c r="AC90" s="57" t="str">
        <f t="shared" si="12"/>
        <v>I-OMA-BLR-ELC-ETS_N</v>
      </c>
      <c r="AD90" s="57" t="str">
        <f t="shared" si="13"/>
        <v>Industry - Other Industry - Boiler - Electric - ETS - NEW</v>
      </c>
      <c r="AE90" s="58" t="s">
        <v>1</v>
      </c>
      <c r="AF90" s="59" t="s">
        <v>259</v>
      </c>
      <c r="AG90" s="59"/>
      <c r="AH90" s="60"/>
      <c r="AI90" s="59"/>
    </row>
    <row r="91" spans="3:35" ht="14.5">
      <c r="C91" t="str">
        <f>+IND!$AR$4</f>
        <v>Other Industry</v>
      </c>
      <c r="D91" t="str">
        <f>+IND!$AR$5</f>
        <v>Boiler</v>
      </c>
      <c r="E91" t="str">
        <f>+IND!AR10</f>
        <v>Gas</v>
      </c>
      <c r="F91" t="s">
        <v>192</v>
      </c>
      <c r="G91" t="str">
        <f>+VLOOKUP(C91,IND!$O$5:$P$72,2,FALSE)</f>
        <v>OMA</v>
      </c>
      <c r="H91" t="str">
        <f>+VLOOKUP(D91,IND!$O$5:$P$72,2,FALSE)</f>
        <v>BLR</v>
      </c>
      <c r="I91" t="str">
        <f>+VLOOKUP(E91,IND!$O$5:$P$76,2,FALSE)</f>
        <v>GAS</v>
      </c>
      <c r="J91">
        <v>30000</v>
      </c>
      <c r="K91">
        <v>3</v>
      </c>
      <c r="M91" s="45" t="str">
        <f t="shared" si="7"/>
        <v>I-OMA-BLR-GAS-ETS_N</v>
      </c>
      <c r="N91" s="45" t="str">
        <f t="shared" si="8"/>
        <v>Industry - Other Industry - Boiler - Gas - ETS - NEW</v>
      </c>
      <c r="O91" s="45" t="str">
        <f t="shared" si="9"/>
        <v>INDGAS</v>
      </c>
      <c r="P91" s="45" t="str">
        <f t="shared" si="10"/>
        <v>OMAHTH,OMAMTH,OMALTH,OMAHET</v>
      </c>
      <c r="Q91" s="51">
        <f>VLOOKUP("Industrial "&amp;E91&amp;" "&amp;D91,data_SEAI!$C$5:$M$208,11,FALSE)</f>
        <v>0.92</v>
      </c>
      <c r="R91" s="45">
        <v>20</v>
      </c>
      <c r="S91" s="50">
        <f>VLOOKUP("Industrial "&amp;E91&amp;" "&amp;D91,pivot_SEAI!$A$5:$D$72,K91,FALSE)</f>
        <v>140.91604100000001</v>
      </c>
      <c r="T91" s="45">
        <v>31.536000000000001</v>
      </c>
      <c r="U91" s="45">
        <v>0.85</v>
      </c>
      <c r="V91" s="44">
        <f t="shared" si="11"/>
        <v>7.0458020500000007</v>
      </c>
      <c r="W91" s="45">
        <v>2019</v>
      </c>
      <c r="AA91" s="57" t="s">
        <v>258</v>
      </c>
      <c r="AB91" s="57"/>
      <c r="AC91" s="57" t="str">
        <f t="shared" si="12"/>
        <v>I-OMA-BLR-GAS-ETS_N</v>
      </c>
      <c r="AD91" s="57" t="str">
        <f t="shared" si="13"/>
        <v>Industry - Other Industry - Boiler - Gas - ETS - NEW</v>
      </c>
      <c r="AE91" s="58" t="s">
        <v>1</v>
      </c>
      <c r="AF91" s="59" t="s">
        <v>259</v>
      </c>
      <c r="AG91" s="59"/>
      <c r="AH91" s="60"/>
      <c r="AI91" s="59"/>
    </row>
    <row r="92" spans="3:35" ht="14.5">
      <c r="C92" t="str">
        <f>+IND!$AR$4</f>
        <v>Other Industry</v>
      </c>
      <c r="D92" t="str">
        <f>+IND!$AR$5</f>
        <v>Boiler</v>
      </c>
      <c r="E92" t="str">
        <f>+IND!AR11</f>
        <v>Hydrogen</v>
      </c>
      <c r="F92" t="s">
        <v>192</v>
      </c>
      <c r="G92" t="str">
        <f>+VLOOKUP(C92,IND!$O$5:$P$72,2,FALSE)</f>
        <v>OMA</v>
      </c>
      <c r="H92" t="str">
        <f>+VLOOKUP(D92,IND!$O$5:$P$72,2,FALSE)</f>
        <v>BLR</v>
      </c>
      <c r="I92" t="str">
        <f>+VLOOKUP(E92,IND!$O$5:$P$76,2,FALSE)</f>
        <v>H2L</v>
      </c>
      <c r="J92">
        <v>30000</v>
      </c>
      <c r="K92">
        <v>3</v>
      </c>
      <c r="M92" s="45" t="str">
        <f t="shared" si="7"/>
        <v>I-OMA-BLR-H2L-ETS_N</v>
      </c>
      <c r="N92" s="45" t="str">
        <f t="shared" si="8"/>
        <v>Industry - Other Industry - Boiler - Hydrogen - ETS - NEW</v>
      </c>
      <c r="O92" s="45" t="str">
        <f t="shared" si="9"/>
        <v>INDH2L</v>
      </c>
      <c r="P92" s="45" t="str">
        <f t="shared" si="10"/>
        <v>OMAHTH,OMAMTH,OMALTH,OMAHET</v>
      </c>
      <c r="Q92" s="51">
        <f>VLOOKUP("Industrial "&amp;E92&amp;" "&amp;D92,data_SEAI!$C$5:$M$208,11,FALSE)</f>
        <v>0.92</v>
      </c>
      <c r="R92" s="45">
        <v>20</v>
      </c>
      <c r="S92" s="50">
        <f>VLOOKUP("Industrial "&amp;E92&amp;" "&amp;D92,pivot_SEAI!$A$5:$D$72,K92,FALSE)</f>
        <v>171.80455019999999</v>
      </c>
      <c r="T92" s="45">
        <v>31.536000000000001</v>
      </c>
      <c r="U92" s="45">
        <v>0.85</v>
      </c>
      <c r="V92" s="44">
        <f t="shared" si="11"/>
        <v>8.5902275100000001</v>
      </c>
      <c r="W92" s="45">
        <v>2019</v>
      </c>
      <c r="AA92" s="57" t="s">
        <v>258</v>
      </c>
      <c r="AB92" s="57"/>
      <c r="AC92" s="57" t="str">
        <f t="shared" si="12"/>
        <v>I-OMA-BLR-H2L-ETS_N</v>
      </c>
      <c r="AD92" s="57" t="str">
        <f t="shared" si="13"/>
        <v>Industry - Other Industry - Boiler - Hydrogen - ETS - NEW</v>
      </c>
      <c r="AE92" s="58" t="s">
        <v>1</v>
      </c>
      <c r="AF92" s="59" t="s">
        <v>259</v>
      </c>
      <c r="AG92" s="59"/>
      <c r="AH92" s="60"/>
      <c r="AI92" s="59"/>
    </row>
    <row r="93" spans="3:35" ht="14.5">
      <c r="C93" t="str">
        <f>+IND!$AS$4</f>
        <v>Other Industry</v>
      </c>
      <c r="D93" t="str">
        <f>+IND!$AS$5</f>
        <v>CHP</v>
      </c>
      <c r="E93" t="str">
        <f>+IND!AS6</f>
        <v>Bio fuel</v>
      </c>
      <c r="F93" t="s">
        <v>192</v>
      </c>
      <c r="G93" t="str">
        <f>+VLOOKUP(C93,IND!$O$5:$P$72,2,FALSE)</f>
        <v>OMA</v>
      </c>
      <c r="H93" t="str">
        <f>+VLOOKUP(D93,IND!$O$5:$P$72,2,FALSE)</f>
        <v>CHP</v>
      </c>
      <c r="I93" t="str">
        <f>+VLOOKUP(E93,IND!$O$5:$P$76,2,FALSE)</f>
        <v>BIO</v>
      </c>
      <c r="J93">
        <v>30000</v>
      </c>
      <c r="K93">
        <v>3</v>
      </c>
      <c r="M93" s="45" t="str">
        <f t="shared" si="7"/>
        <v>I-OMA-CHP-BIO-ETS_N</v>
      </c>
      <c r="N93" s="45" t="str">
        <f t="shared" si="8"/>
        <v>Industry - Other Industry - CHP - Bio fuel - ETS - NEW</v>
      </c>
      <c r="O93" s="45" t="str">
        <f t="shared" si="9"/>
        <v>INDBIO</v>
      </c>
      <c r="P93" s="45" t="str">
        <f t="shared" si="10"/>
        <v>OMAHTH,OMAMTH,OMALTH,OMAHET</v>
      </c>
      <c r="Q93" s="51">
        <f>VLOOKUP("Industrial "&amp;E93&amp;" "&amp;D93,data_SEAI!$C$5:$M$208,11,FALSE)</f>
        <v>0.5</v>
      </c>
      <c r="R93" s="45">
        <v>20</v>
      </c>
      <c r="S93" s="50">
        <f>VLOOKUP("Industrial "&amp;E93&amp;" "&amp;D93,pivot_SEAI!$A$5:$D$72,K93,FALSE)</f>
        <v>226.79123730000001</v>
      </c>
      <c r="T93" s="45">
        <v>31.536000000000001</v>
      </c>
      <c r="U93" s="45">
        <v>0.85</v>
      </c>
      <c r="V93" s="44">
        <f t="shared" si="11"/>
        <v>11.339561865</v>
      </c>
      <c r="W93" s="45">
        <v>2019</v>
      </c>
      <c r="AA93" s="57" t="s">
        <v>258</v>
      </c>
      <c r="AB93" s="57"/>
      <c r="AC93" s="57" t="str">
        <f t="shared" si="12"/>
        <v>I-OMA-CHP-BIO-ETS_N</v>
      </c>
      <c r="AD93" s="57" t="str">
        <f t="shared" si="13"/>
        <v>Industry - Other Industry - CHP - Bio fuel - ETS - NEW</v>
      </c>
      <c r="AE93" s="58" t="s">
        <v>1</v>
      </c>
      <c r="AF93" s="59" t="s">
        <v>259</v>
      </c>
      <c r="AG93" s="59"/>
      <c r="AH93" s="60"/>
      <c r="AI93" s="59"/>
    </row>
    <row r="94" spans="3:35" ht="14.5">
      <c r="C94" t="str">
        <f>+IND!$AS$4</f>
        <v>Other Industry</v>
      </c>
      <c r="D94" t="str">
        <f>+IND!$AS$5</f>
        <v>CHP</v>
      </c>
      <c r="E94" t="str">
        <f>+IND!AS7</f>
        <v>Biomass</v>
      </c>
      <c r="F94" t="s">
        <v>192</v>
      </c>
      <c r="G94" t="str">
        <f>+VLOOKUP(C94,IND!$O$5:$P$72,2,FALSE)</f>
        <v>OMA</v>
      </c>
      <c r="H94" t="str">
        <f>+VLOOKUP(D94,IND!$O$5:$P$72,2,FALSE)</f>
        <v>CHP</v>
      </c>
      <c r="I94" t="str">
        <f>+VLOOKUP(E94,IND!$O$5:$P$76,2,FALSE)</f>
        <v>WOO</v>
      </c>
      <c r="J94">
        <v>30000</v>
      </c>
      <c r="K94">
        <v>3</v>
      </c>
      <c r="M94" s="45" t="str">
        <f t="shared" si="7"/>
        <v>I-OMA-CHP-WOO-ETS_N</v>
      </c>
      <c r="N94" s="45" t="str">
        <f t="shared" si="8"/>
        <v>Industry - Other Industry - CHP - Biomass - ETS - NEW</v>
      </c>
      <c r="O94" s="45" t="str">
        <f t="shared" si="9"/>
        <v>INDWOO</v>
      </c>
      <c r="P94" s="45" t="str">
        <f t="shared" si="10"/>
        <v>OMAHTH,OMAMTH,OMALTH,OMAHET</v>
      </c>
      <c r="Q94" s="51">
        <f>VLOOKUP("Industrial "&amp;E94&amp;" "&amp;D94,data_SEAI!$C$5:$M$208,11,FALSE)</f>
        <v>0.5</v>
      </c>
      <c r="R94" s="45">
        <v>20</v>
      </c>
      <c r="S94" s="50">
        <f>VLOOKUP("Industrial "&amp;E94&amp;" "&amp;D94,pivot_SEAI!$A$5:$D$72,K94,FALSE)</f>
        <v>156</v>
      </c>
      <c r="T94" s="45">
        <v>31.536000000000001</v>
      </c>
      <c r="U94" s="45">
        <v>0.85</v>
      </c>
      <c r="V94" s="44">
        <f t="shared" si="11"/>
        <v>7.8000000000000007</v>
      </c>
      <c r="W94" s="45">
        <v>2019</v>
      </c>
      <c r="AA94" s="57" t="s">
        <v>258</v>
      </c>
      <c r="AB94" s="57"/>
      <c r="AC94" s="57" t="str">
        <f t="shared" si="12"/>
        <v>I-OMA-CHP-WOO-ETS_N</v>
      </c>
      <c r="AD94" s="57" t="str">
        <f t="shared" si="13"/>
        <v>Industry - Other Industry - CHP - Biomass - ETS - NEW</v>
      </c>
      <c r="AE94" s="58" t="s">
        <v>1</v>
      </c>
      <c r="AF94" s="59" t="s">
        <v>259</v>
      </c>
      <c r="AG94" s="59"/>
      <c r="AH94" s="60"/>
      <c r="AI94" s="59"/>
    </row>
    <row r="95" spans="3:35" ht="14.5">
      <c r="C95" t="str">
        <f>+IND!$AS$4</f>
        <v>Other Industry</v>
      </c>
      <c r="D95" t="str">
        <f>+IND!$AS$5</f>
        <v>CHP</v>
      </c>
      <c r="E95" t="str">
        <f>+IND!AS8</f>
        <v>Biomethane</v>
      </c>
      <c r="F95" t="s">
        <v>192</v>
      </c>
      <c r="G95" t="str">
        <f>+VLOOKUP(C95,IND!$O$5:$P$72,2,FALSE)</f>
        <v>OMA</v>
      </c>
      <c r="H95" t="str">
        <f>+VLOOKUP(D95,IND!$O$5:$P$72,2,FALSE)</f>
        <v>CHP</v>
      </c>
      <c r="I95" t="str">
        <f>+VLOOKUP(E95,IND!$O$5:$P$76,2,FALSE)</f>
        <v>BGS</v>
      </c>
      <c r="J95">
        <v>30000</v>
      </c>
      <c r="K95">
        <v>3</v>
      </c>
      <c r="M95" s="45" t="str">
        <f t="shared" si="7"/>
        <v>I-OMA-CHP-BGS-ETS_N</v>
      </c>
      <c r="N95" s="45" t="str">
        <f t="shared" si="8"/>
        <v>Industry - Other Industry - CHP - Biomethane - ETS - NEW</v>
      </c>
      <c r="O95" s="45" t="str">
        <f t="shared" si="9"/>
        <v>INDBGS</v>
      </c>
      <c r="P95" s="45" t="str">
        <f t="shared" si="10"/>
        <v>OMAHTH,OMAMTH,OMALTH,OMAHET</v>
      </c>
      <c r="Q95" s="51">
        <f>VLOOKUP("Industrial "&amp;E95&amp;" "&amp;D95,data_SEAI!$C$5:$M$208,11,FALSE)</f>
        <v>0.5</v>
      </c>
      <c r="R95" s="45">
        <v>20</v>
      </c>
      <c r="S95" s="50">
        <f>VLOOKUP("Industrial "&amp;E95&amp;" "&amp;D95,pivot_SEAI!$A$5:$D$72,K95,FALSE)</f>
        <v>226.79123730000001</v>
      </c>
      <c r="T95" s="45">
        <v>31.536000000000001</v>
      </c>
      <c r="U95" s="45">
        <v>0.85</v>
      </c>
      <c r="V95" s="44">
        <f t="shared" si="11"/>
        <v>11.339561865</v>
      </c>
      <c r="W95" s="45">
        <v>2019</v>
      </c>
      <c r="AA95" s="57" t="s">
        <v>258</v>
      </c>
      <c r="AB95" s="57"/>
      <c r="AC95" s="57" t="str">
        <f t="shared" si="12"/>
        <v>I-OMA-CHP-BGS-ETS_N</v>
      </c>
      <c r="AD95" s="57" t="str">
        <f t="shared" si="13"/>
        <v>Industry - Other Industry - CHP - Biomethane - ETS - NEW</v>
      </c>
      <c r="AE95" s="58" t="s">
        <v>1</v>
      </c>
      <c r="AF95" s="59" t="s">
        <v>259</v>
      </c>
      <c r="AG95" s="59"/>
      <c r="AH95" s="60"/>
      <c r="AI95" s="59"/>
    </row>
    <row r="96" spans="3:35" ht="14.5">
      <c r="C96" t="str">
        <f>+IND!$AS$4</f>
        <v>Other Industry</v>
      </c>
      <c r="D96" t="str">
        <f>+IND!$AS$5</f>
        <v>CHP</v>
      </c>
      <c r="E96" t="str">
        <f>+IND!AS9</f>
        <v>Gas</v>
      </c>
      <c r="F96" t="s">
        <v>192</v>
      </c>
      <c r="G96" t="str">
        <f>+VLOOKUP(C96,IND!$O$5:$P$72,2,FALSE)</f>
        <v>OMA</v>
      </c>
      <c r="H96" t="str">
        <f>+VLOOKUP(D96,IND!$O$5:$P$72,2,FALSE)</f>
        <v>CHP</v>
      </c>
      <c r="I96" t="str">
        <f>+VLOOKUP(E96,IND!$O$5:$P$76,2,FALSE)</f>
        <v>GAS</v>
      </c>
      <c r="J96">
        <v>30000</v>
      </c>
      <c r="K96">
        <v>3</v>
      </c>
      <c r="M96" s="45" t="str">
        <f t="shared" si="7"/>
        <v>I-OMA-CHP-GAS-ETS_N</v>
      </c>
      <c r="N96" s="45" t="str">
        <f t="shared" si="8"/>
        <v>Industry - Other Industry - CHP - Gas - ETS - NEW</v>
      </c>
      <c r="O96" s="45" t="str">
        <f t="shared" si="9"/>
        <v>INDGAS</v>
      </c>
      <c r="P96" s="45" t="str">
        <f t="shared" si="10"/>
        <v>OMAHTH,OMAMTH,OMALTH,OMAHET</v>
      </c>
      <c r="Q96" s="51">
        <f>VLOOKUP("Industrial "&amp;E96&amp;" "&amp;D96,data_SEAI!$C$5:$M$208,11,FALSE)</f>
        <v>0.5</v>
      </c>
      <c r="R96" s="45">
        <v>20</v>
      </c>
      <c r="S96" s="50">
        <f>VLOOKUP("Industrial "&amp;E96&amp;" "&amp;D96,pivot_SEAI!$A$5:$D$72,K96,FALSE)</f>
        <v>226.79123730000001</v>
      </c>
      <c r="T96" s="45">
        <v>31.536000000000001</v>
      </c>
      <c r="U96" s="45">
        <v>0.85</v>
      </c>
      <c r="V96" s="44">
        <f t="shared" si="11"/>
        <v>11.339561865</v>
      </c>
      <c r="W96" s="45">
        <v>2019</v>
      </c>
      <c r="AA96" s="57" t="s">
        <v>258</v>
      </c>
      <c r="AB96" s="57"/>
      <c r="AC96" s="57" t="str">
        <f t="shared" si="12"/>
        <v>I-OMA-CHP-GAS-ETS_N</v>
      </c>
      <c r="AD96" s="57" t="str">
        <f t="shared" si="13"/>
        <v>Industry - Other Industry - CHP - Gas - ETS - NEW</v>
      </c>
      <c r="AE96" s="58" t="s">
        <v>1</v>
      </c>
      <c r="AF96" s="59" t="s">
        <v>259</v>
      </c>
      <c r="AG96" s="59"/>
      <c r="AH96" s="60"/>
      <c r="AI96" s="59"/>
    </row>
    <row r="97" spans="3:35" ht="14.5">
      <c r="C97" t="str">
        <f>+IND!$AS$4</f>
        <v>Other Industry</v>
      </c>
      <c r="D97" t="str">
        <f>+IND!$AS$5</f>
        <v>CHP</v>
      </c>
      <c r="E97" t="str">
        <f>+IND!AS10</f>
        <v>Hydrogen</v>
      </c>
      <c r="F97" t="s">
        <v>192</v>
      </c>
      <c r="G97" t="str">
        <f>+VLOOKUP(C97,IND!$O$5:$P$72,2,FALSE)</f>
        <v>OMA</v>
      </c>
      <c r="H97" t="str">
        <f>+VLOOKUP(D97,IND!$O$5:$P$72,2,FALSE)</f>
        <v>CHP</v>
      </c>
      <c r="I97" t="str">
        <f>+VLOOKUP(E97,IND!$O$5:$P$76,2,FALSE)</f>
        <v>H2L</v>
      </c>
      <c r="J97">
        <v>30000</v>
      </c>
      <c r="K97">
        <v>3</v>
      </c>
      <c r="M97" s="45" t="str">
        <f t="shared" si="7"/>
        <v>I-OMA-CHP-H2L-ETS_N</v>
      </c>
      <c r="N97" s="45" t="str">
        <f t="shared" si="8"/>
        <v>Industry - Other Industry - CHP - Hydrogen - ETS - NEW</v>
      </c>
      <c r="O97" s="45" t="str">
        <f t="shared" si="9"/>
        <v>INDH2L</v>
      </c>
      <c r="P97" s="45" t="str">
        <f t="shared" si="10"/>
        <v>OMAHTH,OMAMTH,OMALTH,OMAHET</v>
      </c>
      <c r="Q97" s="51">
        <f>VLOOKUP("Industrial "&amp;E97&amp;" "&amp;D97,data_SEAI!$C$5:$M$208,11,FALSE)</f>
        <v>0.5</v>
      </c>
      <c r="R97" s="45">
        <v>20</v>
      </c>
      <c r="S97" s="50">
        <f>VLOOKUP("Industrial "&amp;E97&amp;" "&amp;D97,pivot_SEAI!$A$5:$D$72,K97,FALSE)</f>
        <v>409.79123729999998</v>
      </c>
      <c r="T97" s="45">
        <v>31.536000000000001</v>
      </c>
      <c r="U97" s="45">
        <v>0.85</v>
      </c>
      <c r="V97" s="44">
        <f t="shared" si="11"/>
        <v>20.489561864999999</v>
      </c>
      <c r="W97" s="45">
        <v>2019</v>
      </c>
      <c r="AA97" s="57" t="s">
        <v>258</v>
      </c>
      <c r="AB97" s="57"/>
      <c r="AC97" s="57" t="str">
        <f t="shared" si="12"/>
        <v>I-OMA-CHP-H2L-ETS_N</v>
      </c>
      <c r="AD97" s="57" t="str">
        <f t="shared" si="13"/>
        <v>Industry - Other Industry - CHP - Hydrogen - ETS - NEW</v>
      </c>
      <c r="AE97" s="58" t="s">
        <v>1</v>
      </c>
      <c r="AF97" s="59" t="s">
        <v>259</v>
      </c>
      <c r="AG97" s="59"/>
      <c r="AH97" s="60"/>
      <c r="AI97" s="59"/>
    </row>
    <row r="98" spans="3:35" ht="14.5">
      <c r="C98" t="str">
        <f>+IND!$AT$4</f>
        <v>Other Industry</v>
      </c>
      <c r="D98" t="str">
        <f>+IND!$AT$5</f>
        <v>Dryer</v>
      </c>
      <c r="E98" t="str">
        <f>+IND!AT6</f>
        <v>Bio fuel</v>
      </c>
      <c r="F98" t="s">
        <v>192</v>
      </c>
      <c r="G98" t="str">
        <f>+VLOOKUP(C98,IND!$O$5:$P$72,2,FALSE)</f>
        <v>OMA</v>
      </c>
      <c r="H98" t="str">
        <f>+VLOOKUP(D98,IND!$O$5:$P$72,2,FALSE)</f>
        <v>DRR</v>
      </c>
      <c r="I98" t="str">
        <f>+VLOOKUP(E98,IND!$O$5:$P$76,2,FALSE)</f>
        <v>BIO</v>
      </c>
      <c r="J98">
        <v>30000</v>
      </c>
      <c r="K98">
        <v>3</v>
      </c>
      <c r="M98" s="45" t="str">
        <f t="shared" si="7"/>
        <v>I-OMA-DRR-BIO-ETS_N</v>
      </c>
      <c r="N98" s="45" t="str">
        <f t="shared" si="8"/>
        <v>Industry - Other Industry - Dryer - Bio fuel - ETS - NEW</v>
      </c>
      <c r="O98" s="45" t="str">
        <f t="shared" si="9"/>
        <v>INDBIO</v>
      </c>
      <c r="P98" s="45" t="str">
        <f t="shared" si="10"/>
        <v>OMAHTH,OMAMTH,OMALTH,OMAHET</v>
      </c>
      <c r="Q98" s="51">
        <f>VLOOKUP("Industrial "&amp;E98&amp;" "&amp;D98,data_SEAI!$C$5:$M$208,11,FALSE)</f>
        <v>0.92</v>
      </c>
      <c r="R98" s="45">
        <v>20</v>
      </c>
      <c r="S98" s="50">
        <f>VLOOKUP("Industrial "&amp;E98&amp;" "&amp;D98,pivot_SEAI!$A$5:$D$72,K98,FALSE)</f>
        <v>142.0524964</v>
      </c>
      <c r="T98" s="45">
        <v>31.536000000000001</v>
      </c>
      <c r="U98" s="45">
        <v>0.85</v>
      </c>
      <c r="V98" s="44">
        <f t="shared" si="11"/>
        <v>7.1026248199999999</v>
      </c>
      <c r="W98" s="45">
        <v>2019</v>
      </c>
      <c r="AA98" s="57" t="s">
        <v>258</v>
      </c>
      <c r="AB98" s="57"/>
      <c r="AC98" s="57" t="str">
        <f t="shared" si="12"/>
        <v>I-OMA-DRR-BIO-ETS_N</v>
      </c>
      <c r="AD98" s="57" t="str">
        <f t="shared" si="13"/>
        <v>Industry - Other Industry - Dryer - Bio fuel - ETS - NEW</v>
      </c>
      <c r="AE98" s="58" t="s">
        <v>1</v>
      </c>
      <c r="AF98" s="59" t="s">
        <v>259</v>
      </c>
      <c r="AG98" s="59"/>
      <c r="AH98" s="60"/>
      <c r="AI98" s="59"/>
    </row>
    <row r="99" spans="3:35" ht="14.5">
      <c r="C99" t="str">
        <f>+IND!$AT$4</f>
        <v>Other Industry</v>
      </c>
      <c r="D99" t="str">
        <f>+IND!$AT$5</f>
        <v>Dryer</v>
      </c>
      <c r="E99" t="str">
        <f>+IND!AT7</f>
        <v>Biomethane</v>
      </c>
      <c r="F99" t="s">
        <v>192</v>
      </c>
      <c r="G99" t="str">
        <f>+VLOOKUP(C99,IND!$O$5:$P$72,2,FALSE)</f>
        <v>OMA</v>
      </c>
      <c r="H99" t="str">
        <f>+VLOOKUP(D99,IND!$O$5:$P$72,2,FALSE)</f>
        <v>DRR</v>
      </c>
      <c r="I99" t="str">
        <f>+VLOOKUP(E99,IND!$O$5:$P$76,2,FALSE)</f>
        <v>BGS</v>
      </c>
      <c r="J99">
        <v>30000</v>
      </c>
      <c r="K99">
        <v>3</v>
      </c>
      <c r="M99" s="45" t="str">
        <f t="shared" si="7"/>
        <v>I-OMA-DRR-BGS-ETS_N</v>
      </c>
      <c r="N99" s="45" t="str">
        <f t="shared" si="8"/>
        <v>Industry - Other Industry - Dryer - Biomethane - ETS - NEW</v>
      </c>
      <c r="O99" s="45" t="str">
        <f t="shared" si="9"/>
        <v>INDBGS</v>
      </c>
      <c r="P99" s="45" t="str">
        <f t="shared" si="10"/>
        <v>OMAHTH,OMAMTH,OMALTH,OMAHET</v>
      </c>
      <c r="Q99" s="51">
        <f>VLOOKUP("Industrial "&amp;E99&amp;" "&amp;D99,data_SEAI!$C$5:$M$208,11,FALSE)</f>
        <v>0.92</v>
      </c>
      <c r="R99" s="45">
        <v>20</v>
      </c>
      <c r="S99" s="50">
        <f>VLOOKUP("Industrial "&amp;E99&amp;" "&amp;D99,pivot_SEAI!$A$5:$D$72,K99,FALSE)</f>
        <v>142.0524964</v>
      </c>
      <c r="T99" s="45">
        <v>31.536000000000001</v>
      </c>
      <c r="U99" s="45">
        <v>0.85</v>
      </c>
      <c r="V99" s="44">
        <f t="shared" si="11"/>
        <v>7.1026248199999999</v>
      </c>
      <c r="W99" s="45">
        <v>2019</v>
      </c>
      <c r="AA99" s="57" t="s">
        <v>258</v>
      </c>
      <c r="AB99" s="57"/>
      <c r="AC99" s="57" t="str">
        <f t="shared" si="12"/>
        <v>I-OMA-DRR-BGS-ETS_N</v>
      </c>
      <c r="AD99" s="57" t="str">
        <f t="shared" si="13"/>
        <v>Industry - Other Industry - Dryer - Biomethane - ETS - NEW</v>
      </c>
      <c r="AE99" s="58" t="s">
        <v>1</v>
      </c>
      <c r="AF99" s="59" t="s">
        <v>259</v>
      </c>
      <c r="AG99" s="59"/>
      <c r="AH99" s="60"/>
      <c r="AI99" s="59"/>
    </row>
    <row r="100" spans="3:35" ht="14.5">
      <c r="C100" t="str">
        <f>+IND!$AT$4</f>
        <v>Other Industry</v>
      </c>
      <c r="D100" t="str">
        <f>+IND!$AT$5</f>
        <v>Dryer</v>
      </c>
      <c r="E100" t="str">
        <f>+IND!AT8</f>
        <v>Electric</v>
      </c>
      <c r="F100" t="s">
        <v>192</v>
      </c>
      <c r="G100" t="str">
        <f>+VLOOKUP(C100,IND!$O$5:$P$72,2,FALSE)</f>
        <v>OMA</v>
      </c>
      <c r="H100" t="str">
        <f>+VLOOKUP(D100,IND!$O$5:$P$72,2,FALSE)</f>
        <v>DRR</v>
      </c>
      <c r="I100" t="str">
        <f>+VLOOKUP(E100,IND!$O$5:$P$76,2,FALSE)</f>
        <v>ELC</v>
      </c>
      <c r="J100">
        <v>30000</v>
      </c>
      <c r="K100">
        <v>3</v>
      </c>
      <c r="M100" s="45" t="str">
        <f t="shared" si="7"/>
        <v>I-OMA-DRR-ELC-ETS_N</v>
      </c>
      <c r="N100" s="45" t="str">
        <f t="shared" si="8"/>
        <v>Industry - Other Industry - Dryer - Electric - ETS - NEW</v>
      </c>
      <c r="O100" s="45" t="str">
        <f t="shared" si="9"/>
        <v>INDELC</v>
      </c>
      <c r="P100" s="45" t="str">
        <f t="shared" si="10"/>
        <v>OMAHTH,OMAMTH,OMALTH,OMAHET</v>
      </c>
      <c r="Q100" s="51">
        <f>VLOOKUP("Industrial "&amp;E100&amp;" "&amp;D100,data_SEAI!$C$5:$M$208,11,FALSE)</f>
        <v>0.995</v>
      </c>
      <c r="R100" s="45">
        <v>20</v>
      </c>
      <c r="S100" s="50">
        <f>VLOOKUP("Industrial "&amp;E100&amp;" "&amp;D100,pivot_SEAI!$A$5:$D$72,K100,FALSE)</f>
        <v>37.091089150000002</v>
      </c>
      <c r="T100" s="45">
        <v>31.536000000000001</v>
      </c>
      <c r="U100" s="45">
        <v>0.85</v>
      </c>
      <c r="V100" s="44">
        <f t="shared" si="11"/>
        <v>1.8545544575000001</v>
      </c>
      <c r="W100" s="45">
        <v>2019</v>
      </c>
      <c r="AA100" s="57" t="s">
        <v>258</v>
      </c>
      <c r="AB100" s="57"/>
      <c r="AC100" s="57" t="str">
        <f t="shared" si="12"/>
        <v>I-OMA-DRR-ELC-ETS_N</v>
      </c>
      <c r="AD100" s="57" t="str">
        <f t="shared" si="13"/>
        <v>Industry - Other Industry - Dryer - Electric - ETS - NEW</v>
      </c>
      <c r="AE100" s="58" t="s">
        <v>1</v>
      </c>
      <c r="AF100" s="59" t="s">
        <v>259</v>
      </c>
      <c r="AG100" s="59"/>
      <c r="AH100" s="60"/>
      <c r="AI100" s="59"/>
    </row>
    <row r="101" spans="3:35" ht="14.5">
      <c r="C101" t="str">
        <f>+IND!$AT$4</f>
        <v>Other Industry</v>
      </c>
      <c r="D101" t="str">
        <f>+IND!$AT$5</f>
        <v>Dryer</v>
      </c>
      <c r="E101" t="str">
        <f>+IND!AT9</f>
        <v>Gas</v>
      </c>
      <c r="F101" t="s">
        <v>192</v>
      </c>
      <c r="G101" t="str">
        <f>+VLOOKUP(C101,IND!$O$5:$P$72,2,FALSE)</f>
        <v>OMA</v>
      </c>
      <c r="H101" t="str">
        <f>+VLOOKUP(D101,IND!$O$5:$P$72,2,FALSE)</f>
        <v>DRR</v>
      </c>
      <c r="I101" t="str">
        <f>+VLOOKUP(E101,IND!$O$5:$P$76,2,FALSE)</f>
        <v>GAS</v>
      </c>
      <c r="J101">
        <v>30000</v>
      </c>
      <c r="K101">
        <v>3</v>
      </c>
      <c r="M101" s="45" t="str">
        <f t="shared" si="7"/>
        <v>I-OMA-DRR-GAS-ETS_N</v>
      </c>
      <c r="N101" s="45" t="str">
        <f t="shared" si="8"/>
        <v>Industry - Other Industry - Dryer - Gas - ETS - NEW</v>
      </c>
      <c r="O101" s="45" t="str">
        <f t="shared" si="9"/>
        <v>INDGAS</v>
      </c>
      <c r="P101" s="45" t="str">
        <f t="shared" si="10"/>
        <v>OMAHTH,OMAMTH,OMALTH,OMAHET</v>
      </c>
      <c r="Q101" s="51">
        <f>VLOOKUP("Industrial "&amp;E101&amp;" "&amp;D101,data_SEAI!$C$5:$M$208,11,FALSE)</f>
        <v>0.92</v>
      </c>
      <c r="R101" s="45">
        <v>20</v>
      </c>
      <c r="S101" s="50">
        <f>VLOOKUP("Industrial "&amp;E101&amp;" "&amp;D101,pivot_SEAI!$A$5:$D$72,K101,FALSE)</f>
        <v>142.0524964</v>
      </c>
      <c r="T101" s="45">
        <v>31.536000000000001</v>
      </c>
      <c r="U101" s="45">
        <v>0.85</v>
      </c>
      <c r="V101" s="44">
        <f t="shared" si="11"/>
        <v>7.1026248199999999</v>
      </c>
      <c r="W101" s="45">
        <v>2019</v>
      </c>
      <c r="AA101" s="57" t="s">
        <v>258</v>
      </c>
      <c r="AB101" s="57"/>
      <c r="AC101" s="57" t="str">
        <f t="shared" si="12"/>
        <v>I-OMA-DRR-GAS-ETS_N</v>
      </c>
      <c r="AD101" s="57" t="str">
        <f t="shared" si="13"/>
        <v>Industry - Other Industry - Dryer - Gas - ETS - NEW</v>
      </c>
      <c r="AE101" s="58" t="s">
        <v>1</v>
      </c>
      <c r="AF101" s="59" t="s">
        <v>259</v>
      </c>
      <c r="AG101" s="59"/>
      <c r="AH101" s="60"/>
      <c r="AI101" s="59"/>
    </row>
    <row r="102" spans="3:35" ht="14.5">
      <c r="C102" t="str">
        <f>+IND!$AT$4</f>
        <v>Other Industry</v>
      </c>
      <c r="D102" t="str">
        <f>+IND!$AT$5</f>
        <v>Dryer</v>
      </c>
      <c r="E102" t="str">
        <f>+IND!AT10</f>
        <v>Hydrogen</v>
      </c>
      <c r="F102" t="s">
        <v>192</v>
      </c>
      <c r="G102" t="str">
        <f>+VLOOKUP(C102,IND!$O$5:$P$72,2,FALSE)</f>
        <v>OMA</v>
      </c>
      <c r="H102" t="str">
        <f>+VLOOKUP(D102,IND!$O$5:$P$72,2,FALSE)</f>
        <v>DRR</v>
      </c>
      <c r="I102" t="str">
        <f>+VLOOKUP(E102,IND!$O$5:$P$76,2,FALSE)</f>
        <v>H2L</v>
      </c>
      <c r="J102">
        <v>30000</v>
      </c>
      <c r="K102">
        <v>3</v>
      </c>
      <c r="M102" s="45" t="str">
        <f t="shared" si="7"/>
        <v>I-OMA-DRR-H2L-ETS_N</v>
      </c>
      <c r="N102" s="45" t="str">
        <f t="shared" si="8"/>
        <v>Industry - Other Industry - Dryer - Hydrogen - ETS - NEW</v>
      </c>
      <c r="O102" s="45" t="str">
        <f t="shared" si="9"/>
        <v>INDH2L</v>
      </c>
      <c r="P102" s="45" t="str">
        <f t="shared" si="10"/>
        <v>OMAHTH,OMAMTH,OMALTH,OMAHET</v>
      </c>
      <c r="Q102" s="51">
        <f>VLOOKUP("Industrial "&amp;E102&amp;" "&amp;D102,data_SEAI!$C$5:$M$208,11,FALSE)</f>
        <v>0.92</v>
      </c>
      <c r="R102" s="45">
        <v>20</v>
      </c>
      <c r="S102" s="50">
        <f>VLOOKUP("Industrial "&amp;E102&amp;" "&amp;D102,pivot_SEAI!$A$5:$D$72,K102,FALSE)</f>
        <v>157.18168499999999</v>
      </c>
      <c r="T102" s="45">
        <v>31.536000000000001</v>
      </c>
      <c r="U102" s="45">
        <v>0.85</v>
      </c>
      <c r="V102" s="44">
        <f t="shared" si="11"/>
        <v>7.8590842499999995</v>
      </c>
      <c r="W102" s="45">
        <v>2019</v>
      </c>
      <c r="AA102" s="57" t="s">
        <v>258</v>
      </c>
      <c r="AB102" s="57"/>
      <c r="AC102" s="57" t="str">
        <f t="shared" si="12"/>
        <v>I-OMA-DRR-H2L-ETS_N</v>
      </c>
      <c r="AD102" s="57" t="str">
        <f t="shared" si="13"/>
        <v>Industry - Other Industry - Dryer - Hydrogen - ETS - NEW</v>
      </c>
      <c r="AE102" s="58" t="s">
        <v>1</v>
      </c>
      <c r="AF102" s="59" t="s">
        <v>259</v>
      </c>
      <c r="AG102" s="59"/>
      <c r="AH102" s="60"/>
      <c r="AI102" s="59"/>
    </row>
    <row r="103" spans="3:35" ht="14.5">
      <c r="C103" t="str">
        <f>+IND!$AU$4</f>
        <v>Other Industry</v>
      </c>
      <c r="D103" t="str">
        <f>+IND!$AU$5</f>
        <v>Oven</v>
      </c>
      <c r="E103" t="str">
        <f>+IND!AU6</f>
        <v>Bio fuel</v>
      </c>
      <c r="F103" t="s">
        <v>192</v>
      </c>
      <c r="G103" t="str">
        <f>+VLOOKUP(C103,IND!$O$5:$P$72,2,FALSE)</f>
        <v>OMA</v>
      </c>
      <c r="H103" t="str">
        <f>+VLOOKUP(D103,IND!$O$5:$P$72,2,FALSE)</f>
        <v>OVN</v>
      </c>
      <c r="I103" t="str">
        <f>+VLOOKUP(E103,IND!$O$5:$P$76,2,FALSE)</f>
        <v>BIO</v>
      </c>
      <c r="J103">
        <v>30000</v>
      </c>
      <c r="K103">
        <v>3</v>
      </c>
      <c r="M103" s="45" t="str">
        <f t="shared" si="7"/>
        <v>I-OMA-OVN-BIO-ETS_N</v>
      </c>
      <c r="N103" s="45" t="str">
        <f t="shared" si="8"/>
        <v>Industry - Other Industry - Oven - Bio fuel - ETS - NEW</v>
      </c>
      <c r="O103" s="45" t="str">
        <f t="shared" si="9"/>
        <v>INDBIO</v>
      </c>
      <c r="P103" s="45" t="str">
        <f t="shared" si="10"/>
        <v>OMAHTH,OMAMTH,OMALTH,OMAHET</v>
      </c>
      <c r="Q103" s="51">
        <f>VLOOKUP("Industrial "&amp;E103&amp;" "&amp;D103,data_SEAI!$C$5:$M$208,11,FALSE)</f>
        <v>0.92</v>
      </c>
      <c r="R103" s="45">
        <v>20</v>
      </c>
      <c r="S103" s="50">
        <f>VLOOKUP("Industrial "&amp;E103&amp;" "&amp;D103,pivot_SEAI!$A$5:$D$72,K103,FALSE)</f>
        <v>142.0524964</v>
      </c>
      <c r="T103" s="45">
        <v>31.536000000000001</v>
      </c>
      <c r="U103" s="45">
        <v>0.85</v>
      </c>
      <c r="V103" s="44">
        <f t="shared" si="11"/>
        <v>7.1026248199999999</v>
      </c>
      <c r="W103" s="45">
        <v>2019</v>
      </c>
      <c r="AA103" s="57" t="s">
        <v>258</v>
      </c>
      <c r="AB103" s="57"/>
      <c r="AC103" s="57" t="str">
        <f t="shared" si="12"/>
        <v>I-OMA-OVN-BIO-ETS_N</v>
      </c>
      <c r="AD103" s="57" t="str">
        <f t="shared" si="13"/>
        <v>Industry - Other Industry - Oven - Bio fuel - ETS - NEW</v>
      </c>
      <c r="AE103" s="58" t="s">
        <v>1</v>
      </c>
      <c r="AF103" s="59" t="s">
        <v>259</v>
      </c>
      <c r="AG103" s="59"/>
      <c r="AH103" s="60"/>
      <c r="AI103" s="59"/>
    </row>
    <row r="104" spans="3:35" ht="14.5">
      <c r="C104" t="str">
        <f>+IND!$AU$4</f>
        <v>Other Industry</v>
      </c>
      <c r="D104" t="str">
        <f>+IND!$AU$5</f>
        <v>Oven</v>
      </c>
      <c r="E104" t="str">
        <f>+IND!AU7</f>
        <v>Biomethane</v>
      </c>
      <c r="F104" t="s">
        <v>192</v>
      </c>
      <c r="G104" t="str">
        <f>+VLOOKUP(C104,IND!$O$5:$P$72,2,FALSE)</f>
        <v>OMA</v>
      </c>
      <c r="H104" t="str">
        <f>+VLOOKUP(D104,IND!$O$5:$P$72,2,FALSE)</f>
        <v>OVN</v>
      </c>
      <c r="I104" t="str">
        <f>+VLOOKUP(E104,IND!$O$5:$P$76,2,FALSE)</f>
        <v>BGS</v>
      </c>
      <c r="J104">
        <v>30000</v>
      </c>
      <c r="K104">
        <v>3</v>
      </c>
      <c r="M104" s="45" t="str">
        <f t="shared" si="7"/>
        <v>I-OMA-OVN-BGS-ETS_N</v>
      </c>
      <c r="N104" s="45" t="str">
        <f t="shared" si="8"/>
        <v>Industry - Other Industry - Oven - Biomethane - ETS - NEW</v>
      </c>
      <c r="O104" s="45" t="str">
        <f t="shared" si="9"/>
        <v>INDBGS</v>
      </c>
      <c r="P104" s="45" t="str">
        <f t="shared" si="10"/>
        <v>OMAHTH,OMAMTH,OMALTH,OMAHET</v>
      </c>
      <c r="Q104" s="51">
        <f>VLOOKUP("Industrial "&amp;E104&amp;" "&amp;D104,data_SEAI!$C$5:$M$208,11,FALSE)</f>
        <v>0.92</v>
      </c>
      <c r="R104" s="45">
        <v>20</v>
      </c>
      <c r="S104" s="50">
        <f>VLOOKUP("Industrial "&amp;E104&amp;" "&amp;D104,pivot_SEAI!$A$5:$D$72,K104,FALSE)</f>
        <v>142.0524964</v>
      </c>
      <c r="T104" s="45">
        <v>31.536000000000001</v>
      </c>
      <c r="U104" s="45">
        <v>0.85</v>
      </c>
      <c r="V104" s="44">
        <f t="shared" si="11"/>
        <v>7.1026248199999999</v>
      </c>
      <c r="W104" s="45">
        <v>2019</v>
      </c>
      <c r="AA104" s="57" t="s">
        <v>258</v>
      </c>
      <c r="AB104" s="57"/>
      <c r="AC104" s="57" t="str">
        <f t="shared" si="12"/>
        <v>I-OMA-OVN-BGS-ETS_N</v>
      </c>
      <c r="AD104" s="57" t="str">
        <f t="shared" si="13"/>
        <v>Industry - Other Industry - Oven - Biomethane - ETS - NEW</v>
      </c>
      <c r="AE104" s="58" t="s">
        <v>1</v>
      </c>
      <c r="AF104" s="59" t="s">
        <v>259</v>
      </c>
      <c r="AG104" s="59"/>
      <c r="AH104" s="60"/>
      <c r="AI104" s="59"/>
    </row>
    <row r="105" spans="3:35" ht="14.5">
      <c r="C105" t="str">
        <f>+IND!$AU$4</f>
        <v>Other Industry</v>
      </c>
      <c r="D105" t="str">
        <f>+IND!$AU$5</f>
        <v>Oven</v>
      </c>
      <c r="E105" t="str">
        <f>+IND!AU8</f>
        <v>Electric</v>
      </c>
      <c r="F105" t="s">
        <v>192</v>
      </c>
      <c r="G105" t="str">
        <f>+VLOOKUP(C105,IND!$O$5:$P$72,2,FALSE)</f>
        <v>OMA</v>
      </c>
      <c r="H105" t="str">
        <f>+VLOOKUP(D105,IND!$O$5:$P$72,2,FALSE)</f>
        <v>OVN</v>
      </c>
      <c r="I105" t="str">
        <f>+VLOOKUP(E105,IND!$O$5:$P$76,2,FALSE)</f>
        <v>ELC</v>
      </c>
      <c r="J105">
        <v>30000</v>
      </c>
      <c r="K105">
        <v>3</v>
      </c>
      <c r="M105" s="45" t="str">
        <f t="shared" si="7"/>
        <v>I-OMA-OVN-ELC-ETS_N</v>
      </c>
      <c r="N105" s="45" t="str">
        <f t="shared" si="8"/>
        <v>Industry - Other Industry - Oven - Electric - ETS - NEW</v>
      </c>
      <c r="O105" s="45" t="str">
        <f t="shared" si="9"/>
        <v>INDELC</v>
      </c>
      <c r="P105" s="45" t="str">
        <f t="shared" si="10"/>
        <v>OMAHTH,OMAMTH,OMALTH,OMAHET</v>
      </c>
      <c r="Q105" s="51">
        <f>VLOOKUP("Industrial "&amp;E105&amp;" "&amp;D105,data_SEAI!$C$5:$M$208,11,FALSE)</f>
        <v>0.95</v>
      </c>
      <c r="R105" s="45">
        <v>20</v>
      </c>
      <c r="S105" s="50">
        <f>VLOOKUP("Industrial "&amp;E105&amp;" "&amp;D105,pivot_SEAI!$A$5:$D$72,K105,FALSE)</f>
        <v>78.527699769999998</v>
      </c>
      <c r="T105" s="45">
        <v>31.536000000000001</v>
      </c>
      <c r="U105" s="45">
        <v>0.85</v>
      </c>
      <c r="V105" s="44">
        <f t="shared" si="11"/>
        <v>3.9263849885000002</v>
      </c>
      <c r="W105" s="45">
        <v>2019</v>
      </c>
      <c r="AA105" s="57" t="s">
        <v>258</v>
      </c>
      <c r="AB105" s="57"/>
      <c r="AC105" s="57" t="str">
        <f t="shared" si="12"/>
        <v>I-OMA-OVN-ELC-ETS_N</v>
      </c>
      <c r="AD105" s="57" t="str">
        <f t="shared" si="13"/>
        <v>Industry - Other Industry - Oven - Electric - ETS - NEW</v>
      </c>
      <c r="AE105" s="58" t="s">
        <v>1</v>
      </c>
      <c r="AF105" s="59" t="s">
        <v>259</v>
      </c>
      <c r="AG105" s="59"/>
      <c r="AH105" s="60"/>
      <c r="AI105" s="59"/>
    </row>
    <row r="106" spans="3:35" ht="14.5">
      <c r="C106" t="str">
        <f>+IND!$AU$4</f>
        <v>Other Industry</v>
      </c>
      <c r="D106" t="str">
        <f>+IND!$AU$5</f>
        <v>Oven</v>
      </c>
      <c r="E106" t="str">
        <f>+IND!AU9</f>
        <v>Gas</v>
      </c>
      <c r="F106" t="s">
        <v>192</v>
      </c>
      <c r="G106" t="str">
        <f>+VLOOKUP(C106,IND!$O$5:$P$72,2,FALSE)</f>
        <v>OMA</v>
      </c>
      <c r="H106" t="str">
        <f>+VLOOKUP(D106,IND!$O$5:$P$72,2,FALSE)</f>
        <v>OVN</v>
      </c>
      <c r="I106" t="str">
        <f>+VLOOKUP(E106,IND!$O$5:$P$76,2,FALSE)</f>
        <v>GAS</v>
      </c>
      <c r="J106">
        <v>30000</v>
      </c>
      <c r="K106">
        <v>3</v>
      </c>
      <c r="M106" s="45" t="str">
        <f t="shared" si="7"/>
        <v>I-OMA-OVN-GAS-ETS_N</v>
      </c>
      <c r="N106" s="45" t="str">
        <f t="shared" si="8"/>
        <v>Industry - Other Industry - Oven - Gas - ETS - NEW</v>
      </c>
      <c r="O106" s="45" t="str">
        <f t="shared" si="9"/>
        <v>INDGAS</v>
      </c>
      <c r="P106" s="45" t="str">
        <f t="shared" si="10"/>
        <v>OMAHTH,OMAMTH,OMALTH,OMAHET</v>
      </c>
      <c r="Q106" s="51">
        <f>VLOOKUP("Industrial "&amp;E106&amp;" "&amp;D106,data_SEAI!$C$5:$M$208,11,FALSE)</f>
        <v>0.92</v>
      </c>
      <c r="R106" s="45">
        <v>20</v>
      </c>
      <c r="S106" s="50">
        <f>VLOOKUP("Industrial "&amp;E106&amp;" "&amp;D106,pivot_SEAI!$A$5:$D$72,K106,FALSE)</f>
        <v>142.0524964</v>
      </c>
      <c r="T106" s="45">
        <v>31.536000000000001</v>
      </c>
      <c r="U106" s="45">
        <v>0.85</v>
      </c>
      <c r="V106" s="44">
        <f t="shared" si="11"/>
        <v>7.1026248199999999</v>
      </c>
      <c r="W106" s="45">
        <v>2019</v>
      </c>
      <c r="AA106" s="57" t="s">
        <v>258</v>
      </c>
      <c r="AB106" s="57"/>
      <c r="AC106" s="57" t="str">
        <f t="shared" si="12"/>
        <v>I-OMA-OVN-GAS-ETS_N</v>
      </c>
      <c r="AD106" s="57" t="str">
        <f t="shared" si="13"/>
        <v>Industry - Other Industry - Oven - Gas - ETS - NEW</v>
      </c>
      <c r="AE106" s="58" t="s">
        <v>1</v>
      </c>
      <c r="AF106" s="59" t="s">
        <v>259</v>
      </c>
      <c r="AG106" s="59"/>
      <c r="AH106" s="60"/>
      <c r="AI106" s="59"/>
    </row>
    <row r="107" spans="3:35" ht="14.5">
      <c r="C107" t="str">
        <f>+IND!$AU$4</f>
        <v>Other Industry</v>
      </c>
      <c r="D107" t="str">
        <f>+IND!$AU$5</f>
        <v>Oven</v>
      </c>
      <c r="E107" t="str">
        <f>+IND!AU10</f>
        <v>Hydrogen</v>
      </c>
      <c r="F107" t="s">
        <v>192</v>
      </c>
      <c r="G107" t="str">
        <f>+VLOOKUP(C107,IND!$O$5:$P$72,2,FALSE)</f>
        <v>OMA</v>
      </c>
      <c r="H107" t="str">
        <f>+VLOOKUP(D107,IND!$O$5:$P$72,2,FALSE)</f>
        <v>OVN</v>
      </c>
      <c r="I107" t="str">
        <f>+VLOOKUP(E107,IND!$O$5:$P$76,2,FALSE)</f>
        <v>H2L</v>
      </c>
      <c r="J107">
        <v>30000</v>
      </c>
      <c r="K107">
        <v>3</v>
      </c>
      <c r="M107" s="45" t="str">
        <f t="shared" si="7"/>
        <v>I-OMA-OVN-H2L-ETS_N</v>
      </c>
      <c r="N107" s="45" t="str">
        <f t="shared" si="8"/>
        <v>Industry - Other Industry - Oven - Hydrogen - ETS - NEW</v>
      </c>
      <c r="O107" s="45" t="str">
        <f t="shared" si="9"/>
        <v>INDH2L</v>
      </c>
      <c r="P107" s="45" t="str">
        <f t="shared" si="10"/>
        <v>OMAHTH,OMAMTH,OMALTH,OMAHET</v>
      </c>
      <c r="Q107" s="51">
        <f>VLOOKUP("Industrial "&amp;E107&amp;" "&amp;D107,data_SEAI!$C$5:$M$208,11,FALSE)</f>
        <v>0.92</v>
      </c>
      <c r="R107" s="45">
        <v>20</v>
      </c>
      <c r="S107" s="50">
        <f>VLOOKUP("Industrial "&amp;E107&amp;" "&amp;D107,pivot_SEAI!$A$5:$D$72,K107,FALSE)</f>
        <v>161.15778900000001</v>
      </c>
      <c r="T107" s="45">
        <v>31.536000000000001</v>
      </c>
      <c r="U107" s="45">
        <v>0.85</v>
      </c>
      <c r="V107" s="44">
        <f t="shared" si="11"/>
        <v>8.0578894500000011</v>
      </c>
      <c r="W107" s="45">
        <v>2019</v>
      </c>
      <c r="AA107" s="57" t="s">
        <v>258</v>
      </c>
      <c r="AB107" s="57"/>
      <c r="AC107" s="57" t="str">
        <f t="shared" si="12"/>
        <v>I-OMA-OVN-H2L-ETS_N</v>
      </c>
      <c r="AD107" s="57" t="str">
        <f t="shared" si="13"/>
        <v>Industry - Other Industry - Oven - Hydrogen - ETS - NEW</v>
      </c>
      <c r="AE107" s="58" t="s">
        <v>1</v>
      </c>
      <c r="AF107" s="59" t="s">
        <v>259</v>
      </c>
      <c r="AG107" s="59"/>
      <c r="AH107" s="60"/>
      <c r="AI107" s="59"/>
    </row>
    <row r="108" spans="3:35" ht="14.5">
      <c r="C108" t="str">
        <f>+IND!$AV$4</f>
        <v>Other Industry</v>
      </c>
      <c r="D108" t="str">
        <f>+IND!$AV$5</f>
        <v>Furnace</v>
      </c>
      <c r="E108" t="str">
        <f>+IND!AV6</f>
        <v>Bio fuel</v>
      </c>
      <c r="F108" t="s">
        <v>192</v>
      </c>
      <c r="G108" t="str">
        <f>+VLOOKUP(C108,IND!$O$5:$P$72,2,FALSE)</f>
        <v>OMA</v>
      </c>
      <c r="H108" t="str">
        <f>+VLOOKUP(D108,IND!$O$5:$P$72,2,FALSE)</f>
        <v>FRN</v>
      </c>
      <c r="I108" t="str">
        <f>+VLOOKUP(E108,IND!$O$5:$P$76,2,FALSE)</f>
        <v>BIO</v>
      </c>
      <c r="J108">
        <v>30000</v>
      </c>
      <c r="K108">
        <v>3</v>
      </c>
      <c r="M108" s="45" t="str">
        <f t="shared" si="7"/>
        <v>I-OMA-FRN-BIO-ETS_N</v>
      </c>
      <c r="N108" s="45" t="str">
        <f t="shared" si="8"/>
        <v>Industry - Other Industry - Furnace - Bio fuel - ETS - NEW</v>
      </c>
      <c r="O108" s="45" t="str">
        <f t="shared" si="9"/>
        <v>INDBIO</v>
      </c>
      <c r="P108" s="45" t="str">
        <f t="shared" si="10"/>
        <v>OMAHTH,OMAMTH,OMALTH,OMAHET</v>
      </c>
      <c r="Q108" s="51">
        <f>VLOOKUP("Industrial "&amp;E108&amp;" "&amp;D108,data_SEAI!$C$5:$M$208,11,FALSE)</f>
        <v>0.85</v>
      </c>
      <c r="R108" s="45">
        <v>20</v>
      </c>
      <c r="S108" s="50">
        <f>VLOOKUP("Industrial "&amp;E108&amp;" "&amp;D108,pivot_SEAI!$A$5:$D$72,K108,FALSE)</f>
        <v>142.0524964</v>
      </c>
      <c r="T108" s="45">
        <v>31.536000000000001</v>
      </c>
      <c r="U108" s="45">
        <v>0.85</v>
      </c>
      <c r="V108" s="44">
        <f t="shared" si="11"/>
        <v>7.1026248199999999</v>
      </c>
      <c r="W108" s="45">
        <v>2019</v>
      </c>
      <c r="AA108" s="57" t="s">
        <v>258</v>
      </c>
      <c r="AB108" s="57"/>
      <c r="AC108" s="57" t="str">
        <f t="shared" si="12"/>
        <v>I-OMA-FRN-BIO-ETS_N</v>
      </c>
      <c r="AD108" s="57" t="str">
        <f t="shared" si="13"/>
        <v>Industry - Other Industry - Furnace - Bio fuel - ETS - NEW</v>
      </c>
      <c r="AE108" s="58" t="s">
        <v>1</v>
      </c>
      <c r="AF108" s="59" t="s">
        <v>259</v>
      </c>
      <c r="AG108" s="59"/>
      <c r="AH108" s="60"/>
      <c r="AI108" s="59"/>
    </row>
    <row r="109" spans="3:35" ht="14.5">
      <c r="C109" t="str">
        <f>+IND!$AV$4</f>
        <v>Other Industry</v>
      </c>
      <c r="D109" t="str">
        <f>+IND!$AV$5</f>
        <v>Furnace</v>
      </c>
      <c r="E109" t="str">
        <f>+IND!AV7</f>
        <v>Biomethane</v>
      </c>
      <c r="F109" t="s">
        <v>192</v>
      </c>
      <c r="G109" t="str">
        <f>+VLOOKUP(C109,IND!$O$5:$P$72,2,FALSE)</f>
        <v>OMA</v>
      </c>
      <c r="H109" t="str">
        <f>+VLOOKUP(D109,IND!$O$5:$P$72,2,FALSE)</f>
        <v>FRN</v>
      </c>
      <c r="I109" t="str">
        <f>+VLOOKUP(E109,IND!$O$5:$P$76,2,FALSE)</f>
        <v>BGS</v>
      </c>
      <c r="J109">
        <v>30000</v>
      </c>
      <c r="K109">
        <v>3</v>
      </c>
      <c r="M109" s="45" t="str">
        <f t="shared" si="7"/>
        <v>I-OMA-FRN-BGS-ETS_N</v>
      </c>
      <c r="N109" s="45" t="str">
        <f t="shared" si="8"/>
        <v>Industry - Other Industry - Furnace - Biomethane - ETS - NEW</v>
      </c>
      <c r="O109" s="45" t="str">
        <f t="shared" si="9"/>
        <v>INDBGS</v>
      </c>
      <c r="P109" s="45" t="str">
        <f t="shared" si="10"/>
        <v>OMAHTH,OMAMTH,OMALTH,OMAHET</v>
      </c>
      <c r="Q109" s="51">
        <f>VLOOKUP("Industrial "&amp;E109&amp;" "&amp;D109,data_SEAI!$C$5:$M$208,11,FALSE)</f>
        <v>0.85</v>
      </c>
      <c r="R109" s="45">
        <v>20</v>
      </c>
      <c r="S109" s="50">
        <f>VLOOKUP("Industrial "&amp;E109&amp;" "&amp;D109,pivot_SEAI!$A$5:$D$72,K109,FALSE)</f>
        <v>142.0524964</v>
      </c>
      <c r="T109" s="45">
        <v>31.536000000000001</v>
      </c>
      <c r="U109" s="45">
        <v>0.85</v>
      </c>
      <c r="V109" s="44">
        <f t="shared" si="11"/>
        <v>7.1026248199999999</v>
      </c>
      <c r="W109" s="45">
        <v>2019</v>
      </c>
      <c r="AA109" s="57" t="s">
        <v>258</v>
      </c>
      <c r="AB109" s="57"/>
      <c r="AC109" s="57" t="str">
        <f t="shared" si="12"/>
        <v>I-OMA-FRN-BGS-ETS_N</v>
      </c>
      <c r="AD109" s="57" t="str">
        <f t="shared" si="13"/>
        <v>Industry - Other Industry - Furnace - Biomethane - ETS - NEW</v>
      </c>
      <c r="AE109" s="58" t="s">
        <v>1</v>
      </c>
      <c r="AF109" s="59" t="s">
        <v>259</v>
      </c>
      <c r="AG109" s="59"/>
      <c r="AH109" s="60"/>
      <c r="AI109" s="59"/>
    </row>
    <row r="110" spans="3:35" ht="14.5">
      <c r="C110" t="str">
        <f>+IND!$AV$4</f>
        <v>Other Industry</v>
      </c>
      <c r="D110" t="str">
        <f>+IND!$AV$5</f>
        <v>Furnace</v>
      </c>
      <c r="E110" t="str">
        <f>+IND!AV8</f>
        <v>Electric</v>
      </c>
      <c r="F110" t="s">
        <v>192</v>
      </c>
      <c r="G110" t="str">
        <f>+VLOOKUP(C110,IND!$O$5:$P$72,2,FALSE)</f>
        <v>OMA</v>
      </c>
      <c r="H110" t="str">
        <f>+VLOOKUP(D110,IND!$O$5:$P$72,2,FALSE)</f>
        <v>FRN</v>
      </c>
      <c r="I110" t="str">
        <f>+VLOOKUP(E110,IND!$O$5:$P$76,2,FALSE)</f>
        <v>ELC</v>
      </c>
      <c r="J110">
        <v>30000</v>
      </c>
      <c r="K110">
        <v>3</v>
      </c>
      <c r="M110" s="45" t="str">
        <f t="shared" si="7"/>
        <v>I-OMA-FRN-ELC-ETS_N</v>
      </c>
      <c r="N110" s="45" t="str">
        <f t="shared" si="8"/>
        <v>Industry - Other Industry - Furnace - Electric - ETS - NEW</v>
      </c>
      <c r="O110" s="45" t="str">
        <f t="shared" si="9"/>
        <v>INDELC</v>
      </c>
      <c r="P110" s="45" t="str">
        <f t="shared" si="10"/>
        <v>OMAHTH,OMAMTH,OMALTH,OMAHET</v>
      </c>
      <c r="Q110" s="51">
        <f>VLOOKUP("Industrial "&amp;E110&amp;" "&amp;D110,data_SEAI!$C$5:$M$208,11,FALSE)</f>
        <v>0.95</v>
      </c>
      <c r="R110" s="45">
        <v>20</v>
      </c>
      <c r="S110" s="50">
        <f>VLOOKUP("Industrial "&amp;E110&amp;" "&amp;D110,pivot_SEAI!$A$5:$D$72,K110,FALSE)</f>
        <v>142.0524964</v>
      </c>
      <c r="T110" s="45">
        <v>31.536000000000001</v>
      </c>
      <c r="U110" s="45">
        <v>0.85</v>
      </c>
      <c r="V110" s="44">
        <f t="shared" si="11"/>
        <v>7.1026248199999999</v>
      </c>
      <c r="W110" s="45">
        <v>2019</v>
      </c>
      <c r="AA110" s="57" t="s">
        <v>258</v>
      </c>
      <c r="AB110" s="57"/>
      <c r="AC110" s="57" t="str">
        <f t="shared" si="12"/>
        <v>I-OMA-FRN-ELC-ETS_N</v>
      </c>
      <c r="AD110" s="57" t="str">
        <f t="shared" si="13"/>
        <v>Industry - Other Industry - Furnace - Electric - ETS - NEW</v>
      </c>
      <c r="AE110" s="58" t="s">
        <v>1</v>
      </c>
      <c r="AF110" s="59" t="s">
        <v>259</v>
      </c>
      <c r="AG110" s="59"/>
      <c r="AH110" s="60"/>
      <c r="AI110" s="59"/>
    </row>
    <row r="111" spans="3:35" ht="14.5">
      <c r="C111" t="str">
        <f>+IND!$AV$4</f>
        <v>Other Industry</v>
      </c>
      <c r="D111" t="str">
        <f>+IND!$AV$5</f>
        <v>Furnace</v>
      </c>
      <c r="E111" t="str">
        <f>+IND!AV9</f>
        <v>Gas</v>
      </c>
      <c r="F111" t="s">
        <v>192</v>
      </c>
      <c r="G111" t="str">
        <f>+VLOOKUP(C111,IND!$O$5:$P$72,2,FALSE)</f>
        <v>OMA</v>
      </c>
      <c r="H111" t="str">
        <f>+VLOOKUP(D111,IND!$O$5:$P$72,2,FALSE)</f>
        <v>FRN</v>
      </c>
      <c r="I111" t="str">
        <f>+VLOOKUP(E111,IND!$O$5:$P$76,2,FALSE)</f>
        <v>GAS</v>
      </c>
      <c r="J111">
        <v>30000</v>
      </c>
      <c r="K111">
        <v>3</v>
      </c>
      <c r="M111" s="45" t="str">
        <f t="shared" si="7"/>
        <v>I-OMA-FRN-GAS-ETS_N</v>
      </c>
      <c r="N111" s="45" t="str">
        <f t="shared" si="8"/>
        <v>Industry - Other Industry - Furnace - Gas - ETS - NEW</v>
      </c>
      <c r="O111" s="45" t="str">
        <f t="shared" si="9"/>
        <v>INDGAS</v>
      </c>
      <c r="P111" s="45" t="str">
        <f t="shared" si="10"/>
        <v>OMAHTH,OMAMTH,OMALTH,OMAHET</v>
      </c>
      <c r="Q111" s="51">
        <f>VLOOKUP("Industrial "&amp;E111&amp;" "&amp;D111,data_SEAI!$C$5:$M$208,11,FALSE)</f>
        <v>0.85</v>
      </c>
      <c r="R111" s="45">
        <v>20</v>
      </c>
      <c r="S111" s="50">
        <f>VLOOKUP("Industrial "&amp;E111&amp;" "&amp;D111,pivot_SEAI!$A$5:$D$72,K111,FALSE)</f>
        <v>142.0524964</v>
      </c>
      <c r="T111" s="45">
        <v>31.536000000000001</v>
      </c>
      <c r="U111" s="45">
        <v>0.85</v>
      </c>
      <c r="V111" s="44">
        <f t="shared" si="11"/>
        <v>7.1026248199999999</v>
      </c>
      <c r="W111" s="45">
        <v>2019</v>
      </c>
      <c r="AA111" s="57" t="s">
        <v>258</v>
      </c>
      <c r="AB111" s="57"/>
      <c r="AC111" s="57" t="str">
        <f t="shared" si="12"/>
        <v>I-OMA-FRN-GAS-ETS_N</v>
      </c>
      <c r="AD111" s="57" t="str">
        <f t="shared" si="13"/>
        <v>Industry - Other Industry - Furnace - Gas - ETS - NEW</v>
      </c>
      <c r="AE111" s="58" t="s">
        <v>1</v>
      </c>
      <c r="AF111" s="59" t="s">
        <v>259</v>
      </c>
      <c r="AG111" s="59"/>
      <c r="AH111" s="60"/>
      <c r="AI111" s="59"/>
    </row>
    <row r="112" spans="3:35" ht="14.5">
      <c r="C112" t="str">
        <f>+IND!$AV$4</f>
        <v>Other Industry</v>
      </c>
      <c r="D112" t="str">
        <f>+IND!$AV$5</f>
        <v>Furnace</v>
      </c>
      <c r="E112" t="str">
        <f>+IND!AV10</f>
        <v>Hydrogen</v>
      </c>
      <c r="F112" t="s">
        <v>192</v>
      </c>
      <c r="G112" t="str">
        <f>+VLOOKUP(C112,IND!$O$5:$P$72,2,FALSE)</f>
        <v>OMA</v>
      </c>
      <c r="H112" t="str">
        <f>+VLOOKUP(D112,IND!$O$5:$P$72,2,FALSE)</f>
        <v>FRN</v>
      </c>
      <c r="I112" t="str">
        <f>+VLOOKUP(E112,IND!$O$5:$P$76,2,FALSE)</f>
        <v>H2L</v>
      </c>
      <c r="J112">
        <v>30000</v>
      </c>
      <c r="K112">
        <v>3</v>
      </c>
      <c r="M112" s="45" t="str">
        <f t="shared" si="7"/>
        <v>I-OMA-FRN-H2L-ETS_N</v>
      </c>
      <c r="N112" s="45" t="str">
        <f t="shared" si="8"/>
        <v>Industry - Other Industry - Furnace - Hydrogen - ETS - NEW</v>
      </c>
      <c r="O112" s="45" t="str">
        <f t="shared" si="9"/>
        <v>INDH2L</v>
      </c>
      <c r="P112" s="45" t="str">
        <f t="shared" si="10"/>
        <v>OMAHTH,OMAMTH,OMALTH,OMAHET</v>
      </c>
      <c r="Q112" s="51">
        <f>VLOOKUP("Industrial "&amp;E112&amp;" "&amp;D112,data_SEAI!$C$5:$M$208,11,FALSE)</f>
        <v>0.85</v>
      </c>
      <c r="R112" s="45">
        <v>20</v>
      </c>
      <c r="S112" s="50">
        <f>VLOOKUP("Industrial "&amp;E112&amp;" "&amp;D112,pivot_SEAI!$A$5:$D$72,K112,FALSE)</f>
        <v>171.0341937</v>
      </c>
      <c r="T112" s="45">
        <v>31.536000000000001</v>
      </c>
      <c r="U112" s="45">
        <v>0.85</v>
      </c>
      <c r="V112" s="44">
        <f t="shared" si="11"/>
        <v>8.5517096850000005</v>
      </c>
      <c r="W112" s="45">
        <v>2019</v>
      </c>
      <c r="AA112" s="57" t="s">
        <v>258</v>
      </c>
      <c r="AB112" s="57"/>
      <c r="AC112" s="57" t="str">
        <f t="shared" si="12"/>
        <v>I-OMA-FRN-H2L-ETS_N</v>
      </c>
      <c r="AD112" s="57" t="str">
        <f t="shared" si="13"/>
        <v>Industry - Other Industry - Furnace - Hydrogen - ETS - NEW</v>
      </c>
      <c r="AE112" s="58" t="s">
        <v>1</v>
      </c>
      <c r="AF112" s="59" t="s">
        <v>259</v>
      </c>
      <c r="AG112" s="59"/>
      <c r="AH112" s="60"/>
      <c r="AI112" s="59"/>
    </row>
    <row r="113" spans="3:35" ht="14.5">
      <c r="C113" t="str">
        <f>+IND!$AW$4</f>
        <v>Other Minerals</v>
      </c>
      <c r="D113" t="str">
        <f>+IND!$AW$5</f>
        <v>Dryer</v>
      </c>
      <c r="E113" t="str">
        <f>+IND!AW6</f>
        <v>Bio fuel</v>
      </c>
      <c r="F113" t="s">
        <v>192</v>
      </c>
      <c r="G113" t="str">
        <f>+VLOOKUP(C113,IND!$O$5:$P$72,2,FALSE)</f>
        <v>ONM</v>
      </c>
      <c r="H113" t="str">
        <f>+VLOOKUP(D113,IND!$O$5:$P$72,2,FALSE)</f>
        <v>DRR</v>
      </c>
      <c r="I113" t="str">
        <f>+VLOOKUP(E113,IND!$O$5:$P$76,2,FALSE)</f>
        <v>BIO</v>
      </c>
      <c r="J113">
        <v>30000</v>
      </c>
      <c r="K113">
        <v>3</v>
      </c>
      <c r="M113" s="45" t="str">
        <f t="shared" si="7"/>
        <v>I-ONM-DRR-BIO-ETS_N</v>
      </c>
      <c r="N113" s="45" t="str">
        <f t="shared" si="8"/>
        <v>Industry - Other Minerals - Dryer - Bio fuel - ETS - NEW</v>
      </c>
      <c r="O113" s="45" t="str">
        <f t="shared" si="9"/>
        <v>INDBIO</v>
      </c>
      <c r="P113" s="45" t="str">
        <f t="shared" si="10"/>
        <v>ONMHTH,ONMMTH,ONMLTH,ONMHET</v>
      </c>
      <c r="Q113" s="51">
        <f>VLOOKUP("Industrial "&amp;E113&amp;" "&amp;D113,data_SEAI!$C$5:$M$208,11,FALSE)</f>
        <v>0.92</v>
      </c>
      <c r="R113" s="45">
        <v>20</v>
      </c>
      <c r="S113" s="50">
        <f>VLOOKUP("Industrial "&amp;E113&amp;" "&amp;D113,pivot_SEAI!$A$5:$D$72,K113,FALSE)</f>
        <v>142.0524964</v>
      </c>
      <c r="T113" s="45">
        <v>31.536000000000001</v>
      </c>
      <c r="U113" s="45">
        <v>0.85</v>
      </c>
      <c r="V113" s="44">
        <f t="shared" si="11"/>
        <v>7.1026248199999999</v>
      </c>
      <c r="W113" s="45">
        <v>2019</v>
      </c>
      <c r="AA113" s="57" t="s">
        <v>258</v>
      </c>
      <c r="AB113" s="57"/>
      <c r="AC113" s="57" t="str">
        <f t="shared" si="12"/>
        <v>I-ONM-DRR-BIO-ETS_N</v>
      </c>
      <c r="AD113" s="57" t="str">
        <f t="shared" si="13"/>
        <v>Industry - Other Minerals - Dryer - Bio fuel - ETS - NEW</v>
      </c>
      <c r="AE113" s="58" t="s">
        <v>1</v>
      </c>
      <c r="AF113" s="59" t="s">
        <v>259</v>
      </c>
      <c r="AG113" s="59"/>
      <c r="AH113" s="60"/>
      <c r="AI113" s="59"/>
    </row>
    <row r="114" spans="3:35" ht="14.5">
      <c r="C114" t="str">
        <f>+IND!$AW$4</f>
        <v>Other Minerals</v>
      </c>
      <c r="D114" t="str">
        <f>+IND!$AW$5</f>
        <v>Dryer</v>
      </c>
      <c r="E114" t="str">
        <f>+IND!AW7</f>
        <v>Biomethane</v>
      </c>
      <c r="F114" t="s">
        <v>192</v>
      </c>
      <c r="G114" t="str">
        <f>+VLOOKUP(C114,IND!$O$5:$P$72,2,FALSE)</f>
        <v>ONM</v>
      </c>
      <c r="H114" t="str">
        <f>+VLOOKUP(D114,IND!$O$5:$P$72,2,FALSE)</f>
        <v>DRR</v>
      </c>
      <c r="I114" t="str">
        <f>+VLOOKUP(E114,IND!$O$5:$P$76,2,FALSE)</f>
        <v>BGS</v>
      </c>
      <c r="J114">
        <v>30000</v>
      </c>
      <c r="K114">
        <v>3</v>
      </c>
      <c r="M114" s="45" t="str">
        <f t="shared" si="7"/>
        <v>I-ONM-DRR-BGS-ETS_N</v>
      </c>
      <c r="N114" s="45" t="str">
        <f t="shared" si="8"/>
        <v>Industry - Other Minerals - Dryer - Biomethane - ETS - NEW</v>
      </c>
      <c r="O114" s="45" t="str">
        <f t="shared" si="9"/>
        <v>INDBGS</v>
      </c>
      <c r="P114" s="45" t="str">
        <f t="shared" si="10"/>
        <v>ONMHTH,ONMMTH,ONMLTH,ONMHET</v>
      </c>
      <c r="Q114" s="51">
        <f>VLOOKUP("Industrial "&amp;E114&amp;" "&amp;D114,data_SEAI!$C$5:$M$208,11,FALSE)</f>
        <v>0.92</v>
      </c>
      <c r="R114" s="45">
        <v>20</v>
      </c>
      <c r="S114" s="50">
        <f>VLOOKUP("Industrial "&amp;E114&amp;" "&amp;D114,pivot_SEAI!$A$5:$D$72,K114,FALSE)</f>
        <v>142.0524964</v>
      </c>
      <c r="T114" s="45">
        <v>31.536000000000001</v>
      </c>
      <c r="U114" s="45">
        <v>0.85</v>
      </c>
      <c r="V114" s="44">
        <f t="shared" si="11"/>
        <v>7.1026248199999999</v>
      </c>
      <c r="W114" s="45">
        <v>2019</v>
      </c>
      <c r="AA114" s="57" t="s">
        <v>258</v>
      </c>
      <c r="AB114" s="57"/>
      <c r="AC114" s="57" t="str">
        <f t="shared" si="12"/>
        <v>I-ONM-DRR-BGS-ETS_N</v>
      </c>
      <c r="AD114" s="57" t="str">
        <f t="shared" si="13"/>
        <v>Industry - Other Minerals - Dryer - Biomethane - ETS - NEW</v>
      </c>
      <c r="AE114" s="58" t="s">
        <v>1</v>
      </c>
      <c r="AF114" s="59" t="s">
        <v>259</v>
      </c>
      <c r="AG114" s="59"/>
      <c r="AH114" s="60"/>
      <c r="AI114" s="59"/>
    </row>
    <row r="115" spans="3:35" ht="14.5">
      <c r="C115" t="str">
        <f>+IND!$AW$4</f>
        <v>Other Minerals</v>
      </c>
      <c r="D115" t="str">
        <f>+IND!$AW$5</f>
        <v>Dryer</v>
      </c>
      <c r="E115" t="str">
        <f>+IND!AW8</f>
        <v>Electric</v>
      </c>
      <c r="F115" t="s">
        <v>192</v>
      </c>
      <c r="G115" t="str">
        <f>+VLOOKUP(C115,IND!$O$5:$P$72,2,FALSE)</f>
        <v>ONM</v>
      </c>
      <c r="H115" t="str">
        <f>+VLOOKUP(D115,IND!$O$5:$P$72,2,FALSE)</f>
        <v>DRR</v>
      </c>
      <c r="I115" t="str">
        <f>+VLOOKUP(E115,IND!$O$5:$P$76,2,FALSE)</f>
        <v>ELC</v>
      </c>
      <c r="J115">
        <v>30000</v>
      </c>
      <c r="K115">
        <v>3</v>
      </c>
      <c r="M115" s="45" t="str">
        <f t="shared" si="7"/>
        <v>I-ONM-DRR-ELC-ETS_N</v>
      </c>
      <c r="N115" s="45" t="str">
        <f t="shared" si="8"/>
        <v>Industry - Other Minerals - Dryer - Electric - ETS - NEW</v>
      </c>
      <c r="O115" s="45" t="str">
        <f t="shared" si="9"/>
        <v>INDELC</v>
      </c>
      <c r="P115" s="45" t="str">
        <f t="shared" si="10"/>
        <v>ONMHTH,ONMMTH,ONMLTH,ONMHET</v>
      </c>
      <c r="Q115" s="51">
        <f>VLOOKUP("Industrial "&amp;E115&amp;" "&amp;D115,data_SEAI!$C$5:$M$208,11,FALSE)</f>
        <v>0.995</v>
      </c>
      <c r="R115" s="45">
        <v>20</v>
      </c>
      <c r="S115" s="50">
        <f>VLOOKUP("Industrial "&amp;E115&amp;" "&amp;D115,pivot_SEAI!$A$5:$D$72,K115,FALSE)</f>
        <v>37.091089150000002</v>
      </c>
      <c r="T115" s="45">
        <v>31.536000000000001</v>
      </c>
      <c r="U115" s="45">
        <v>0.85</v>
      </c>
      <c r="V115" s="44">
        <f t="shared" si="11"/>
        <v>1.8545544575000001</v>
      </c>
      <c r="W115" s="45">
        <v>2019</v>
      </c>
      <c r="AA115" s="57" t="s">
        <v>258</v>
      </c>
      <c r="AB115" s="57"/>
      <c r="AC115" s="57" t="str">
        <f t="shared" si="12"/>
        <v>I-ONM-DRR-ELC-ETS_N</v>
      </c>
      <c r="AD115" s="57" t="str">
        <f t="shared" si="13"/>
        <v>Industry - Other Minerals - Dryer - Electric - ETS - NEW</v>
      </c>
      <c r="AE115" s="58" t="s">
        <v>1</v>
      </c>
      <c r="AF115" s="59" t="s">
        <v>259</v>
      </c>
      <c r="AG115" s="59"/>
      <c r="AH115" s="60"/>
      <c r="AI115" s="59"/>
    </row>
    <row r="116" spans="3:35" ht="14.5">
      <c r="C116" t="str">
        <f>+IND!$AW$4</f>
        <v>Other Minerals</v>
      </c>
      <c r="D116" t="str">
        <f>+IND!$AW$5</f>
        <v>Dryer</v>
      </c>
      <c r="E116" t="str">
        <f>+IND!AW9</f>
        <v>Gas</v>
      </c>
      <c r="F116" t="s">
        <v>192</v>
      </c>
      <c r="G116" t="str">
        <f>+VLOOKUP(C116,IND!$O$5:$P$72,2,FALSE)</f>
        <v>ONM</v>
      </c>
      <c r="H116" t="str">
        <f>+VLOOKUP(D116,IND!$O$5:$P$72,2,FALSE)</f>
        <v>DRR</v>
      </c>
      <c r="I116" t="str">
        <f>+VLOOKUP(E116,IND!$O$5:$P$76,2,FALSE)</f>
        <v>GAS</v>
      </c>
      <c r="J116">
        <v>30000</v>
      </c>
      <c r="K116">
        <v>3</v>
      </c>
      <c r="M116" s="45" t="str">
        <f t="shared" si="7"/>
        <v>I-ONM-DRR-GAS-ETS_N</v>
      </c>
      <c r="N116" s="45" t="str">
        <f t="shared" si="8"/>
        <v>Industry - Other Minerals - Dryer - Gas - ETS - NEW</v>
      </c>
      <c r="O116" s="45" t="str">
        <f t="shared" si="9"/>
        <v>INDGAS</v>
      </c>
      <c r="P116" s="45" t="str">
        <f t="shared" si="10"/>
        <v>ONMHTH,ONMMTH,ONMLTH,ONMHET</v>
      </c>
      <c r="Q116" s="51">
        <f>VLOOKUP("Industrial "&amp;E116&amp;" "&amp;D116,data_SEAI!$C$5:$M$208,11,FALSE)</f>
        <v>0.92</v>
      </c>
      <c r="R116" s="45">
        <v>20</v>
      </c>
      <c r="S116" s="50">
        <f>VLOOKUP("Industrial "&amp;E116&amp;" "&amp;D116,pivot_SEAI!$A$5:$D$72,K116,FALSE)</f>
        <v>142.0524964</v>
      </c>
      <c r="T116" s="45">
        <v>31.536000000000001</v>
      </c>
      <c r="U116" s="45">
        <v>0.85</v>
      </c>
      <c r="V116" s="44">
        <f t="shared" si="11"/>
        <v>7.1026248199999999</v>
      </c>
      <c r="W116" s="45">
        <v>2019</v>
      </c>
      <c r="AA116" s="57" t="s">
        <v>258</v>
      </c>
      <c r="AB116" s="57"/>
      <c r="AC116" s="57" t="str">
        <f t="shared" si="12"/>
        <v>I-ONM-DRR-GAS-ETS_N</v>
      </c>
      <c r="AD116" s="57" t="str">
        <f t="shared" si="13"/>
        <v>Industry - Other Minerals - Dryer - Gas - ETS - NEW</v>
      </c>
      <c r="AE116" s="58" t="s">
        <v>1</v>
      </c>
      <c r="AF116" s="59" t="s">
        <v>259</v>
      </c>
      <c r="AG116" s="59"/>
      <c r="AH116" s="60"/>
      <c r="AI116" s="59"/>
    </row>
    <row r="117" spans="3:35" ht="14.5">
      <c r="C117" t="str">
        <f>+IND!$AW$4</f>
        <v>Other Minerals</v>
      </c>
      <c r="D117" t="str">
        <f>+IND!$AW$5</f>
        <v>Dryer</v>
      </c>
      <c r="E117" t="str">
        <f>+IND!AW10</f>
        <v>Hydrogen</v>
      </c>
      <c r="F117" t="s">
        <v>192</v>
      </c>
      <c r="G117" t="str">
        <f>+VLOOKUP(C117,IND!$O$5:$P$72,2,FALSE)</f>
        <v>ONM</v>
      </c>
      <c r="H117" t="str">
        <f>+VLOOKUP(D117,IND!$O$5:$P$72,2,FALSE)</f>
        <v>DRR</v>
      </c>
      <c r="I117" t="str">
        <f>+VLOOKUP(E117,IND!$O$5:$P$76,2,FALSE)</f>
        <v>H2L</v>
      </c>
      <c r="J117">
        <v>30000</v>
      </c>
      <c r="K117">
        <v>3</v>
      </c>
      <c r="M117" s="45" t="str">
        <f t="shared" si="7"/>
        <v>I-ONM-DRR-H2L-ETS_N</v>
      </c>
      <c r="N117" s="45" t="str">
        <f t="shared" si="8"/>
        <v>Industry - Other Minerals - Dryer - Hydrogen - ETS - NEW</v>
      </c>
      <c r="O117" s="45" t="str">
        <f t="shared" si="9"/>
        <v>INDH2L</v>
      </c>
      <c r="P117" s="45" t="str">
        <f t="shared" si="10"/>
        <v>ONMHTH,ONMMTH,ONMLTH,ONMHET</v>
      </c>
      <c r="Q117" s="51">
        <f>VLOOKUP("Industrial "&amp;E117&amp;" "&amp;D117,data_SEAI!$C$5:$M$208,11,FALSE)</f>
        <v>0.92</v>
      </c>
      <c r="R117" s="45">
        <v>20</v>
      </c>
      <c r="S117" s="50">
        <f>VLOOKUP("Industrial "&amp;E117&amp;" "&amp;D117,pivot_SEAI!$A$5:$D$72,K117,FALSE)</f>
        <v>157.18168499999999</v>
      </c>
      <c r="T117" s="45">
        <v>31.536000000000001</v>
      </c>
      <c r="U117" s="45">
        <v>0.85</v>
      </c>
      <c r="V117" s="44">
        <f t="shared" si="11"/>
        <v>7.8590842499999995</v>
      </c>
      <c r="W117" s="45">
        <v>2019</v>
      </c>
      <c r="AA117" s="57" t="s">
        <v>258</v>
      </c>
      <c r="AB117" s="57"/>
      <c r="AC117" s="57" t="str">
        <f t="shared" si="12"/>
        <v>I-ONM-DRR-H2L-ETS_N</v>
      </c>
      <c r="AD117" s="57" t="str">
        <f t="shared" si="13"/>
        <v>Industry - Other Minerals - Dryer - Hydrogen - ETS - NEW</v>
      </c>
      <c r="AE117" s="58" t="s">
        <v>1</v>
      </c>
      <c r="AF117" s="59" t="s">
        <v>259</v>
      </c>
      <c r="AG117" s="59"/>
      <c r="AH117" s="60"/>
      <c r="AI117" s="59"/>
    </row>
    <row r="118" spans="3:35" ht="14.5">
      <c r="C118" t="str">
        <f>+IND!$AX$4</f>
        <v>Other Minerals</v>
      </c>
      <c r="D118" t="str">
        <f>+IND!$AX$5</f>
        <v>Boiler</v>
      </c>
      <c r="E118" t="str">
        <f>+IND!AX6</f>
        <v>Bio fuel</v>
      </c>
      <c r="F118" t="s">
        <v>192</v>
      </c>
      <c r="G118" t="str">
        <f>+VLOOKUP(C118,IND!$O$5:$P$72,2,FALSE)</f>
        <v>ONM</v>
      </c>
      <c r="H118" t="str">
        <f>+VLOOKUP(D118,IND!$O$5:$P$72,2,FALSE)</f>
        <v>BLR</v>
      </c>
      <c r="I118" t="str">
        <f>+VLOOKUP(E118,IND!$O$5:$P$76,2,FALSE)</f>
        <v>BIO</v>
      </c>
      <c r="J118">
        <v>30000</v>
      </c>
      <c r="K118">
        <v>3</v>
      </c>
      <c r="M118" s="45" t="str">
        <f t="shared" si="7"/>
        <v>I-ONM-BLR-BIO-ETS_N</v>
      </c>
      <c r="N118" s="45" t="str">
        <f t="shared" si="8"/>
        <v>Industry - Other Minerals - Boiler - Bio fuel - ETS - NEW</v>
      </c>
      <c r="O118" s="45" t="str">
        <f t="shared" si="9"/>
        <v>INDBIO</v>
      </c>
      <c r="P118" s="45" t="str">
        <f t="shared" si="10"/>
        <v>ONMHTH,ONMMTH,ONMLTH,ONMHET</v>
      </c>
      <c r="Q118" s="51">
        <f>VLOOKUP("Industrial "&amp;E118&amp;" "&amp;D118,data_SEAI!$C$5:$M$208,11,FALSE)</f>
        <v>0.92</v>
      </c>
      <c r="R118" s="45">
        <v>20</v>
      </c>
      <c r="S118" s="50">
        <f>VLOOKUP("Industrial "&amp;E118&amp;" "&amp;D118,pivot_SEAI!$A$5:$D$72,K118,FALSE)</f>
        <v>140.91604100000001</v>
      </c>
      <c r="T118" s="45">
        <v>31.536000000000001</v>
      </c>
      <c r="U118" s="45">
        <v>0.85</v>
      </c>
      <c r="V118" s="44">
        <f t="shared" si="11"/>
        <v>7.0458020500000007</v>
      </c>
      <c r="W118" s="45">
        <v>2019</v>
      </c>
      <c r="AA118" s="57" t="s">
        <v>258</v>
      </c>
      <c r="AB118" s="57"/>
      <c r="AC118" s="57" t="str">
        <f t="shared" si="12"/>
        <v>I-ONM-BLR-BIO-ETS_N</v>
      </c>
      <c r="AD118" s="57" t="str">
        <f t="shared" si="13"/>
        <v>Industry - Other Minerals - Boiler - Bio fuel - ETS - NEW</v>
      </c>
      <c r="AE118" s="58" t="s">
        <v>1</v>
      </c>
      <c r="AF118" s="59" t="s">
        <v>259</v>
      </c>
      <c r="AG118" s="59"/>
      <c r="AH118" s="60"/>
      <c r="AI118" s="59"/>
    </row>
    <row r="119" spans="3:35" ht="14.5">
      <c r="C119" t="str">
        <f>+IND!$AX$4</f>
        <v>Other Minerals</v>
      </c>
      <c r="D119" t="str">
        <f>+IND!$AX$5</f>
        <v>Boiler</v>
      </c>
      <c r="E119" t="str">
        <f>+IND!AX7</f>
        <v>Biomass</v>
      </c>
      <c r="F119" t="s">
        <v>192</v>
      </c>
      <c r="G119" t="str">
        <f>+VLOOKUP(C119,IND!$O$5:$P$72,2,FALSE)</f>
        <v>ONM</v>
      </c>
      <c r="H119" t="str">
        <f>+VLOOKUP(D119,IND!$O$5:$P$72,2,FALSE)</f>
        <v>BLR</v>
      </c>
      <c r="I119" t="str">
        <f>+VLOOKUP(E119,IND!$O$5:$P$76,2,FALSE)</f>
        <v>WOO</v>
      </c>
      <c r="J119">
        <v>30000</v>
      </c>
      <c r="K119">
        <v>3</v>
      </c>
      <c r="M119" s="45" t="str">
        <f t="shared" si="7"/>
        <v>I-ONM-BLR-WOO-ETS_N</v>
      </c>
      <c r="N119" s="45" t="str">
        <f t="shared" si="8"/>
        <v>Industry - Other Minerals - Boiler - Biomass - ETS - NEW</v>
      </c>
      <c r="O119" s="45" t="str">
        <f t="shared" si="9"/>
        <v>INDWOO</v>
      </c>
      <c r="P119" s="45" t="str">
        <f t="shared" si="10"/>
        <v>ONMHTH,ONMMTH,ONMLTH,ONMHET</v>
      </c>
      <c r="Q119" s="51">
        <f>VLOOKUP("Industrial "&amp;E119&amp;" "&amp;D119,data_SEAI!$C$5:$M$208,11,FALSE)</f>
        <v>0.85</v>
      </c>
      <c r="R119" s="45">
        <v>20</v>
      </c>
      <c r="S119" s="50">
        <f>VLOOKUP("Industrial "&amp;E119&amp;" "&amp;D119,pivot_SEAI!$A$5:$D$72,K119,FALSE)</f>
        <v>296.26324290000002</v>
      </c>
      <c r="T119" s="45">
        <v>31.536000000000001</v>
      </c>
      <c r="U119" s="45">
        <v>0.85</v>
      </c>
      <c r="V119" s="44">
        <f t="shared" si="11"/>
        <v>14.813162145000002</v>
      </c>
      <c r="W119" s="45">
        <v>2019</v>
      </c>
      <c r="AA119" s="57" t="s">
        <v>258</v>
      </c>
      <c r="AB119" s="57"/>
      <c r="AC119" s="57" t="str">
        <f t="shared" si="12"/>
        <v>I-ONM-BLR-WOO-ETS_N</v>
      </c>
      <c r="AD119" s="57" t="str">
        <f t="shared" si="13"/>
        <v>Industry - Other Minerals - Boiler - Biomass - ETS - NEW</v>
      </c>
      <c r="AE119" s="58" t="s">
        <v>1</v>
      </c>
      <c r="AF119" s="59" t="s">
        <v>259</v>
      </c>
      <c r="AG119" s="59"/>
      <c r="AH119" s="60"/>
      <c r="AI119" s="59"/>
    </row>
    <row r="120" spans="3:35" ht="14.5">
      <c r="C120" t="str">
        <f>+IND!$AX$4</f>
        <v>Other Minerals</v>
      </c>
      <c r="D120" t="str">
        <f>+IND!$AX$5</f>
        <v>Boiler</v>
      </c>
      <c r="E120" t="str">
        <f>+IND!AX8</f>
        <v>Biomethane</v>
      </c>
      <c r="F120" t="s">
        <v>192</v>
      </c>
      <c r="G120" t="str">
        <f>+VLOOKUP(C120,IND!$O$5:$P$72,2,FALSE)</f>
        <v>ONM</v>
      </c>
      <c r="H120" t="str">
        <f>+VLOOKUP(D120,IND!$O$5:$P$72,2,FALSE)</f>
        <v>BLR</v>
      </c>
      <c r="I120" t="str">
        <f>+VLOOKUP(E120,IND!$O$5:$P$76,2,FALSE)</f>
        <v>BGS</v>
      </c>
      <c r="J120">
        <v>30000</v>
      </c>
      <c r="K120">
        <v>3</v>
      </c>
      <c r="M120" s="45" t="str">
        <f t="shared" si="7"/>
        <v>I-ONM-BLR-BGS-ETS_N</v>
      </c>
      <c r="N120" s="45" t="str">
        <f t="shared" si="8"/>
        <v>Industry - Other Minerals - Boiler - Biomethane - ETS - NEW</v>
      </c>
      <c r="O120" s="45" t="str">
        <f t="shared" si="9"/>
        <v>INDBGS</v>
      </c>
      <c r="P120" s="45" t="str">
        <f t="shared" si="10"/>
        <v>ONMHTH,ONMMTH,ONMLTH,ONMHET</v>
      </c>
      <c r="Q120" s="51">
        <f>VLOOKUP("Industrial "&amp;E120&amp;" "&amp;D120,data_SEAI!$C$5:$M$208,11,FALSE)</f>
        <v>0.92</v>
      </c>
      <c r="R120" s="45">
        <v>20</v>
      </c>
      <c r="S120" s="50">
        <f>VLOOKUP("Industrial "&amp;E120&amp;" "&amp;D120,pivot_SEAI!$A$5:$D$72,K120,FALSE)</f>
        <v>140.91604100000001</v>
      </c>
      <c r="T120" s="45">
        <v>31.536000000000001</v>
      </c>
      <c r="U120" s="45">
        <v>0.85</v>
      </c>
      <c r="V120" s="44">
        <f t="shared" si="11"/>
        <v>7.0458020500000007</v>
      </c>
      <c r="W120" s="45">
        <v>2019</v>
      </c>
      <c r="AA120" s="57" t="s">
        <v>258</v>
      </c>
      <c r="AB120" s="57"/>
      <c r="AC120" s="57" t="str">
        <f t="shared" si="12"/>
        <v>I-ONM-BLR-BGS-ETS_N</v>
      </c>
      <c r="AD120" s="57" t="str">
        <f t="shared" si="13"/>
        <v>Industry - Other Minerals - Boiler - Biomethane - ETS - NEW</v>
      </c>
      <c r="AE120" s="58" t="s">
        <v>1</v>
      </c>
      <c r="AF120" s="59" t="s">
        <v>259</v>
      </c>
      <c r="AG120" s="59"/>
      <c r="AH120" s="60"/>
      <c r="AI120" s="59"/>
    </row>
    <row r="121" spans="3:35" ht="14.5">
      <c r="C121" t="str">
        <f>+IND!$AX$4</f>
        <v>Other Minerals</v>
      </c>
      <c r="D121" t="str">
        <f>+IND!$AX$5</f>
        <v>Boiler</v>
      </c>
      <c r="E121" t="str">
        <f>+IND!AX9</f>
        <v>Electric</v>
      </c>
      <c r="F121" t="s">
        <v>192</v>
      </c>
      <c r="G121" t="str">
        <f>+VLOOKUP(C121,IND!$O$5:$P$72,2,FALSE)</f>
        <v>ONM</v>
      </c>
      <c r="H121" t="str">
        <f>+VLOOKUP(D121,IND!$O$5:$P$72,2,FALSE)</f>
        <v>BLR</v>
      </c>
      <c r="I121" t="str">
        <f>+VLOOKUP(E121,IND!$O$5:$P$76,2,FALSE)</f>
        <v>ELC</v>
      </c>
      <c r="J121">
        <v>30000</v>
      </c>
      <c r="K121">
        <v>3</v>
      </c>
      <c r="M121" s="45" t="str">
        <f t="shared" si="7"/>
        <v>I-ONM-BLR-ELC-ETS_N</v>
      </c>
      <c r="N121" s="45" t="str">
        <f t="shared" si="8"/>
        <v>Industry - Other Minerals - Boiler - Electric - ETS - NEW</v>
      </c>
      <c r="O121" s="45" t="str">
        <f t="shared" si="9"/>
        <v>INDELC</v>
      </c>
      <c r="P121" s="45" t="str">
        <f t="shared" si="10"/>
        <v>ONMHTH,ONMMTH,ONMLTH,ONMHET</v>
      </c>
      <c r="Q121" s="51">
        <f>VLOOKUP("Industrial "&amp;E121&amp;" "&amp;D121,data_SEAI!$C$5:$M$208,11,FALSE)</f>
        <v>0.99</v>
      </c>
      <c r="R121" s="45">
        <v>20</v>
      </c>
      <c r="S121" s="50">
        <f>VLOOKUP("Industrial "&amp;E121&amp;" "&amp;D121,pivot_SEAI!$A$5:$D$72,K121,FALSE)</f>
        <v>101.8670176</v>
      </c>
      <c r="T121" s="45">
        <v>31.536000000000001</v>
      </c>
      <c r="U121" s="45">
        <v>0.85</v>
      </c>
      <c r="V121" s="44">
        <f t="shared" si="11"/>
        <v>5.09335088</v>
      </c>
      <c r="W121" s="45">
        <v>2019</v>
      </c>
      <c r="AA121" s="57" t="s">
        <v>258</v>
      </c>
      <c r="AB121" s="57"/>
      <c r="AC121" s="57" t="str">
        <f t="shared" si="12"/>
        <v>I-ONM-BLR-ELC-ETS_N</v>
      </c>
      <c r="AD121" s="57" t="str">
        <f t="shared" si="13"/>
        <v>Industry - Other Minerals - Boiler - Electric - ETS - NEW</v>
      </c>
      <c r="AE121" s="58" t="s">
        <v>1</v>
      </c>
      <c r="AF121" s="59" t="s">
        <v>259</v>
      </c>
      <c r="AG121" s="59"/>
      <c r="AH121" s="60"/>
      <c r="AI121" s="59"/>
    </row>
    <row r="122" spans="3:35" ht="14.5">
      <c r="C122" t="str">
        <f>+IND!$AX$4</f>
        <v>Other Minerals</v>
      </c>
      <c r="D122" t="str">
        <f>+IND!$AX$5</f>
        <v>Boiler</v>
      </c>
      <c r="E122" t="str">
        <f>+IND!AX10</f>
        <v>Gas</v>
      </c>
      <c r="F122" t="s">
        <v>192</v>
      </c>
      <c r="G122" t="str">
        <f>+VLOOKUP(C122,IND!$O$5:$P$72,2,FALSE)</f>
        <v>ONM</v>
      </c>
      <c r="H122" t="str">
        <f>+VLOOKUP(D122,IND!$O$5:$P$72,2,FALSE)</f>
        <v>BLR</v>
      </c>
      <c r="I122" t="str">
        <f>+VLOOKUP(E122,IND!$O$5:$P$76,2,FALSE)</f>
        <v>GAS</v>
      </c>
      <c r="J122">
        <v>30000</v>
      </c>
      <c r="K122">
        <v>3</v>
      </c>
      <c r="M122" s="45" t="str">
        <f t="shared" si="7"/>
        <v>I-ONM-BLR-GAS-ETS_N</v>
      </c>
      <c r="N122" s="45" t="str">
        <f t="shared" si="8"/>
        <v>Industry - Other Minerals - Boiler - Gas - ETS - NEW</v>
      </c>
      <c r="O122" s="45" t="str">
        <f t="shared" si="9"/>
        <v>INDGAS</v>
      </c>
      <c r="P122" s="45" t="str">
        <f t="shared" si="10"/>
        <v>ONMHTH,ONMMTH,ONMLTH,ONMHET</v>
      </c>
      <c r="Q122" s="51">
        <f>VLOOKUP("Industrial "&amp;E122&amp;" "&amp;D122,data_SEAI!$C$5:$M$208,11,FALSE)</f>
        <v>0.92</v>
      </c>
      <c r="R122" s="45">
        <v>20</v>
      </c>
      <c r="S122" s="50">
        <f>VLOOKUP("Industrial "&amp;E122&amp;" "&amp;D122,pivot_SEAI!$A$5:$D$72,K122,FALSE)</f>
        <v>140.91604100000001</v>
      </c>
      <c r="T122" s="45">
        <v>31.536000000000001</v>
      </c>
      <c r="U122" s="45">
        <v>0.85</v>
      </c>
      <c r="V122" s="44">
        <f t="shared" si="11"/>
        <v>7.0458020500000007</v>
      </c>
      <c r="W122" s="45">
        <v>2019</v>
      </c>
      <c r="AA122" s="57" t="s">
        <v>258</v>
      </c>
      <c r="AB122" s="57"/>
      <c r="AC122" s="57" t="str">
        <f t="shared" si="12"/>
        <v>I-ONM-BLR-GAS-ETS_N</v>
      </c>
      <c r="AD122" s="57" t="str">
        <f t="shared" si="13"/>
        <v>Industry - Other Minerals - Boiler - Gas - ETS - NEW</v>
      </c>
      <c r="AE122" s="58" t="s">
        <v>1</v>
      </c>
      <c r="AF122" s="59" t="s">
        <v>259</v>
      </c>
      <c r="AG122" s="59"/>
      <c r="AH122" s="60"/>
      <c r="AI122" s="59"/>
    </row>
    <row r="123" spans="3:35" ht="14.5">
      <c r="C123" t="str">
        <f>+IND!$AX$4</f>
        <v>Other Minerals</v>
      </c>
      <c r="D123" t="str">
        <f>+IND!$AX$5</f>
        <v>Boiler</v>
      </c>
      <c r="E123" t="str">
        <f>+IND!AX11</f>
        <v>Hydrogen</v>
      </c>
      <c r="F123" t="s">
        <v>192</v>
      </c>
      <c r="G123" t="str">
        <f>+VLOOKUP(C123,IND!$O$5:$P$72,2,FALSE)</f>
        <v>ONM</v>
      </c>
      <c r="H123" t="str">
        <f>+VLOOKUP(D123,IND!$O$5:$P$72,2,FALSE)</f>
        <v>BLR</v>
      </c>
      <c r="I123" t="str">
        <f>+VLOOKUP(E123,IND!$O$5:$P$76,2,FALSE)</f>
        <v>H2L</v>
      </c>
      <c r="J123">
        <v>30000</v>
      </c>
      <c r="K123">
        <v>3</v>
      </c>
      <c r="M123" s="45" t="str">
        <f t="shared" si="7"/>
        <v>I-ONM-BLR-H2L-ETS_N</v>
      </c>
      <c r="N123" s="45" t="str">
        <f t="shared" si="8"/>
        <v>Industry - Other Minerals - Boiler - Hydrogen - ETS - NEW</v>
      </c>
      <c r="O123" s="45" t="str">
        <f t="shared" si="9"/>
        <v>INDH2L</v>
      </c>
      <c r="P123" s="45" t="str">
        <f t="shared" si="10"/>
        <v>ONMHTH,ONMMTH,ONMLTH,ONMHET</v>
      </c>
      <c r="Q123" s="51">
        <f>VLOOKUP("Industrial "&amp;E123&amp;" "&amp;D123,data_SEAI!$C$5:$M$208,11,FALSE)</f>
        <v>0.92</v>
      </c>
      <c r="R123" s="45">
        <v>20</v>
      </c>
      <c r="S123" s="50">
        <f>VLOOKUP("Industrial "&amp;E123&amp;" "&amp;D123,pivot_SEAI!$A$5:$D$72,K123,FALSE)</f>
        <v>171.80455019999999</v>
      </c>
      <c r="T123" s="45">
        <v>31.536000000000001</v>
      </c>
      <c r="U123" s="45">
        <v>0.85</v>
      </c>
      <c r="V123" s="44">
        <f t="shared" si="11"/>
        <v>8.5902275100000001</v>
      </c>
      <c r="W123" s="45">
        <v>2019</v>
      </c>
      <c r="AA123" s="57" t="s">
        <v>258</v>
      </c>
      <c r="AB123" s="57"/>
      <c r="AC123" s="57" t="str">
        <f t="shared" si="12"/>
        <v>I-ONM-BLR-H2L-ETS_N</v>
      </c>
      <c r="AD123" s="57" t="str">
        <f t="shared" si="13"/>
        <v>Industry - Other Minerals - Boiler - Hydrogen - ETS - NEW</v>
      </c>
      <c r="AE123" s="58" t="s">
        <v>1</v>
      </c>
      <c r="AF123" s="59" t="s">
        <v>259</v>
      </c>
      <c r="AG123" s="59"/>
      <c r="AH123" s="60"/>
      <c r="AI123" s="59"/>
    </row>
    <row r="124" spans="3:35" ht="14.5">
      <c r="C124" t="str">
        <f>+IND!$AY$4</f>
        <v>Other Minerals</v>
      </c>
      <c r="D124" t="str">
        <f>+IND!$AY$5</f>
        <v>Other Kiln</v>
      </c>
      <c r="E124" t="str">
        <f>+IND!AY6</f>
        <v>Bio fuel</v>
      </c>
      <c r="F124" t="s">
        <v>192</v>
      </c>
      <c r="G124" t="str">
        <f>+VLOOKUP(C124,IND!$O$5:$P$72,2,FALSE)</f>
        <v>ONM</v>
      </c>
      <c r="H124" t="str">
        <f>+VLOOKUP(D124,IND!$O$5:$P$72,2,FALSE)</f>
        <v>OKL</v>
      </c>
      <c r="I124" t="str">
        <f>+VLOOKUP(E124,IND!$O$5:$P$76,2,FALSE)</f>
        <v>BIO</v>
      </c>
      <c r="J124">
        <v>30000</v>
      </c>
      <c r="K124">
        <v>3</v>
      </c>
      <c r="M124" s="45" t="str">
        <f t="shared" si="7"/>
        <v>I-ONM-OKL-BIO-ETS_N</v>
      </c>
      <c r="N124" s="45" t="str">
        <f t="shared" si="8"/>
        <v>Industry - Other Minerals - Other Kiln - Bio fuel - ETS - NEW</v>
      </c>
      <c r="O124" s="45" t="str">
        <f t="shared" si="9"/>
        <v>INDBIO</v>
      </c>
      <c r="P124" s="45" t="str">
        <f t="shared" si="10"/>
        <v>ONMHTH,ONMMTH,ONMLTH,ONMHET</v>
      </c>
      <c r="Q124" s="51">
        <f>VLOOKUP("Industrial "&amp;E124&amp;" "&amp;D124,data_SEAI!$C$5:$M$208,11,FALSE)</f>
        <v>0.85</v>
      </c>
      <c r="R124" s="45">
        <v>20</v>
      </c>
      <c r="S124" s="50">
        <f>VLOOKUP("Industrial "&amp;E124&amp;" "&amp;D124,pivot_SEAI!$A$5:$D$72,K124,FALSE)</f>
        <v>271.22016989999997</v>
      </c>
      <c r="T124" s="45">
        <v>31.536000000000001</v>
      </c>
      <c r="U124" s="45">
        <v>0.85</v>
      </c>
      <c r="V124" s="44">
        <f t="shared" si="11"/>
        <v>13.561008494999999</v>
      </c>
      <c r="W124" s="45">
        <v>2019</v>
      </c>
      <c r="AA124" s="57" t="s">
        <v>258</v>
      </c>
      <c r="AB124" s="57"/>
      <c r="AC124" s="57" t="str">
        <f t="shared" si="12"/>
        <v>I-ONM-OKL-BIO-ETS_N</v>
      </c>
      <c r="AD124" s="57" t="str">
        <f t="shared" si="13"/>
        <v>Industry - Other Minerals - Other Kiln - Bio fuel - ETS - NEW</v>
      </c>
      <c r="AE124" s="58" t="s">
        <v>1</v>
      </c>
      <c r="AF124" s="59" t="s">
        <v>259</v>
      </c>
      <c r="AG124" s="59"/>
      <c r="AH124" s="60"/>
      <c r="AI124" s="59"/>
    </row>
    <row r="125" spans="3:35" ht="14.5">
      <c r="C125" t="str">
        <f>+IND!$AY$4</f>
        <v>Other Minerals</v>
      </c>
      <c r="D125" t="str">
        <f>+IND!$AY$5</f>
        <v>Other Kiln</v>
      </c>
      <c r="E125" t="str">
        <f>+IND!AY7</f>
        <v>Bio waste</v>
      </c>
      <c r="F125" t="s">
        <v>192</v>
      </c>
      <c r="G125" t="str">
        <f>+VLOOKUP(C125,IND!$O$5:$P$72,2,FALSE)</f>
        <v>ONM</v>
      </c>
      <c r="H125" t="str">
        <f>+VLOOKUP(D125,IND!$O$5:$P$72,2,FALSE)</f>
        <v>OKL</v>
      </c>
      <c r="I125" t="str">
        <f>+VLOOKUP(E125,IND!$O$5:$P$76,2,FALSE)</f>
        <v>RWS</v>
      </c>
      <c r="J125">
        <v>30000</v>
      </c>
      <c r="K125">
        <v>3</v>
      </c>
      <c r="M125" s="45" t="str">
        <f t="shared" si="7"/>
        <v>I-ONM-OKL-RWS-ETS_N</v>
      </c>
      <c r="N125" s="45" t="str">
        <f t="shared" si="8"/>
        <v>Industry - Other Minerals - Other Kiln - Bio waste - ETS - NEW</v>
      </c>
      <c r="O125" s="45" t="str">
        <f t="shared" si="9"/>
        <v>INDRWS</v>
      </c>
      <c r="P125" s="45" t="str">
        <f t="shared" si="10"/>
        <v>ONMHTH,ONMMTH,ONMLTH,ONMHET</v>
      </c>
      <c r="Q125" s="51">
        <f>VLOOKUP("Industrial "&amp;E125&amp;" "&amp;D125,data_SEAI!$C$5:$M$208,11,FALSE)</f>
        <v>0.85</v>
      </c>
      <c r="R125" s="45">
        <v>20</v>
      </c>
      <c r="S125" s="50">
        <f>VLOOKUP("Industrial "&amp;E125&amp;" "&amp;D125,pivot_SEAI!$A$5:$D$72,K125,FALSE)</f>
        <v>271.22016989999997</v>
      </c>
      <c r="T125" s="45">
        <v>31.536000000000001</v>
      </c>
      <c r="U125" s="45">
        <v>0.85</v>
      </c>
      <c r="V125" s="44">
        <f t="shared" si="11"/>
        <v>13.561008494999999</v>
      </c>
      <c r="W125" s="45">
        <v>2019</v>
      </c>
      <c r="AA125" s="57" t="s">
        <v>258</v>
      </c>
      <c r="AB125" s="57"/>
      <c r="AC125" s="57" t="str">
        <f t="shared" si="12"/>
        <v>I-ONM-OKL-RWS-ETS_N</v>
      </c>
      <c r="AD125" s="57" t="str">
        <f t="shared" si="13"/>
        <v>Industry - Other Minerals - Other Kiln - Bio waste - ETS - NEW</v>
      </c>
      <c r="AE125" s="58" t="s">
        <v>1</v>
      </c>
      <c r="AF125" s="59" t="s">
        <v>259</v>
      </c>
      <c r="AG125" s="59"/>
      <c r="AH125" s="60"/>
      <c r="AI125" s="59"/>
    </row>
    <row r="126" spans="3:35" ht="14.5">
      <c r="C126" t="str">
        <f>+IND!$AY$4</f>
        <v>Other Minerals</v>
      </c>
      <c r="D126" t="str">
        <f>+IND!$AY$5</f>
        <v>Other Kiln</v>
      </c>
      <c r="E126" t="str">
        <f>+IND!AY8</f>
        <v>Biomethane</v>
      </c>
      <c r="F126" t="s">
        <v>192</v>
      </c>
      <c r="G126" t="str">
        <f>+VLOOKUP(C126,IND!$O$5:$P$72,2,FALSE)</f>
        <v>ONM</v>
      </c>
      <c r="H126" t="str">
        <f>+VLOOKUP(D126,IND!$O$5:$P$72,2,FALSE)</f>
        <v>OKL</v>
      </c>
      <c r="I126" t="str">
        <f>+VLOOKUP(E126,IND!$O$5:$P$76,2,FALSE)</f>
        <v>BGS</v>
      </c>
      <c r="J126">
        <v>30000</v>
      </c>
      <c r="K126">
        <v>3</v>
      </c>
      <c r="M126" s="45" t="str">
        <f t="shared" si="7"/>
        <v>I-ONM-OKL-BGS-ETS_N</v>
      </c>
      <c r="N126" s="45" t="str">
        <f t="shared" si="8"/>
        <v>Industry - Other Minerals - Other Kiln - Biomethane - ETS - NEW</v>
      </c>
      <c r="O126" s="45" t="str">
        <f t="shared" si="9"/>
        <v>INDBGS</v>
      </c>
      <c r="P126" s="45" t="str">
        <f t="shared" si="10"/>
        <v>ONMHTH,ONMMTH,ONMLTH,ONMHET</v>
      </c>
      <c r="Q126" s="51">
        <f>VLOOKUP("Industrial "&amp;E126&amp;" "&amp;D126,data_SEAI!$C$5:$M$208,11,FALSE)</f>
        <v>0.85</v>
      </c>
      <c r="R126" s="45">
        <v>20</v>
      </c>
      <c r="S126" s="50">
        <f>VLOOKUP("Industrial "&amp;E126&amp;" "&amp;D126,pivot_SEAI!$A$5:$D$72,K126,FALSE)</f>
        <v>271.22016989999997</v>
      </c>
      <c r="T126" s="45">
        <v>31.536000000000001</v>
      </c>
      <c r="U126" s="45">
        <v>0.85</v>
      </c>
      <c r="V126" s="44">
        <f t="shared" si="11"/>
        <v>13.561008494999999</v>
      </c>
      <c r="W126" s="45">
        <v>2019</v>
      </c>
      <c r="AA126" s="57" t="s">
        <v>258</v>
      </c>
      <c r="AB126" s="57"/>
      <c r="AC126" s="57" t="str">
        <f t="shared" si="12"/>
        <v>I-ONM-OKL-BGS-ETS_N</v>
      </c>
      <c r="AD126" s="57" t="str">
        <f t="shared" si="13"/>
        <v>Industry - Other Minerals - Other Kiln - Biomethane - ETS - NEW</v>
      </c>
      <c r="AE126" s="58" t="s">
        <v>1</v>
      </c>
      <c r="AF126" s="59" t="s">
        <v>259</v>
      </c>
      <c r="AG126" s="59"/>
      <c r="AH126" s="60"/>
      <c r="AI126" s="59"/>
    </row>
    <row r="127" spans="3:35" ht="14.5">
      <c r="C127" t="str">
        <f>+IND!$AY$4</f>
        <v>Other Minerals</v>
      </c>
      <c r="D127" t="str">
        <f>+IND!$AY$5</f>
        <v>Other Kiln</v>
      </c>
      <c r="E127" t="str">
        <f>+IND!AY9</f>
        <v>Gas</v>
      </c>
      <c r="F127" t="s">
        <v>192</v>
      </c>
      <c r="G127" t="str">
        <f>+VLOOKUP(C127,IND!$O$5:$P$72,2,FALSE)</f>
        <v>ONM</v>
      </c>
      <c r="H127" t="str">
        <f>+VLOOKUP(D127,IND!$O$5:$P$72,2,FALSE)</f>
        <v>OKL</v>
      </c>
      <c r="I127" t="str">
        <f>+VLOOKUP(E127,IND!$O$5:$P$76,2,FALSE)</f>
        <v>GAS</v>
      </c>
      <c r="J127">
        <v>30000</v>
      </c>
      <c r="K127">
        <v>3</v>
      </c>
      <c r="M127" s="45" t="str">
        <f t="shared" si="7"/>
        <v>I-ONM-OKL-GAS-ETS_N</v>
      </c>
      <c r="N127" s="45" t="str">
        <f t="shared" si="8"/>
        <v>Industry - Other Minerals - Other Kiln - Gas - ETS - NEW</v>
      </c>
      <c r="O127" s="45" t="str">
        <f t="shared" si="9"/>
        <v>INDGAS</v>
      </c>
      <c r="P127" s="45" t="str">
        <f t="shared" si="10"/>
        <v>ONMHTH,ONMMTH,ONMLTH,ONMHET</v>
      </c>
      <c r="Q127" s="51">
        <f>VLOOKUP("Industrial "&amp;E127&amp;" "&amp;D127,data_SEAI!$C$5:$M$208,11,FALSE)</f>
        <v>0.85</v>
      </c>
      <c r="R127" s="45">
        <v>20</v>
      </c>
      <c r="S127" s="50">
        <f>VLOOKUP("Industrial "&amp;E127&amp;" "&amp;D127,pivot_SEAI!$A$5:$D$72,K127,FALSE)</f>
        <v>271.22016989999997</v>
      </c>
      <c r="T127" s="45">
        <v>31.536000000000001</v>
      </c>
      <c r="U127" s="45">
        <v>0.85</v>
      </c>
      <c r="V127" s="44">
        <f t="shared" si="11"/>
        <v>13.561008494999999</v>
      </c>
      <c r="W127" s="45">
        <v>2019</v>
      </c>
      <c r="AA127" s="57" t="s">
        <v>258</v>
      </c>
      <c r="AB127" s="57"/>
      <c r="AC127" s="57" t="str">
        <f t="shared" si="12"/>
        <v>I-ONM-OKL-GAS-ETS_N</v>
      </c>
      <c r="AD127" s="57" t="str">
        <f t="shared" si="13"/>
        <v>Industry - Other Minerals - Other Kiln - Gas - ETS - NEW</v>
      </c>
      <c r="AE127" s="58" t="s">
        <v>1</v>
      </c>
      <c r="AF127" s="59" t="s">
        <v>259</v>
      </c>
      <c r="AG127" s="59"/>
      <c r="AH127" s="60"/>
      <c r="AI127" s="59"/>
    </row>
    <row r="128" spans="3:35" ht="14.5">
      <c r="C128" t="str">
        <f>+IND!$BC$4</f>
        <v>Wood Products</v>
      </c>
      <c r="D128" t="str">
        <f>+IND!$BC$5</f>
        <v>Dryer</v>
      </c>
      <c r="E128" t="str">
        <f>+IND!BC6</f>
        <v>Bio fuel</v>
      </c>
      <c r="F128" t="s">
        <v>192</v>
      </c>
      <c r="G128" t="str">
        <f>+VLOOKUP(C128,IND!$O$5:$P$72,2,FALSE)</f>
        <v>WAP</v>
      </c>
      <c r="H128" t="str">
        <f>+VLOOKUP(D128,IND!$O$5:$P$72,2,FALSE)</f>
        <v>DRR</v>
      </c>
      <c r="I128" t="str">
        <f>+VLOOKUP(E128,IND!$O$5:$P$76,2,FALSE)</f>
        <v>BIO</v>
      </c>
      <c r="J128">
        <v>30000</v>
      </c>
      <c r="K128">
        <v>3</v>
      </c>
      <c r="M128" s="45" t="str">
        <f t="shared" si="7"/>
        <v>I-WAP-DRR-BIO-ETS_N</v>
      </c>
      <c r="N128" s="45" t="str">
        <f t="shared" si="8"/>
        <v>Industry - Wood Products - Dryer - Bio fuel - ETS - NEW</v>
      </c>
      <c r="O128" s="45" t="str">
        <f t="shared" si="9"/>
        <v>INDBIO</v>
      </c>
      <c r="P128" s="45" t="str">
        <f t="shared" si="10"/>
        <v>WAPHTH,WAPMTH,WAPLTH,WAPHET</v>
      </c>
      <c r="Q128" s="51">
        <f>VLOOKUP("Industrial "&amp;E128&amp;" "&amp;D128,data_SEAI!$C$5:$M$208,11,FALSE)</f>
        <v>0.92</v>
      </c>
      <c r="R128" s="45">
        <v>20</v>
      </c>
      <c r="S128" s="50">
        <f>VLOOKUP("Industrial "&amp;E128&amp;" "&amp;D128,pivot_SEAI!$A$5:$D$72,K128,FALSE)</f>
        <v>142.0524964</v>
      </c>
      <c r="T128" s="45">
        <v>31.536000000000001</v>
      </c>
      <c r="U128" s="45">
        <v>0.85</v>
      </c>
      <c r="V128" s="44">
        <f t="shared" si="11"/>
        <v>7.1026248199999999</v>
      </c>
      <c r="W128" s="45">
        <v>2019</v>
      </c>
      <c r="AA128" s="57" t="s">
        <v>258</v>
      </c>
      <c r="AB128" s="57"/>
      <c r="AC128" s="57" t="str">
        <f t="shared" si="12"/>
        <v>I-WAP-DRR-BIO-ETS_N</v>
      </c>
      <c r="AD128" s="57" t="str">
        <f t="shared" si="13"/>
        <v>Industry - Wood Products - Dryer - Bio fuel - ETS - NEW</v>
      </c>
      <c r="AE128" s="58" t="s">
        <v>1</v>
      </c>
      <c r="AF128" s="59" t="s">
        <v>259</v>
      </c>
      <c r="AG128" s="59"/>
      <c r="AH128" s="60"/>
      <c r="AI128" s="59"/>
    </row>
    <row r="129" spans="3:35" ht="14.5">
      <c r="C129" t="str">
        <f>+IND!$BC$4</f>
        <v>Wood Products</v>
      </c>
      <c r="D129" t="str">
        <f>+IND!$BC$5</f>
        <v>Dryer</v>
      </c>
      <c r="E129" t="str">
        <f>+IND!BC7</f>
        <v>Biomethane</v>
      </c>
      <c r="F129" t="s">
        <v>192</v>
      </c>
      <c r="G129" t="str">
        <f>+VLOOKUP(C129,IND!$O$5:$P$72,2,FALSE)</f>
        <v>WAP</v>
      </c>
      <c r="H129" t="str">
        <f>+VLOOKUP(D129,IND!$O$5:$P$72,2,FALSE)</f>
        <v>DRR</v>
      </c>
      <c r="I129" t="str">
        <f>+VLOOKUP(E129,IND!$O$5:$P$76,2,FALSE)</f>
        <v>BGS</v>
      </c>
      <c r="J129">
        <v>30000</v>
      </c>
      <c r="K129">
        <v>3</v>
      </c>
      <c r="M129" s="45" t="str">
        <f t="shared" si="7"/>
        <v>I-WAP-DRR-BGS-ETS_N</v>
      </c>
      <c r="N129" s="45" t="str">
        <f t="shared" si="8"/>
        <v>Industry - Wood Products - Dryer - Biomethane - ETS - NEW</v>
      </c>
      <c r="O129" s="45" t="str">
        <f t="shared" si="9"/>
        <v>INDBGS</v>
      </c>
      <c r="P129" s="45" t="str">
        <f t="shared" si="10"/>
        <v>WAPHTH,WAPMTH,WAPLTH,WAPHET</v>
      </c>
      <c r="Q129" s="51">
        <f>VLOOKUP("Industrial "&amp;E129&amp;" "&amp;D129,data_SEAI!$C$5:$M$208,11,FALSE)</f>
        <v>0.92</v>
      </c>
      <c r="R129" s="45">
        <v>20</v>
      </c>
      <c r="S129" s="50">
        <f>VLOOKUP("Industrial "&amp;E129&amp;" "&amp;D129,pivot_SEAI!$A$5:$D$72,K129,FALSE)</f>
        <v>142.0524964</v>
      </c>
      <c r="T129" s="45">
        <v>31.536000000000001</v>
      </c>
      <c r="U129" s="45">
        <v>0.85</v>
      </c>
      <c r="V129" s="44">
        <f t="shared" si="11"/>
        <v>7.1026248199999999</v>
      </c>
      <c r="W129" s="45">
        <v>2019</v>
      </c>
      <c r="AA129" s="57" t="s">
        <v>258</v>
      </c>
      <c r="AB129" s="57"/>
      <c r="AC129" s="57" t="str">
        <f t="shared" si="12"/>
        <v>I-WAP-DRR-BGS-ETS_N</v>
      </c>
      <c r="AD129" s="57" t="str">
        <f t="shared" si="13"/>
        <v>Industry - Wood Products - Dryer - Biomethane - ETS - NEW</v>
      </c>
      <c r="AE129" s="58" t="s">
        <v>1</v>
      </c>
      <c r="AF129" s="59" t="s">
        <v>259</v>
      </c>
      <c r="AG129" s="59"/>
      <c r="AH129" s="60"/>
      <c r="AI129" s="59"/>
    </row>
    <row r="130" spans="3:35" ht="14.5">
      <c r="C130" t="str">
        <f>+IND!$BC$4</f>
        <v>Wood Products</v>
      </c>
      <c r="D130" t="str">
        <f>+IND!$BC$5</f>
        <v>Dryer</v>
      </c>
      <c r="E130" t="str">
        <f>+IND!BC8</f>
        <v>Electric</v>
      </c>
      <c r="F130" t="s">
        <v>192</v>
      </c>
      <c r="G130" t="str">
        <f>+VLOOKUP(C130,IND!$O$5:$P$72,2,FALSE)</f>
        <v>WAP</v>
      </c>
      <c r="H130" t="str">
        <f>+VLOOKUP(D130,IND!$O$5:$P$72,2,FALSE)</f>
        <v>DRR</v>
      </c>
      <c r="I130" t="str">
        <f>+VLOOKUP(E130,IND!$O$5:$P$76,2,FALSE)</f>
        <v>ELC</v>
      </c>
      <c r="J130">
        <v>30000</v>
      </c>
      <c r="K130">
        <v>3</v>
      </c>
      <c r="M130" s="45" t="str">
        <f t="shared" si="7"/>
        <v>I-WAP-DRR-ELC-ETS_N</v>
      </c>
      <c r="N130" s="45" t="str">
        <f t="shared" si="8"/>
        <v>Industry - Wood Products - Dryer - Electric - ETS - NEW</v>
      </c>
      <c r="O130" s="45" t="str">
        <f t="shared" si="9"/>
        <v>INDELC</v>
      </c>
      <c r="P130" s="45" t="str">
        <f t="shared" si="10"/>
        <v>WAPHTH,WAPMTH,WAPLTH,WAPHET</v>
      </c>
      <c r="Q130" s="51">
        <f>VLOOKUP("Industrial "&amp;E130&amp;" "&amp;D130,data_SEAI!$C$5:$M$208,11,FALSE)</f>
        <v>0.995</v>
      </c>
      <c r="R130" s="45">
        <v>20</v>
      </c>
      <c r="S130" s="50">
        <f>VLOOKUP("Industrial "&amp;E130&amp;" "&amp;D130,pivot_SEAI!$A$5:$D$72,K130,FALSE)</f>
        <v>37.091089150000002</v>
      </c>
      <c r="T130" s="45">
        <v>31.536000000000001</v>
      </c>
      <c r="U130" s="45">
        <v>0.85</v>
      </c>
      <c r="V130" s="44">
        <f t="shared" si="11"/>
        <v>1.8545544575000001</v>
      </c>
      <c r="W130" s="45">
        <v>2019</v>
      </c>
      <c r="AA130" s="57" t="s">
        <v>258</v>
      </c>
      <c r="AB130" s="57"/>
      <c r="AC130" s="57" t="str">
        <f t="shared" si="12"/>
        <v>I-WAP-DRR-ELC-ETS_N</v>
      </c>
      <c r="AD130" s="57" t="str">
        <f t="shared" si="13"/>
        <v>Industry - Wood Products - Dryer - Electric - ETS - NEW</v>
      </c>
      <c r="AE130" s="58" t="s">
        <v>1</v>
      </c>
      <c r="AF130" s="59" t="s">
        <v>259</v>
      </c>
      <c r="AG130" s="59"/>
      <c r="AH130" s="60"/>
      <c r="AI130" s="59"/>
    </row>
    <row r="131" spans="3:35" ht="14.5">
      <c r="C131" t="str">
        <f>+IND!$BC$4</f>
        <v>Wood Products</v>
      </c>
      <c r="D131" t="str">
        <f>+IND!$BC$5</f>
        <v>Dryer</v>
      </c>
      <c r="E131" t="str">
        <f>+IND!BC9</f>
        <v>Gas</v>
      </c>
      <c r="F131" t="s">
        <v>192</v>
      </c>
      <c r="G131" t="str">
        <f>+VLOOKUP(C131,IND!$O$5:$P$72,2,FALSE)</f>
        <v>WAP</v>
      </c>
      <c r="H131" t="str">
        <f>+VLOOKUP(D131,IND!$O$5:$P$72,2,FALSE)</f>
        <v>DRR</v>
      </c>
      <c r="I131" t="str">
        <f>+VLOOKUP(E131,IND!$O$5:$P$76,2,FALSE)</f>
        <v>GAS</v>
      </c>
      <c r="J131">
        <v>30000</v>
      </c>
      <c r="K131">
        <v>3</v>
      </c>
      <c r="M131" s="45" t="str">
        <f t="shared" si="7"/>
        <v>I-WAP-DRR-GAS-ETS_N</v>
      </c>
      <c r="N131" s="45" t="str">
        <f t="shared" si="8"/>
        <v>Industry - Wood Products - Dryer - Gas - ETS - NEW</v>
      </c>
      <c r="O131" s="45" t="str">
        <f t="shared" si="9"/>
        <v>INDGAS</v>
      </c>
      <c r="P131" s="45" t="str">
        <f t="shared" si="10"/>
        <v>WAPHTH,WAPMTH,WAPLTH,WAPHET</v>
      </c>
      <c r="Q131" s="51">
        <f>VLOOKUP("Industrial "&amp;E131&amp;" "&amp;D131,data_SEAI!$C$5:$M$208,11,FALSE)</f>
        <v>0.92</v>
      </c>
      <c r="R131" s="45">
        <v>20</v>
      </c>
      <c r="S131" s="50">
        <f>VLOOKUP("Industrial "&amp;E131&amp;" "&amp;D131,pivot_SEAI!$A$5:$D$72,K131,FALSE)</f>
        <v>142.0524964</v>
      </c>
      <c r="T131" s="45">
        <v>31.536000000000001</v>
      </c>
      <c r="U131" s="45">
        <v>0.85</v>
      </c>
      <c r="V131" s="44">
        <f t="shared" si="11"/>
        <v>7.1026248199999999</v>
      </c>
      <c r="W131" s="45">
        <v>2019</v>
      </c>
      <c r="AA131" s="57" t="s">
        <v>258</v>
      </c>
      <c r="AB131" s="57"/>
      <c r="AC131" s="57" t="str">
        <f t="shared" si="12"/>
        <v>I-WAP-DRR-GAS-ETS_N</v>
      </c>
      <c r="AD131" s="57" t="str">
        <f t="shared" si="13"/>
        <v>Industry - Wood Products - Dryer - Gas - ETS - NEW</v>
      </c>
      <c r="AE131" s="58" t="s">
        <v>1</v>
      </c>
      <c r="AF131" s="59" t="s">
        <v>259</v>
      </c>
      <c r="AG131" s="59"/>
      <c r="AH131" s="60"/>
      <c r="AI131" s="59"/>
    </row>
    <row r="132" spans="3:35" ht="14.5">
      <c r="C132" t="str">
        <f>+IND!$BC$4</f>
        <v>Wood Products</v>
      </c>
      <c r="D132" t="str">
        <f>+IND!$BC$5</f>
        <v>Dryer</v>
      </c>
      <c r="E132" t="str">
        <f>+IND!BC10</f>
        <v>Hydrogen</v>
      </c>
      <c r="F132" t="s">
        <v>192</v>
      </c>
      <c r="G132" t="str">
        <f>+VLOOKUP(C132,IND!$O$5:$P$72,2,FALSE)</f>
        <v>WAP</v>
      </c>
      <c r="H132" t="str">
        <f>+VLOOKUP(D132,IND!$O$5:$P$72,2,FALSE)</f>
        <v>DRR</v>
      </c>
      <c r="I132" t="str">
        <f>+VLOOKUP(E132,IND!$O$5:$P$76,2,FALSE)</f>
        <v>H2L</v>
      </c>
      <c r="J132">
        <v>30000</v>
      </c>
      <c r="K132">
        <v>3</v>
      </c>
      <c r="M132" s="45" t="str">
        <f t="shared" si="7"/>
        <v>I-WAP-DRR-H2L-ETS_N</v>
      </c>
      <c r="N132" s="45" t="str">
        <f t="shared" si="8"/>
        <v>Industry - Wood Products - Dryer - Hydrogen - ETS - NEW</v>
      </c>
      <c r="O132" s="45" t="str">
        <f t="shared" si="9"/>
        <v>INDH2L</v>
      </c>
      <c r="P132" s="45" t="str">
        <f t="shared" si="10"/>
        <v>WAPHTH,WAPMTH,WAPLTH,WAPHET</v>
      </c>
      <c r="Q132" s="51">
        <f>VLOOKUP("Industrial "&amp;E132&amp;" "&amp;D132,data_SEAI!$C$5:$M$208,11,FALSE)</f>
        <v>0.92</v>
      </c>
      <c r="R132" s="45">
        <v>20</v>
      </c>
      <c r="S132" s="50">
        <f>VLOOKUP("Industrial "&amp;E132&amp;" "&amp;D132,pivot_SEAI!$A$5:$D$72,K132,FALSE)</f>
        <v>157.18168499999999</v>
      </c>
      <c r="T132" s="45">
        <v>31.536000000000001</v>
      </c>
      <c r="U132" s="45">
        <v>0.85</v>
      </c>
      <c r="V132" s="44">
        <f t="shared" si="11"/>
        <v>7.8590842499999995</v>
      </c>
      <c r="W132" s="45">
        <v>2019</v>
      </c>
      <c r="AA132" s="57" t="s">
        <v>258</v>
      </c>
      <c r="AB132" s="57"/>
      <c r="AC132" s="57" t="str">
        <f t="shared" si="12"/>
        <v>I-WAP-DRR-H2L-ETS_N</v>
      </c>
      <c r="AD132" s="57" t="str">
        <f t="shared" si="13"/>
        <v>Industry - Wood Products - Dryer - Hydrogen - ETS - NEW</v>
      </c>
      <c r="AE132" s="58" t="s">
        <v>1</v>
      </c>
      <c r="AF132" s="59" t="s">
        <v>259</v>
      </c>
      <c r="AG132" s="59"/>
      <c r="AH132" s="60"/>
      <c r="AI132" s="59"/>
    </row>
    <row r="133" spans="3:35" ht="14.5">
      <c r="C133" t="str">
        <f>+IND!$BD$4</f>
        <v>Wood Products</v>
      </c>
      <c r="D133" t="str">
        <f>+IND!$BD$5</f>
        <v>Boiler</v>
      </c>
      <c r="E133" t="str">
        <f>+IND!BD6</f>
        <v>Bio fuel</v>
      </c>
      <c r="F133" t="s">
        <v>192</v>
      </c>
      <c r="G133" t="str">
        <f>+VLOOKUP(C133,IND!$O$5:$P$72,2,FALSE)</f>
        <v>WAP</v>
      </c>
      <c r="H133" t="str">
        <f>+VLOOKUP(D133,IND!$O$5:$P$72,2,FALSE)</f>
        <v>BLR</v>
      </c>
      <c r="I133" t="str">
        <f>+VLOOKUP(E133,IND!$O$5:$P$76,2,FALSE)</f>
        <v>BIO</v>
      </c>
      <c r="J133">
        <v>30000</v>
      </c>
      <c r="K133">
        <v>3</v>
      </c>
      <c r="M133" s="45" t="str">
        <f t="shared" si="7"/>
        <v>I-WAP-BLR-BIO-ETS_N</v>
      </c>
      <c r="N133" s="45" t="str">
        <f t="shared" si="8"/>
        <v>Industry - Wood Products - Boiler - Bio fuel - ETS - NEW</v>
      </c>
      <c r="O133" s="45" t="str">
        <f t="shared" si="9"/>
        <v>INDBIO</v>
      </c>
      <c r="P133" s="45" t="str">
        <f t="shared" si="10"/>
        <v>WAPHTH,WAPMTH,WAPLTH,WAPHET</v>
      </c>
      <c r="Q133" s="51">
        <f>VLOOKUP("Industrial "&amp;E133&amp;" "&amp;D133,data_SEAI!$C$5:$M$208,11,FALSE)</f>
        <v>0.92</v>
      </c>
      <c r="R133" s="45">
        <v>20</v>
      </c>
      <c r="S133" s="50">
        <f>VLOOKUP("Industrial "&amp;E133&amp;" "&amp;D133,pivot_SEAI!$A$5:$D$72,K133,FALSE)</f>
        <v>140.91604100000001</v>
      </c>
      <c r="T133" s="45">
        <v>31.536000000000001</v>
      </c>
      <c r="U133" s="45">
        <v>0.85</v>
      </c>
      <c r="V133" s="44">
        <f t="shared" si="11"/>
        <v>7.0458020500000007</v>
      </c>
      <c r="W133" s="45">
        <v>2019</v>
      </c>
      <c r="AA133" s="57" t="s">
        <v>258</v>
      </c>
      <c r="AB133" s="57"/>
      <c r="AC133" s="57" t="str">
        <f t="shared" si="12"/>
        <v>I-WAP-BLR-BIO-ETS_N</v>
      </c>
      <c r="AD133" s="57" t="str">
        <f t="shared" si="13"/>
        <v>Industry - Wood Products - Boiler - Bio fuel - ETS - NEW</v>
      </c>
      <c r="AE133" s="58" t="s">
        <v>1</v>
      </c>
      <c r="AF133" s="59" t="s">
        <v>259</v>
      </c>
      <c r="AG133" s="59"/>
      <c r="AH133" s="60"/>
      <c r="AI133" s="59"/>
    </row>
    <row r="134" spans="3:35" ht="14.5">
      <c r="C134" t="str">
        <f>+IND!$BD$4</f>
        <v>Wood Products</v>
      </c>
      <c r="D134" t="str">
        <f>+IND!$BD$5</f>
        <v>Boiler</v>
      </c>
      <c r="E134" t="str">
        <f>+IND!BD7</f>
        <v>Biomass</v>
      </c>
      <c r="F134" t="s">
        <v>192</v>
      </c>
      <c r="G134" t="str">
        <f>+VLOOKUP(C134,IND!$O$5:$P$72,2,FALSE)</f>
        <v>WAP</v>
      </c>
      <c r="H134" t="str">
        <f>+VLOOKUP(D134,IND!$O$5:$P$72,2,FALSE)</f>
        <v>BLR</v>
      </c>
      <c r="I134" t="str">
        <f>+VLOOKUP(E134,IND!$O$5:$P$76,2,FALSE)</f>
        <v>WOO</v>
      </c>
      <c r="J134">
        <v>30000</v>
      </c>
      <c r="K134">
        <v>3</v>
      </c>
      <c r="M134" s="45" t="str">
        <f t="shared" si="7"/>
        <v>I-WAP-BLR-WOO-ETS_N</v>
      </c>
      <c r="N134" s="45" t="str">
        <f t="shared" si="8"/>
        <v>Industry - Wood Products - Boiler - Biomass - ETS - NEW</v>
      </c>
      <c r="O134" s="45" t="str">
        <f t="shared" si="9"/>
        <v>INDWOO</v>
      </c>
      <c r="P134" s="45" t="str">
        <f t="shared" si="10"/>
        <v>WAPHTH,WAPMTH,WAPLTH,WAPHET</v>
      </c>
      <c r="Q134" s="51">
        <f>VLOOKUP("Industrial "&amp;E134&amp;" "&amp;D134,data_SEAI!$C$5:$M$208,11,FALSE)</f>
        <v>0.85</v>
      </c>
      <c r="R134" s="45">
        <v>20</v>
      </c>
      <c r="S134" s="50">
        <f>VLOOKUP("Industrial "&amp;E134&amp;" "&amp;D134,pivot_SEAI!$A$5:$D$72,K134,FALSE)</f>
        <v>296.26324290000002</v>
      </c>
      <c r="T134" s="45">
        <v>31.536000000000001</v>
      </c>
      <c r="U134" s="45">
        <v>0.85</v>
      </c>
      <c r="V134" s="44">
        <f t="shared" si="11"/>
        <v>14.813162145000002</v>
      </c>
      <c r="W134" s="45">
        <v>2019</v>
      </c>
      <c r="AA134" s="57" t="s">
        <v>258</v>
      </c>
      <c r="AB134" s="57"/>
      <c r="AC134" s="57" t="str">
        <f t="shared" si="12"/>
        <v>I-WAP-BLR-WOO-ETS_N</v>
      </c>
      <c r="AD134" s="57" t="str">
        <f t="shared" si="13"/>
        <v>Industry - Wood Products - Boiler - Biomass - ETS - NEW</v>
      </c>
      <c r="AE134" s="58" t="s">
        <v>1</v>
      </c>
      <c r="AF134" s="59" t="s">
        <v>259</v>
      </c>
      <c r="AG134" s="59"/>
      <c r="AH134" s="60"/>
      <c r="AI134" s="59"/>
    </row>
    <row r="135" spans="3:35" ht="14.5">
      <c r="C135" t="str">
        <f>+IND!$BD$4</f>
        <v>Wood Products</v>
      </c>
      <c r="D135" t="str">
        <f>+IND!$BD$5</f>
        <v>Boiler</v>
      </c>
      <c r="E135" t="str">
        <f>+IND!BD8</f>
        <v>Biomethane</v>
      </c>
      <c r="F135" t="s">
        <v>192</v>
      </c>
      <c r="G135" t="str">
        <f>+VLOOKUP(C135,IND!$O$5:$P$72,2,FALSE)</f>
        <v>WAP</v>
      </c>
      <c r="H135" t="str">
        <f>+VLOOKUP(D135,IND!$O$5:$P$72,2,FALSE)</f>
        <v>BLR</v>
      </c>
      <c r="I135" t="str">
        <f>+VLOOKUP(E135,IND!$O$5:$P$76,2,FALSE)</f>
        <v>BGS</v>
      </c>
      <c r="J135">
        <v>30000</v>
      </c>
      <c r="K135">
        <v>3</v>
      </c>
      <c r="M135" s="45" t="str">
        <f t="shared" si="7"/>
        <v>I-WAP-BLR-BGS-ETS_N</v>
      </c>
      <c r="N135" s="45" t="str">
        <f t="shared" si="8"/>
        <v>Industry - Wood Products - Boiler - Biomethane - ETS - NEW</v>
      </c>
      <c r="O135" s="45" t="str">
        <f t="shared" si="9"/>
        <v>INDBGS</v>
      </c>
      <c r="P135" s="45" t="str">
        <f t="shared" si="10"/>
        <v>WAPHTH,WAPMTH,WAPLTH,WAPHET</v>
      </c>
      <c r="Q135" s="51">
        <f>VLOOKUP("Industrial "&amp;E135&amp;" "&amp;D135,data_SEAI!$C$5:$M$208,11,FALSE)</f>
        <v>0.92</v>
      </c>
      <c r="R135" s="45">
        <v>20</v>
      </c>
      <c r="S135" s="50">
        <f>VLOOKUP("Industrial "&amp;E135&amp;" "&amp;D135,pivot_SEAI!$A$5:$D$72,K135,FALSE)</f>
        <v>140.91604100000001</v>
      </c>
      <c r="T135" s="45">
        <v>31.536000000000001</v>
      </c>
      <c r="U135" s="45">
        <v>0.85</v>
      </c>
      <c r="V135" s="44">
        <f t="shared" si="11"/>
        <v>7.0458020500000007</v>
      </c>
      <c r="W135" s="45">
        <v>2019</v>
      </c>
      <c r="AA135" s="57" t="s">
        <v>258</v>
      </c>
      <c r="AB135" s="57"/>
      <c r="AC135" s="57" t="str">
        <f t="shared" si="12"/>
        <v>I-WAP-BLR-BGS-ETS_N</v>
      </c>
      <c r="AD135" s="57" t="str">
        <f t="shared" si="13"/>
        <v>Industry - Wood Products - Boiler - Biomethane - ETS - NEW</v>
      </c>
      <c r="AE135" s="58" t="s">
        <v>1</v>
      </c>
      <c r="AF135" s="59" t="s">
        <v>259</v>
      </c>
      <c r="AG135" s="59"/>
      <c r="AH135" s="60"/>
      <c r="AI135" s="59"/>
    </row>
    <row r="136" spans="3:35" ht="14.5">
      <c r="C136" t="str">
        <f>+IND!$BD$4</f>
        <v>Wood Products</v>
      </c>
      <c r="D136" t="str">
        <f>+IND!$BD$5</f>
        <v>Boiler</v>
      </c>
      <c r="E136" t="str">
        <f>+IND!BD9</f>
        <v>Electric</v>
      </c>
      <c r="F136" t="s">
        <v>192</v>
      </c>
      <c r="G136" t="str">
        <f>+VLOOKUP(C136,IND!$O$5:$P$72,2,FALSE)</f>
        <v>WAP</v>
      </c>
      <c r="H136" t="str">
        <f>+VLOOKUP(D136,IND!$O$5:$P$72,2,FALSE)</f>
        <v>BLR</v>
      </c>
      <c r="I136" t="str">
        <f>+VLOOKUP(E136,IND!$O$5:$P$76,2,FALSE)</f>
        <v>ELC</v>
      </c>
      <c r="J136">
        <v>30000</v>
      </c>
      <c r="K136">
        <v>3</v>
      </c>
      <c r="M136" s="45" t="str">
        <f t="shared" ref="M136:M199" si="14">"I-"&amp;G136&amp;"-"&amp;H136&amp;"-"&amp;I136&amp;"-"&amp;F136&amp;"_N"</f>
        <v>I-WAP-BLR-ELC-ETS_N</v>
      </c>
      <c r="N136" s="45" t="str">
        <f t="shared" ref="N136:N199" si="15">"Industry - "&amp;C136&amp;" - "&amp;D136&amp;" - "&amp;E136&amp;" - "&amp;F136&amp;" - NEW"</f>
        <v>Industry - Wood Products - Boiler - Electric - ETS - NEW</v>
      </c>
      <c r="O136" s="45" t="str">
        <f t="shared" ref="O136:O199" si="16">"IND"&amp;I136</f>
        <v>INDELC</v>
      </c>
      <c r="P136" s="45" t="str">
        <f t="shared" ref="P136:P199" si="17">G136&amp;"HTH,"&amp;G136&amp;"MTH,"&amp;G136&amp;"LTH,"&amp;G136&amp;"HET"</f>
        <v>WAPHTH,WAPMTH,WAPLTH,WAPHET</v>
      </c>
      <c r="Q136" s="51">
        <f>VLOOKUP("Industrial "&amp;E136&amp;" "&amp;D136,data_SEAI!$C$5:$M$208,11,FALSE)</f>
        <v>0.99</v>
      </c>
      <c r="R136" s="45">
        <v>20</v>
      </c>
      <c r="S136" s="50">
        <f>VLOOKUP("Industrial "&amp;E136&amp;" "&amp;D136,pivot_SEAI!$A$5:$D$72,K136,FALSE)</f>
        <v>101.8670176</v>
      </c>
      <c r="T136" s="45">
        <v>31.536000000000001</v>
      </c>
      <c r="U136" s="45">
        <v>0.85</v>
      </c>
      <c r="V136" s="44">
        <f t="shared" ref="V136:V199" si="18">5%*S136</f>
        <v>5.09335088</v>
      </c>
      <c r="W136" s="45">
        <v>2019</v>
      </c>
      <c r="AA136" s="57" t="s">
        <v>258</v>
      </c>
      <c r="AB136" s="57"/>
      <c r="AC136" s="57" t="str">
        <f t="shared" ref="AC136:AC199" si="19">+M136</f>
        <v>I-WAP-BLR-ELC-ETS_N</v>
      </c>
      <c r="AD136" s="57" t="str">
        <f t="shared" ref="AD136:AD199" si="20">+N136</f>
        <v>Industry - Wood Products - Boiler - Electric - ETS - NEW</v>
      </c>
      <c r="AE136" s="58" t="s">
        <v>1</v>
      </c>
      <c r="AF136" s="59" t="s">
        <v>259</v>
      </c>
      <c r="AG136" s="59"/>
      <c r="AH136" s="60"/>
      <c r="AI136" s="59"/>
    </row>
    <row r="137" spans="3:35" ht="14.5">
      <c r="C137" t="str">
        <f>+IND!$BD$4</f>
        <v>Wood Products</v>
      </c>
      <c r="D137" t="str">
        <f>+IND!$BD$5</f>
        <v>Boiler</v>
      </c>
      <c r="E137" t="str">
        <f>+IND!BD10</f>
        <v>Gas</v>
      </c>
      <c r="F137" t="s">
        <v>192</v>
      </c>
      <c r="G137" t="str">
        <f>+VLOOKUP(C137,IND!$O$5:$P$72,2,FALSE)</f>
        <v>WAP</v>
      </c>
      <c r="H137" t="str">
        <f>+VLOOKUP(D137,IND!$O$5:$P$72,2,FALSE)</f>
        <v>BLR</v>
      </c>
      <c r="I137" t="str">
        <f>+VLOOKUP(E137,IND!$O$5:$P$76,2,FALSE)</f>
        <v>GAS</v>
      </c>
      <c r="J137">
        <v>30000</v>
      </c>
      <c r="K137">
        <v>3</v>
      </c>
      <c r="M137" s="45" t="str">
        <f t="shared" si="14"/>
        <v>I-WAP-BLR-GAS-ETS_N</v>
      </c>
      <c r="N137" s="45" t="str">
        <f t="shared" si="15"/>
        <v>Industry - Wood Products - Boiler - Gas - ETS - NEW</v>
      </c>
      <c r="O137" s="45" t="str">
        <f t="shared" si="16"/>
        <v>INDGAS</v>
      </c>
      <c r="P137" s="45" t="str">
        <f t="shared" si="17"/>
        <v>WAPHTH,WAPMTH,WAPLTH,WAPHET</v>
      </c>
      <c r="Q137" s="51">
        <f>VLOOKUP("Industrial "&amp;E137&amp;" "&amp;D137,data_SEAI!$C$5:$M$208,11,FALSE)</f>
        <v>0.92</v>
      </c>
      <c r="R137" s="45">
        <v>20</v>
      </c>
      <c r="S137" s="50">
        <f>VLOOKUP("Industrial "&amp;E137&amp;" "&amp;D137,pivot_SEAI!$A$5:$D$72,K137,FALSE)</f>
        <v>140.91604100000001</v>
      </c>
      <c r="T137" s="45">
        <v>31.536000000000001</v>
      </c>
      <c r="U137" s="45">
        <v>0.85</v>
      </c>
      <c r="V137" s="44">
        <f t="shared" si="18"/>
        <v>7.0458020500000007</v>
      </c>
      <c r="W137" s="45">
        <v>2019</v>
      </c>
      <c r="AA137" s="57" t="s">
        <v>258</v>
      </c>
      <c r="AB137" s="57"/>
      <c r="AC137" s="57" t="str">
        <f t="shared" si="19"/>
        <v>I-WAP-BLR-GAS-ETS_N</v>
      </c>
      <c r="AD137" s="57" t="str">
        <f t="shared" si="20"/>
        <v>Industry - Wood Products - Boiler - Gas - ETS - NEW</v>
      </c>
      <c r="AE137" s="58" t="s">
        <v>1</v>
      </c>
      <c r="AF137" s="59" t="s">
        <v>259</v>
      </c>
      <c r="AG137" s="59"/>
      <c r="AH137" s="60"/>
      <c r="AI137" s="59"/>
    </row>
    <row r="138" spans="3:35" ht="14.5">
      <c r="C138" t="str">
        <f>+IND!$BD$4</f>
        <v>Wood Products</v>
      </c>
      <c r="D138" t="str">
        <f>+IND!$BD$5</f>
        <v>Boiler</v>
      </c>
      <c r="E138" t="str">
        <f>+IND!BD11</f>
        <v>Hydrogen</v>
      </c>
      <c r="F138" t="s">
        <v>192</v>
      </c>
      <c r="G138" t="str">
        <f>+VLOOKUP(C138,IND!$O$5:$P$72,2,FALSE)</f>
        <v>WAP</v>
      </c>
      <c r="H138" t="str">
        <f>+VLOOKUP(D138,IND!$O$5:$P$72,2,FALSE)</f>
        <v>BLR</v>
      </c>
      <c r="I138" t="str">
        <f>+VLOOKUP(E138,IND!$O$5:$P$76,2,FALSE)</f>
        <v>H2L</v>
      </c>
      <c r="J138">
        <v>30000</v>
      </c>
      <c r="K138">
        <v>3</v>
      </c>
      <c r="M138" s="45" t="str">
        <f t="shared" si="14"/>
        <v>I-WAP-BLR-H2L-ETS_N</v>
      </c>
      <c r="N138" s="45" t="str">
        <f t="shared" si="15"/>
        <v>Industry - Wood Products - Boiler - Hydrogen - ETS - NEW</v>
      </c>
      <c r="O138" s="45" t="str">
        <f t="shared" si="16"/>
        <v>INDH2L</v>
      </c>
      <c r="P138" s="45" t="str">
        <f t="shared" si="17"/>
        <v>WAPHTH,WAPMTH,WAPLTH,WAPHET</v>
      </c>
      <c r="Q138" s="51">
        <f>VLOOKUP("Industrial "&amp;E138&amp;" "&amp;D138,data_SEAI!$C$5:$M$208,11,FALSE)</f>
        <v>0.92</v>
      </c>
      <c r="R138" s="45">
        <v>20</v>
      </c>
      <c r="S138" s="50">
        <f>VLOOKUP("Industrial "&amp;E138&amp;" "&amp;D138,pivot_SEAI!$A$5:$D$72,K138,FALSE)</f>
        <v>171.80455019999999</v>
      </c>
      <c r="T138" s="45">
        <v>31.536000000000001</v>
      </c>
      <c r="U138" s="45">
        <v>0.85</v>
      </c>
      <c r="V138" s="44">
        <f t="shared" si="18"/>
        <v>8.5902275100000001</v>
      </c>
      <c r="W138" s="45">
        <v>2019</v>
      </c>
      <c r="AA138" s="57" t="s">
        <v>258</v>
      </c>
      <c r="AB138" s="57"/>
      <c r="AC138" s="57" t="str">
        <f t="shared" si="19"/>
        <v>I-WAP-BLR-H2L-ETS_N</v>
      </c>
      <c r="AD138" s="57" t="str">
        <f t="shared" si="20"/>
        <v>Industry - Wood Products - Boiler - Hydrogen - ETS - NEW</v>
      </c>
      <c r="AE138" s="58" t="s">
        <v>1</v>
      </c>
      <c r="AF138" s="59" t="s">
        <v>259</v>
      </c>
      <c r="AG138" s="59"/>
      <c r="AH138" s="60"/>
      <c r="AI138" s="59"/>
    </row>
    <row r="139" spans="3:35" ht="14.5">
      <c r="C139" t="str">
        <f>+C7</f>
        <v>Cement</v>
      </c>
      <c r="D139" t="str">
        <f t="shared" ref="D139:E139" si="21">+D7</f>
        <v>Cement/Lime Kiln</v>
      </c>
      <c r="E139" t="str">
        <f t="shared" si="21"/>
        <v>Bio fuel</v>
      </c>
      <c r="F139" t="s">
        <v>229</v>
      </c>
      <c r="G139" t="str">
        <f>+VLOOKUP(C139,IND!$O$5:$P$72,2,FALSE)</f>
        <v>CEM</v>
      </c>
      <c r="H139" t="str">
        <f>+VLOOKUP(D139,IND!$O$5:$P$72,2,FALSE)</f>
        <v>KLN</v>
      </c>
      <c r="I139" t="str">
        <f>+VLOOKUP(E139,IND!$O$5:$P$76,2,FALSE)</f>
        <v>BIO</v>
      </c>
      <c r="J139">
        <v>10000</v>
      </c>
      <c r="K139">
        <v>2</v>
      </c>
      <c r="M139" s="45" t="str">
        <f t="shared" si="14"/>
        <v>I-CEM-KLN-BIO-NETS_N</v>
      </c>
      <c r="N139" s="45" t="str">
        <f t="shared" si="15"/>
        <v>Industry - Cement - Cement/Lime Kiln - Bio fuel - NETS - NEW</v>
      </c>
      <c r="O139" s="45" t="str">
        <f t="shared" si="16"/>
        <v>INDBIO</v>
      </c>
      <c r="P139" s="45" t="str">
        <f t="shared" si="17"/>
        <v>CEMHTH,CEMMTH,CEMLTH,CEMHET</v>
      </c>
      <c r="Q139" s="51">
        <f>VLOOKUP("Industrial "&amp;E139&amp;" "&amp;D139,data_SEAI!$C$5:$M$208,11,FALSE)</f>
        <v>0.9</v>
      </c>
      <c r="R139" s="45">
        <v>20</v>
      </c>
      <c r="S139" s="50">
        <f>VLOOKUP("Industrial "&amp;E139&amp;" "&amp;D139,pivot_SEAI!$A$5:$D$72,K139,FALSE)</f>
        <v>243.78015740000001</v>
      </c>
      <c r="T139" s="45">
        <v>31.536000000000001</v>
      </c>
      <c r="U139" s="45">
        <v>0.85</v>
      </c>
      <c r="V139" s="44">
        <f t="shared" si="18"/>
        <v>12.189007870000001</v>
      </c>
      <c r="W139" s="45">
        <v>2019</v>
      </c>
      <c r="AA139" s="57" t="s">
        <v>258</v>
      </c>
      <c r="AB139" s="57"/>
      <c r="AC139" s="57" t="str">
        <f t="shared" si="19"/>
        <v>I-CEM-KLN-BIO-NETS_N</v>
      </c>
      <c r="AD139" s="57" t="str">
        <f t="shared" si="20"/>
        <v>Industry - Cement - Cement/Lime Kiln - Bio fuel - NETS - NEW</v>
      </c>
      <c r="AE139" s="58" t="s">
        <v>1</v>
      </c>
      <c r="AF139" s="59" t="s">
        <v>259</v>
      </c>
      <c r="AG139" s="59"/>
      <c r="AH139" s="60"/>
      <c r="AI139" s="59"/>
    </row>
    <row r="140" spans="3:35" ht="14.5">
      <c r="C140" t="str">
        <f t="shared" ref="C140:E140" si="22">+C8</f>
        <v>Cement</v>
      </c>
      <c r="D140" t="str">
        <f t="shared" si="22"/>
        <v>Cement/Lime Kiln</v>
      </c>
      <c r="E140" t="str">
        <f t="shared" si="22"/>
        <v>Bio waste</v>
      </c>
      <c r="F140" t="s">
        <v>229</v>
      </c>
      <c r="G140" t="str">
        <f>+VLOOKUP(C140,IND!$O$5:$P$72,2,FALSE)</f>
        <v>CEM</v>
      </c>
      <c r="H140" t="str">
        <f>+VLOOKUP(D140,IND!$O$5:$P$72,2,FALSE)</f>
        <v>KLN</v>
      </c>
      <c r="I140" t="str">
        <f>+VLOOKUP(E140,IND!$O$5:$P$76,2,FALSE)</f>
        <v>RWS</v>
      </c>
      <c r="J140">
        <v>10000</v>
      </c>
      <c r="K140">
        <v>2</v>
      </c>
      <c r="M140" s="45" t="str">
        <f t="shared" si="14"/>
        <v>I-CEM-KLN-RWS-NETS_N</v>
      </c>
      <c r="N140" s="45" t="str">
        <f t="shared" si="15"/>
        <v>Industry - Cement - Cement/Lime Kiln - Bio waste - NETS - NEW</v>
      </c>
      <c r="O140" s="45" t="str">
        <f t="shared" si="16"/>
        <v>INDRWS</v>
      </c>
      <c r="P140" s="45" t="str">
        <f t="shared" si="17"/>
        <v>CEMHTH,CEMMTH,CEMLTH,CEMHET</v>
      </c>
      <c r="Q140" s="51">
        <f>VLOOKUP("Industrial "&amp;E140&amp;" "&amp;D140,data_SEAI!$C$5:$M$208,11,FALSE)</f>
        <v>0.9</v>
      </c>
      <c r="R140" s="45">
        <v>20</v>
      </c>
      <c r="S140" s="50">
        <f>VLOOKUP("Industrial "&amp;E140&amp;" "&amp;D140,pivot_SEAI!$A$5:$D$72,K140,FALSE)</f>
        <v>243.78015740000001</v>
      </c>
      <c r="T140" s="45">
        <v>31.536000000000001</v>
      </c>
      <c r="U140" s="45">
        <v>0.85</v>
      </c>
      <c r="V140" s="44">
        <f t="shared" si="18"/>
        <v>12.189007870000001</v>
      </c>
      <c r="W140" s="45">
        <v>2019</v>
      </c>
      <c r="AA140" s="57" t="s">
        <v>258</v>
      </c>
      <c r="AB140" s="57"/>
      <c r="AC140" s="57" t="str">
        <f t="shared" si="19"/>
        <v>I-CEM-KLN-RWS-NETS_N</v>
      </c>
      <c r="AD140" s="57" t="str">
        <f t="shared" si="20"/>
        <v>Industry - Cement - Cement/Lime Kiln - Bio waste - NETS - NEW</v>
      </c>
      <c r="AE140" s="58" t="s">
        <v>1</v>
      </c>
      <c r="AF140" s="59" t="s">
        <v>259</v>
      </c>
      <c r="AG140" s="59"/>
      <c r="AH140" s="60"/>
      <c r="AI140" s="59"/>
    </row>
    <row r="141" spans="3:35" ht="14.5">
      <c r="C141" t="str">
        <f t="shared" ref="C141:E141" si="23">+C9</f>
        <v>Cement</v>
      </c>
      <c r="D141" t="str">
        <f t="shared" si="23"/>
        <v>Cement/Lime Kiln</v>
      </c>
      <c r="E141" t="str">
        <f t="shared" si="23"/>
        <v>Gas</v>
      </c>
      <c r="F141" t="s">
        <v>229</v>
      </c>
      <c r="G141" t="str">
        <f>+VLOOKUP(C141,IND!$O$5:$P$72,2,FALSE)</f>
        <v>CEM</v>
      </c>
      <c r="H141" t="str">
        <f>+VLOOKUP(D141,IND!$O$5:$P$72,2,FALSE)</f>
        <v>KLN</v>
      </c>
      <c r="I141" t="str">
        <f>+VLOOKUP(E141,IND!$O$5:$P$76,2,FALSE)</f>
        <v>GAS</v>
      </c>
      <c r="J141">
        <v>10000</v>
      </c>
      <c r="K141">
        <v>2</v>
      </c>
      <c r="M141" s="45" t="str">
        <f t="shared" si="14"/>
        <v>I-CEM-KLN-GAS-NETS_N</v>
      </c>
      <c r="N141" s="45" t="str">
        <f t="shared" si="15"/>
        <v>Industry - Cement - Cement/Lime Kiln - Gas - NETS - NEW</v>
      </c>
      <c r="O141" s="45" t="str">
        <f t="shared" si="16"/>
        <v>INDGAS</v>
      </c>
      <c r="P141" s="45" t="str">
        <f t="shared" si="17"/>
        <v>CEMHTH,CEMMTH,CEMLTH,CEMHET</v>
      </c>
      <c r="Q141" s="51">
        <f>VLOOKUP("Industrial "&amp;E141&amp;" "&amp;D141,data_SEAI!$C$5:$M$208,11,FALSE)</f>
        <v>0.9</v>
      </c>
      <c r="R141" s="45">
        <v>20</v>
      </c>
      <c r="S141" s="50">
        <f>VLOOKUP("Industrial "&amp;E141&amp;" "&amp;D141,pivot_SEAI!$A$5:$D$72,K141,FALSE)</f>
        <v>243.78015740000001</v>
      </c>
      <c r="T141" s="45">
        <v>31.536000000000001</v>
      </c>
      <c r="U141" s="45">
        <v>0.85</v>
      </c>
      <c r="V141" s="44">
        <f t="shared" si="18"/>
        <v>12.189007870000001</v>
      </c>
      <c r="W141" s="45">
        <v>2019</v>
      </c>
      <c r="AA141" s="57" t="s">
        <v>258</v>
      </c>
      <c r="AB141" s="57"/>
      <c r="AC141" s="57" t="str">
        <f t="shared" si="19"/>
        <v>I-CEM-KLN-GAS-NETS_N</v>
      </c>
      <c r="AD141" s="57" t="str">
        <f t="shared" si="20"/>
        <v>Industry - Cement - Cement/Lime Kiln - Gas - NETS - NEW</v>
      </c>
      <c r="AE141" s="58" t="s">
        <v>1</v>
      </c>
      <c r="AF141" s="59" t="s">
        <v>259</v>
      </c>
      <c r="AG141" s="59"/>
      <c r="AH141" s="60"/>
      <c r="AI141" s="59"/>
    </row>
    <row r="142" spans="3:35" ht="14.5">
      <c r="C142" t="str">
        <f t="shared" ref="C142:E142" si="24">+C10</f>
        <v>Cement</v>
      </c>
      <c r="D142" t="str">
        <f t="shared" si="24"/>
        <v>Cement/Lime Kiln</v>
      </c>
      <c r="E142" t="str">
        <f t="shared" si="24"/>
        <v>Non-bio waste</v>
      </c>
      <c r="F142" t="s">
        <v>229</v>
      </c>
      <c r="G142" t="str">
        <f>+VLOOKUP(C142,IND!$O$5:$P$72,2,FALSE)</f>
        <v>CEM</v>
      </c>
      <c r="H142" t="str">
        <f>+VLOOKUP(D142,IND!$O$5:$P$72,2,FALSE)</f>
        <v>KLN</v>
      </c>
      <c r="I142" t="str">
        <f>+VLOOKUP(E142,IND!$O$5:$P$76,2,FALSE)</f>
        <v>NWS</v>
      </c>
      <c r="J142">
        <v>10000</v>
      </c>
      <c r="K142">
        <v>2</v>
      </c>
      <c r="M142" s="45" t="str">
        <f t="shared" si="14"/>
        <v>I-CEM-KLN-NWS-NETS_N</v>
      </c>
      <c r="N142" s="45" t="str">
        <f t="shared" si="15"/>
        <v>Industry - Cement - Cement/Lime Kiln - Non-bio waste - NETS - NEW</v>
      </c>
      <c r="O142" s="45" t="str">
        <f t="shared" si="16"/>
        <v>INDNWS</v>
      </c>
      <c r="P142" s="45" t="str">
        <f t="shared" si="17"/>
        <v>CEMHTH,CEMMTH,CEMLTH,CEMHET</v>
      </c>
      <c r="Q142" s="51">
        <f>VLOOKUP("Industrial "&amp;E142&amp;" "&amp;D142,data_SEAI!$C$5:$M$208,11,FALSE)</f>
        <v>0.9</v>
      </c>
      <c r="R142" s="45">
        <v>20</v>
      </c>
      <c r="S142" s="50">
        <f>VLOOKUP("Industrial "&amp;E142&amp;" "&amp;D142,pivot_SEAI!$A$5:$D$72,K142,FALSE)</f>
        <v>243.78015740000001</v>
      </c>
      <c r="T142" s="45">
        <v>31.536000000000001</v>
      </c>
      <c r="U142" s="45">
        <v>0.85</v>
      </c>
      <c r="V142" s="44">
        <f t="shared" si="18"/>
        <v>12.189007870000001</v>
      </c>
      <c r="W142" s="45">
        <v>2019</v>
      </c>
      <c r="AA142" s="57" t="s">
        <v>258</v>
      </c>
      <c r="AB142" s="57"/>
      <c r="AC142" s="57" t="str">
        <f t="shared" si="19"/>
        <v>I-CEM-KLN-NWS-NETS_N</v>
      </c>
      <c r="AD142" s="57" t="str">
        <f t="shared" si="20"/>
        <v>Industry - Cement - Cement/Lime Kiln - Non-bio waste - NETS - NEW</v>
      </c>
      <c r="AE142" s="58" t="s">
        <v>1</v>
      </c>
      <c r="AF142" s="59" t="s">
        <v>259</v>
      </c>
      <c r="AG142" s="59"/>
      <c r="AH142" s="60"/>
      <c r="AI142" s="59"/>
    </row>
    <row r="143" spans="3:35" ht="14.5">
      <c r="C143" t="str">
        <f t="shared" ref="C143:E143" si="25">+C11</f>
        <v>Cement</v>
      </c>
      <c r="D143" t="str">
        <f t="shared" si="25"/>
        <v>Dryer</v>
      </c>
      <c r="E143" t="str">
        <f t="shared" si="25"/>
        <v>Bio fuel</v>
      </c>
      <c r="F143" t="s">
        <v>229</v>
      </c>
      <c r="G143" t="str">
        <f>+VLOOKUP(C143,IND!$O$5:$P$72,2,FALSE)</f>
        <v>CEM</v>
      </c>
      <c r="H143" t="str">
        <f>+VLOOKUP(D143,IND!$O$5:$P$72,2,FALSE)</f>
        <v>DRR</v>
      </c>
      <c r="I143" t="str">
        <f>+VLOOKUP(E143,IND!$O$5:$P$76,2,FALSE)</f>
        <v>BIO</v>
      </c>
      <c r="J143">
        <v>10000</v>
      </c>
      <c r="K143">
        <v>2</v>
      </c>
      <c r="M143" s="45" t="str">
        <f t="shared" si="14"/>
        <v>I-CEM-DRR-BIO-NETS_N</v>
      </c>
      <c r="N143" s="45" t="str">
        <f t="shared" si="15"/>
        <v>Industry - Cement - Dryer - Bio fuel - NETS - NEW</v>
      </c>
      <c r="O143" s="45" t="str">
        <f t="shared" si="16"/>
        <v>INDBIO</v>
      </c>
      <c r="P143" s="45" t="str">
        <f t="shared" si="17"/>
        <v>CEMHTH,CEMMTH,CEMLTH,CEMHET</v>
      </c>
      <c r="Q143" s="51">
        <f>VLOOKUP("Industrial "&amp;E143&amp;" "&amp;D143,data_SEAI!$C$5:$M$208,11,FALSE)</f>
        <v>0.92</v>
      </c>
      <c r="R143" s="45">
        <v>20</v>
      </c>
      <c r="S143" s="50">
        <f>VLOOKUP("Industrial "&amp;E143&amp;" "&amp;D143,pivot_SEAI!$A$5:$D$72,K143,FALSE)</f>
        <v>229.93250380000001</v>
      </c>
      <c r="T143" s="45">
        <v>31.536000000000001</v>
      </c>
      <c r="U143" s="45">
        <v>0.85</v>
      </c>
      <c r="V143" s="44">
        <f t="shared" si="18"/>
        <v>11.496625190000001</v>
      </c>
      <c r="W143" s="45">
        <v>2019</v>
      </c>
      <c r="AA143" s="57" t="s">
        <v>258</v>
      </c>
      <c r="AB143" s="57"/>
      <c r="AC143" s="57" t="str">
        <f t="shared" si="19"/>
        <v>I-CEM-DRR-BIO-NETS_N</v>
      </c>
      <c r="AD143" s="57" t="str">
        <f t="shared" si="20"/>
        <v>Industry - Cement - Dryer - Bio fuel - NETS - NEW</v>
      </c>
      <c r="AE143" s="58" t="s">
        <v>1</v>
      </c>
      <c r="AF143" s="59" t="s">
        <v>259</v>
      </c>
      <c r="AG143" s="59"/>
      <c r="AH143" s="60"/>
      <c r="AI143" s="59"/>
    </row>
    <row r="144" spans="3:35" ht="14.5">
      <c r="C144" t="str">
        <f t="shared" ref="C144:E144" si="26">+C12</f>
        <v>Cement</v>
      </c>
      <c r="D144" t="str">
        <f t="shared" si="26"/>
        <v>Dryer</v>
      </c>
      <c r="E144" t="str">
        <f t="shared" si="26"/>
        <v>Biomethane</v>
      </c>
      <c r="F144" t="s">
        <v>229</v>
      </c>
      <c r="G144" t="str">
        <f>+VLOOKUP(C144,IND!$O$5:$P$72,2,FALSE)</f>
        <v>CEM</v>
      </c>
      <c r="H144" t="str">
        <f>+VLOOKUP(D144,IND!$O$5:$P$72,2,FALSE)</f>
        <v>DRR</v>
      </c>
      <c r="I144" t="str">
        <f>+VLOOKUP(E144,IND!$O$5:$P$76,2,FALSE)</f>
        <v>BGS</v>
      </c>
      <c r="J144">
        <v>10000</v>
      </c>
      <c r="K144">
        <v>2</v>
      </c>
      <c r="M144" s="45" t="str">
        <f t="shared" si="14"/>
        <v>I-CEM-DRR-BGS-NETS_N</v>
      </c>
      <c r="N144" s="45" t="str">
        <f t="shared" si="15"/>
        <v>Industry - Cement - Dryer - Biomethane - NETS - NEW</v>
      </c>
      <c r="O144" s="45" t="str">
        <f t="shared" si="16"/>
        <v>INDBGS</v>
      </c>
      <c r="P144" s="45" t="str">
        <f t="shared" si="17"/>
        <v>CEMHTH,CEMMTH,CEMLTH,CEMHET</v>
      </c>
      <c r="Q144" s="51">
        <f>VLOOKUP("Industrial "&amp;E144&amp;" "&amp;D144,data_SEAI!$C$5:$M$208,11,FALSE)</f>
        <v>0.92</v>
      </c>
      <c r="R144" s="45">
        <v>20</v>
      </c>
      <c r="S144" s="50">
        <f>VLOOKUP("Industrial "&amp;E144&amp;" "&amp;D144,pivot_SEAI!$A$5:$D$72,K144,FALSE)</f>
        <v>229.93250380000001</v>
      </c>
      <c r="T144" s="45">
        <v>31.536000000000001</v>
      </c>
      <c r="U144" s="45">
        <v>0.85</v>
      </c>
      <c r="V144" s="44">
        <f t="shared" si="18"/>
        <v>11.496625190000001</v>
      </c>
      <c r="W144" s="45">
        <v>2019</v>
      </c>
      <c r="AA144" s="57" t="s">
        <v>258</v>
      </c>
      <c r="AB144" s="57"/>
      <c r="AC144" s="57" t="str">
        <f t="shared" si="19"/>
        <v>I-CEM-DRR-BGS-NETS_N</v>
      </c>
      <c r="AD144" s="57" t="str">
        <f t="shared" si="20"/>
        <v>Industry - Cement - Dryer - Biomethane - NETS - NEW</v>
      </c>
      <c r="AE144" s="58" t="s">
        <v>1</v>
      </c>
      <c r="AF144" s="59" t="s">
        <v>259</v>
      </c>
      <c r="AG144" s="59"/>
      <c r="AH144" s="60"/>
      <c r="AI144" s="59"/>
    </row>
    <row r="145" spans="3:35" ht="14.5">
      <c r="C145" t="str">
        <f t="shared" ref="C145:E145" si="27">+C13</f>
        <v>Cement</v>
      </c>
      <c r="D145" t="str">
        <f t="shared" si="27"/>
        <v>Dryer</v>
      </c>
      <c r="E145" t="str">
        <f t="shared" si="27"/>
        <v>Electric</v>
      </c>
      <c r="F145" t="s">
        <v>229</v>
      </c>
      <c r="G145" t="str">
        <f>+VLOOKUP(C145,IND!$O$5:$P$72,2,FALSE)</f>
        <v>CEM</v>
      </c>
      <c r="H145" t="str">
        <f>+VLOOKUP(D145,IND!$O$5:$P$72,2,FALSE)</f>
        <v>DRR</v>
      </c>
      <c r="I145" t="str">
        <f>+VLOOKUP(E145,IND!$O$5:$P$76,2,FALSE)</f>
        <v>ELC</v>
      </c>
      <c r="J145">
        <v>10000</v>
      </c>
      <c r="K145">
        <v>2</v>
      </c>
      <c r="M145" s="45" t="str">
        <f t="shared" si="14"/>
        <v>I-CEM-DRR-ELC-NETS_N</v>
      </c>
      <c r="N145" s="45" t="str">
        <f t="shared" si="15"/>
        <v>Industry - Cement - Dryer - Electric - NETS - NEW</v>
      </c>
      <c r="O145" s="45" t="str">
        <f t="shared" si="16"/>
        <v>INDELC</v>
      </c>
      <c r="P145" s="45" t="str">
        <f t="shared" si="17"/>
        <v>CEMHTH,CEMMTH,CEMLTH,CEMHET</v>
      </c>
      <c r="Q145" s="51">
        <f>VLOOKUP("Industrial "&amp;E145&amp;" "&amp;D145,data_SEAI!$C$5:$M$208,11,FALSE)</f>
        <v>0.995</v>
      </c>
      <c r="R145" s="45">
        <v>20</v>
      </c>
      <c r="S145" s="50">
        <f>VLOOKUP("Industrial "&amp;E145&amp;" "&amp;D145,pivot_SEAI!$A$5:$D$72,K145,FALSE)</f>
        <v>60.037290519999999</v>
      </c>
      <c r="T145" s="45">
        <v>31.536000000000001</v>
      </c>
      <c r="U145" s="45">
        <v>0.85</v>
      </c>
      <c r="V145" s="44">
        <f t="shared" si="18"/>
        <v>3.0018645260000003</v>
      </c>
      <c r="W145" s="45">
        <v>2019</v>
      </c>
      <c r="AA145" s="57" t="s">
        <v>258</v>
      </c>
      <c r="AB145" s="57"/>
      <c r="AC145" s="57" t="str">
        <f t="shared" si="19"/>
        <v>I-CEM-DRR-ELC-NETS_N</v>
      </c>
      <c r="AD145" s="57" t="str">
        <f t="shared" si="20"/>
        <v>Industry - Cement - Dryer - Electric - NETS - NEW</v>
      </c>
      <c r="AE145" s="58" t="s">
        <v>1</v>
      </c>
      <c r="AF145" s="59" t="s">
        <v>259</v>
      </c>
      <c r="AG145" s="59"/>
      <c r="AH145" s="60"/>
      <c r="AI145" s="59"/>
    </row>
    <row r="146" spans="3:35" ht="14.5">
      <c r="C146" t="str">
        <f t="shared" ref="C146:E146" si="28">+C14</f>
        <v>Cement</v>
      </c>
      <c r="D146" t="str">
        <f t="shared" si="28"/>
        <v>Dryer</v>
      </c>
      <c r="E146" t="str">
        <f t="shared" si="28"/>
        <v>Gas</v>
      </c>
      <c r="F146" t="s">
        <v>229</v>
      </c>
      <c r="G146" t="str">
        <f>+VLOOKUP(C146,IND!$O$5:$P$72,2,FALSE)</f>
        <v>CEM</v>
      </c>
      <c r="H146" t="str">
        <f>+VLOOKUP(D146,IND!$O$5:$P$72,2,FALSE)</f>
        <v>DRR</v>
      </c>
      <c r="I146" t="str">
        <f>+VLOOKUP(E146,IND!$O$5:$P$76,2,FALSE)</f>
        <v>GAS</v>
      </c>
      <c r="J146">
        <v>10000</v>
      </c>
      <c r="K146">
        <v>2</v>
      </c>
      <c r="M146" s="45" t="str">
        <f t="shared" si="14"/>
        <v>I-CEM-DRR-GAS-NETS_N</v>
      </c>
      <c r="N146" s="45" t="str">
        <f t="shared" si="15"/>
        <v>Industry - Cement - Dryer - Gas - NETS - NEW</v>
      </c>
      <c r="O146" s="45" t="str">
        <f t="shared" si="16"/>
        <v>INDGAS</v>
      </c>
      <c r="P146" s="45" t="str">
        <f t="shared" si="17"/>
        <v>CEMHTH,CEMMTH,CEMLTH,CEMHET</v>
      </c>
      <c r="Q146" s="51">
        <f>VLOOKUP("Industrial "&amp;E146&amp;" "&amp;D146,data_SEAI!$C$5:$M$208,11,FALSE)</f>
        <v>0.92</v>
      </c>
      <c r="R146" s="45">
        <v>20</v>
      </c>
      <c r="S146" s="50">
        <f>VLOOKUP("Industrial "&amp;E146&amp;" "&amp;D146,pivot_SEAI!$A$5:$D$72,K146,FALSE)</f>
        <v>229.93250380000001</v>
      </c>
      <c r="T146" s="45">
        <v>31.536000000000001</v>
      </c>
      <c r="U146" s="45">
        <v>0.85</v>
      </c>
      <c r="V146" s="44">
        <f t="shared" si="18"/>
        <v>11.496625190000001</v>
      </c>
      <c r="W146" s="45">
        <v>2019</v>
      </c>
      <c r="AA146" s="57" t="s">
        <v>258</v>
      </c>
      <c r="AB146" s="57"/>
      <c r="AC146" s="57" t="str">
        <f t="shared" si="19"/>
        <v>I-CEM-DRR-GAS-NETS_N</v>
      </c>
      <c r="AD146" s="57" t="str">
        <f t="shared" si="20"/>
        <v>Industry - Cement - Dryer - Gas - NETS - NEW</v>
      </c>
      <c r="AE146" s="58" t="s">
        <v>1</v>
      </c>
      <c r="AF146" s="59" t="s">
        <v>259</v>
      </c>
      <c r="AG146" s="59"/>
      <c r="AH146" s="60"/>
      <c r="AI146" s="59"/>
    </row>
    <row r="147" spans="3:35" ht="14.5">
      <c r="C147" t="str">
        <f t="shared" ref="C147:E147" si="29">+C15</f>
        <v>Cement</v>
      </c>
      <c r="D147" t="str">
        <f t="shared" si="29"/>
        <v>Dryer</v>
      </c>
      <c r="E147" t="str">
        <f t="shared" si="29"/>
        <v>Hydrogen</v>
      </c>
      <c r="F147" t="s">
        <v>229</v>
      </c>
      <c r="G147" t="str">
        <f>+VLOOKUP(C147,IND!$O$5:$P$72,2,FALSE)</f>
        <v>CEM</v>
      </c>
      <c r="H147" t="str">
        <f>+VLOOKUP(D147,IND!$O$5:$P$72,2,FALSE)</f>
        <v>DRR</v>
      </c>
      <c r="I147" t="str">
        <f>+VLOOKUP(E147,IND!$O$5:$P$76,2,FALSE)</f>
        <v>H2L</v>
      </c>
      <c r="J147">
        <v>10000</v>
      </c>
      <c r="K147">
        <v>2</v>
      </c>
      <c r="M147" s="45" t="str">
        <f t="shared" si="14"/>
        <v>I-CEM-DRR-H2L-NETS_N</v>
      </c>
      <c r="N147" s="45" t="str">
        <f t="shared" si="15"/>
        <v>Industry - Cement - Dryer - Hydrogen - NETS - NEW</v>
      </c>
      <c r="O147" s="45" t="str">
        <f t="shared" si="16"/>
        <v>INDH2L</v>
      </c>
      <c r="P147" s="45" t="str">
        <f t="shared" si="17"/>
        <v>CEMHTH,CEMMTH,CEMLTH,CEMHET</v>
      </c>
      <c r="Q147" s="51">
        <f>VLOOKUP("Industrial "&amp;E147&amp;" "&amp;D147,data_SEAI!$C$5:$M$208,11,FALSE)</f>
        <v>0.92</v>
      </c>
      <c r="R147" s="45">
        <v>20</v>
      </c>
      <c r="S147" s="50">
        <f>VLOOKUP("Industrial "&amp;E147&amp;" "&amp;D147,pivot_SEAI!$A$5:$D$72,K147,FALSE)</f>
        <v>257.88906800000001</v>
      </c>
      <c r="T147" s="45">
        <v>31.536000000000001</v>
      </c>
      <c r="U147" s="45">
        <v>0.85</v>
      </c>
      <c r="V147" s="44">
        <f t="shared" si="18"/>
        <v>12.894453400000002</v>
      </c>
      <c r="W147" s="45">
        <v>2019</v>
      </c>
      <c r="AA147" s="57" t="s">
        <v>258</v>
      </c>
      <c r="AB147" s="57"/>
      <c r="AC147" s="57" t="str">
        <f t="shared" si="19"/>
        <v>I-CEM-DRR-H2L-NETS_N</v>
      </c>
      <c r="AD147" s="57" t="str">
        <f t="shared" si="20"/>
        <v>Industry - Cement - Dryer - Hydrogen - NETS - NEW</v>
      </c>
      <c r="AE147" s="58" t="s">
        <v>1</v>
      </c>
      <c r="AF147" s="59" t="s">
        <v>259</v>
      </c>
      <c r="AG147" s="59"/>
      <c r="AH147" s="60"/>
      <c r="AI147" s="59"/>
    </row>
    <row r="148" spans="3:35" ht="14.5">
      <c r="C148" t="str">
        <f t="shared" ref="C148:E148" si="30">+C16</f>
        <v>Chemicals</v>
      </c>
      <c r="D148" t="str">
        <f t="shared" si="30"/>
        <v>Dryer</v>
      </c>
      <c r="E148" t="str">
        <f t="shared" si="30"/>
        <v>Bio fuel</v>
      </c>
      <c r="F148" t="s">
        <v>229</v>
      </c>
      <c r="G148" t="str">
        <f>+VLOOKUP(C148,IND!$O$5:$P$72,2,FALSE)</f>
        <v>CAF</v>
      </c>
      <c r="H148" t="str">
        <f>+VLOOKUP(D148,IND!$O$5:$P$72,2,FALSE)</f>
        <v>DRR</v>
      </c>
      <c r="I148" t="str">
        <f>+VLOOKUP(E148,IND!$O$5:$P$76,2,FALSE)</f>
        <v>BIO</v>
      </c>
      <c r="J148">
        <v>10000</v>
      </c>
      <c r="K148">
        <v>2</v>
      </c>
      <c r="M148" s="45" t="str">
        <f t="shared" si="14"/>
        <v>I-CAF-DRR-BIO-NETS_N</v>
      </c>
      <c r="N148" s="45" t="str">
        <f t="shared" si="15"/>
        <v>Industry - Chemicals - Dryer - Bio fuel - NETS - NEW</v>
      </c>
      <c r="O148" s="45" t="str">
        <f t="shared" si="16"/>
        <v>INDBIO</v>
      </c>
      <c r="P148" s="45" t="str">
        <f t="shared" si="17"/>
        <v>CAFHTH,CAFMTH,CAFLTH,CAFHET</v>
      </c>
      <c r="Q148" s="51">
        <f>VLOOKUP("Industrial "&amp;E148&amp;" "&amp;D148,data_SEAI!$C$5:$M$208,11,FALSE)</f>
        <v>0.92</v>
      </c>
      <c r="R148" s="45">
        <v>20</v>
      </c>
      <c r="S148" s="50">
        <f>VLOOKUP("Industrial "&amp;E148&amp;" "&amp;D148,pivot_SEAI!$A$5:$D$72,K148,FALSE)</f>
        <v>229.93250380000001</v>
      </c>
      <c r="T148" s="45">
        <v>31.536000000000001</v>
      </c>
      <c r="U148" s="45">
        <v>0.85</v>
      </c>
      <c r="V148" s="44">
        <f t="shared" si="18"/>
        <v>11.496625190000001</v>
      </c>
      <c r="W148" s="45">
        <v>2019</v>
      </c>
      <c r="AA148" s="57" t="s">
        <v>258</v>
      </c>
      <c r="AB148" s="57"/>
      <c r="AC148" s="57" t="str">
        <f t="shared" si="19"/>
        <v>I-CAF-DRR-BIO-NETS_N</v>
      </c>
      <c r="AD148" s="57" t="str">
        <f t="shared" si="20"/>
        <v>Industry - Chemicals - Dryer - Bio fuel - NETS - NEW</v>
      </c>
      <c r="AE148" s="58" t="s">
        <v>1</v>
      </c>
      <c r="AF148" s="59" t="s">
        <v>259</v>
      </c>
      <c r="AG148" s="59"/>
      <c r="AH148" s="60"/>
      <c r="AI148" s="59"/>
    </row>
    <row r="149" spans="3:35" ht="14.5">
      <c r="C149" t="str">
        <f t="shared" ref="C149:E149" si="31">+C17</f>
        <v>Chemicals</v>
      </c>
      <c r="D149" t="str">
        <f t="shared" si="31"/>
        <v>Dryer</v>
      </c>
      <c r="E149" t="str">
        <f t="shared" si="31"/>
        <v>Biomethane</v>
      </c>
      <c r="F149" t="s">
        <v>229</v>
      </c>
      <c r="G149" t="str">
        <f>+VLOOKUP(C149,IND!$O$5:$P$72,2,FALSE)</f>
        <v>CAF</v>
      </c>
      <c r="H149" t="str">
        <f>+VLOOKUP(D149,IND!$O$5:$P$72,2,FALSE)</f>
        <v>DRR</v>
      </c>
      <c r="I149" t="str">
        <f>+VLOOKUP(E149,IND!$O$5:$P$76,2,FALSE)</f>
        <v>BGS</v>
      </c>
      <c r="J149">
        <v>10000</v>
      </c>
      <c r="K149">
        <v>2</v>
      </c>
      <c r="M149" s="45" t="str">
        <f t="shared" si="14"/>
        <v>I-CAF-DRR-BGS-NETS_N</v>
      </c>
      <c r="N149" s="45" t="str">
        <f t="shared" si="15"/>
        <v>Industry - Chemicals - Dryer - Biomethane - NETS - NEW</v>
      </c>
      <c r="O149" s="45" t="str">
        <f t="shared" si="16"/>
        <v>INDBGS</v>
      </c>
      <c r="P149" s="45" t="str">
        <f t="shared" si="17"/>
        <v>CAFHTH,CAFMTH,CAFLTH,CAFHET</v>
      </c>
      <c r="Q149" s="51">
        <f>VLOOKUP("Industrial "&amp;E149&amp;" "&amp;D149,data_SEAI!$C$5:$M$208,11,FALSE)</f>
        <v>0.92</v>
      </c>
      <c r="R149" s="45">
        <v>20</v>
      </c>
      <c r="S149" s="50">
        <f>VLOOKUP("Industrial "&amp;E149&amp;" "&amp;D149,pivot_SEAI!$A$5:$D$72,K149,FALSE)</f>
        <v>229.93250380000001</v>
      </c>
      <c r="T149" s="45">
        <v>31.536000000000001</v>
      </c>
      <c r="U149" s="45">
        <v>0.85</v>
      </c>
      <c r="V149" s="44">
        <f t="shared" si="18"/>
        <v>11.496625190000001</v>
      </c>
      <c r="W149" s="45">
        <v>2019</v>
      </c>
      <c r="AA149" s="57" t="s">
        <v>258</v>
      </c>
      <c r="AB149" s="57"/>
      <c r="AC149" s="57" t="str">
        <f t="shared" si="19"/>
        <v>I-CAF-DRR-BGS-NETS_N</v>
      </c>
      <c r="AD149" s="57" t="str">
        <f t="shared" si="20"/>
        <v>Industry - Chemicals - Dryer - Biomethane - NETS - NEW</v>
      </c>
      <c r="AE149" s="58" t="s">
        <v>1</v>
      </c>
      <c r="AF149" s="59" t="s">
        <v>259</v>
      </c>
      <c r="AG149" s="59"/>
      <c r="AH149" s="60"/>
      <c r="AI149" s="59"/>
    </row>
    <row r="150" spans="3:35" ht="14.5">
      <c r="C150" t="str">
        <f t="shared" ref="C150:E150" si="32">+C18</f>
        <v>Chemicals</v>
      </c>
      <c r="D150" t="str">
        <f t="shared" si="32"/>
        <v>Dryer</v>
      </c>
      <c r="E150" t="str">
        <f t="shared" si="32"/>
        <v>Electric</v>
      </c>
      <c r="F150" t="s">
        <v>229</v>
      </c>
      <c r="G150" t="str">
        <f>+VLOOKUP(C150,IND!$O$5:$P$72,2,FALSE)</f>
        <v>CAF</v>
      </c>
      <c r="H150" t="str">
        <f>+VLOOKUP(D150,IND!$O$5:$P$72,2,FALSE)</f>
        <v>DRR</v>
      </c>
      <c r="I150" t="str">
        <f>+VLOOKUP(E150,IND!$O$5:$P$76,2,FALSE)</f>
        <v>ELC</v>
      </c>
      <c r="J150">
        <v>10000</v>
      </c>
      <c r="K150">
        <v>2</v>
      </c>
      <c r="M150" s="45" t="str">
        <f t="shared" si="14"/>
        <v>I-CAF-DRR-ELC-NETS_N</v>
      </c>
      <c r="N150" s="45" t="str">
        <f t="shared" si="15"/>
        <v>Industry - Chemicals - Dryer - Electric - NETS - NEW</v>
      </c>
      <c r="O150" s="45" t="str">
        <f t="shared" si="16"/>
        <v>INDELC</v>
      </c>
      <c r="P150" s="45" t="str">
        <f t="shared" si="17"/>
        <v>CAFHTH,CAFMTH,CAFLTH,CAFHET</v>
      </c>
      <c r="Q150" s="51">
        <f>VLOOKUP("Industrial "&amp;E150&amp;" "&amp;D150,data_SEAI!$C$5:$M$208,11,FALSE)</f>
        <v>0.995</v>
      </c>
      <c r="R150" s="45">
        <v>20</v>
      </c>
      <c r="S150" s="50">
        <f>VLOOKUP("Industrial "&amp;E150&amp;" "&amp;D150,pivot_SEAI!$A$5:$D$72,K150,FALSE)</f>
        <v>60.037290519999999</v>
      </c>
      <c r="T150" s="45">
        <v>31.536000000000001</v>
      </c>
      <c r="U150" s="45">
        <v>0.85</v>
      </c>
      <c r="V150" s="44">
        <f t="shared" si="18"/>
        <v>3.0018645260000003</v>
      </c>
      <c r="W150" s="45">
        <v>2019</v>
      </c>
      <c r="AA150" s="57" t="s">
        <v>258</v>
      </c>
      <c r="AB150" s="57"/>
      <c r="AC150" s="57" t="str">
        <f t="shared" si="19"/>
        <v>I-CAF-DRR-ELC-NETS_N</v>
      </c>
      <c r="AD150" s="57" t="str">
        <f t="shared" si="20"/>
        <v>Industry - Chemicals - Dryer - Electric - NETS - NEW</v>
      </c>
      <c r="AE150" s="58" t="s">
        <v>1</v>
      </c>
      <c r="AF150" s="59" t="s">
        <v>259</v>
      </c>
      <c r="AG150" s="59"/>
      <c r="AH150" s="60"/>
      <c r="AI150" s="59"/>
    </row>
    <row r="151" spans="3:35" ht="14.5">
      <c r="C151" t="str">
        <f t="shared" ref="C151:E151" si="33">+C19</f>
        <v>Chemicals</v>
      </c>
      <c r="D151" t="str">
        <f t="shared" si="33"/>
        <v>Dryer</v>
      </c>
      <c r="E151" t="str">
        <f t="shared" si="33"/>
        <v>Gas</v>
      </c>
      <c r="F151" t="s">
        <v>229</v>
      </c>
      <c r="G151" t="str">
        <f>+VLOOKUP(C151,IND!$O$5:$P$72,2,FALSE)</f>
        <v>CAF</v>
      </c>
      <c r="H151" t="str">
        <f>+VLOOKUP(D151,IND!$O$5:$P$72,2,FALSE)</f>
        <v>DRR</v>
      </c>
      <c r="I151" t="str">
        <f>+VLOOKUP(E151,IND!$O$5:$P$76,2,FALSE)</f>
        <v>GAS</v>
      </c>
      <c r="J151">
        <v>10000</v>
      </c>
      <c r="K151">
        <v>2</v>
      </c>
      <c r="M151" s="45" t="str">
        <f t="shared" si="14"/>
        <v>I-CAF-DRR-GAS-NETS_N</v>
      </c>
      <c r="N151" s="45" t="str">
        <f t="shared" si="15"/>
        <v>Industry - Chemicals - Dryer - Gas - NETS - NEW</v>
      </c>
      <c r="O151" s="45" t="str">
        <f t="shared" si="16"/>
        <v>INDGAS</v>
      </c>
      <c r="P151" s="45" t="str">
        <f t="shared" si="17"/>
        <v>CAFHTH,CAFMTH,CAFLTH,CAFHET</v>
      </c>
      <c r="Q151" s="51">
        <f>VLOOKUP("Industrial "&amp;E151&amp;" "&amp;D151,data_SEAI!$C$5:$M$208,11,FALSE)</f>
        <v>0.92</v>
      </c>
      <c r="R151" s="45">
        <v>20</v>
      </c>
      <c r="S151" s="50">
        <f>VLOOKUP("Industrial "&amp;E151&amp;" "&amp;D151,pivot_SEAI!$A$5:$D$72,K151,FALSE)</f>
        <v>229.93250380000001</v>
      </c>
      <c r="T151" s="45">
        <v>31.536000000000001</v>
      </c>
      <c r="U151" s="45">
        <v>0.85</v>
      </c>
      <c r="V151" s="44">
        <f t="shared" si="18"/>
        <v>11.496625190000001</v>
      </c>
      <c r="W151" s="45">
        <v>2019</v>
      </c>
      <c r="AA151" s="57" t="s">
        <v>258</v>
      </c>
      <c r="AB151" s="57"/>
      <c r="AC151" s="57" t="str">
        <f t="shared" si="19"/>
        <v>I-CAF-DRR-GAS-NETS_N</v>
      </c>
      <c r="AD151" s="57" t="str">
        <f t="shared" si="20"/>
        <v>Industry - Chemicals - Dryer - Gas - NETS - NEW</v>
      </c>
      <c r="AE151" s="58" t="s">
        <v>1</v>
      </c>
      <c r="AF151" s="59" t="s">
        <v>259</v>
      </c>
      <c r="AG151" s="59"/>
      <c r="AH151" s="60"/>
      <c r="AI151" s="59"/>
    </row>
    <row r="152" spans="3:35" ht="14.5">
      <c r="C152" t="str">
        <f t="shared" ref="C152:E152" si="34">+C20</f>
        <v>Chemicals</v>
      </c>
      <c r="D152" t="str">
        <f t="shared" si="34"/>
        <v>Dryer</v>
      </c>
      <c r="E152" t="str">
        <f t="shared" si="34"/>
        <v>Hydrogen</v>
      </c>
      <c r="F152" t="s">
        <v>229</v>
      </c>
      <c r="G152" t="str">
        <f>+VLOOKUP(C152,IND!$O$5:$P$72,2,FALSE)</f>
        <v>CAF</v>
      </c>
      <c r="H152" t="str">
        <f>+VLOOKUP(D152,IND!$O$5:$P$72,2,FALSE)</f>
        <v>DRR</v>
      </c>
      <c r="I152" t="str">
        <f>+VLOOKUP(E152,IND!$O$5:$P$76,2,FALSE)</f>
        <v>H2L</v>
      </c>
      <c r="J152">
        <v>10000</v>
      </c>
      <c r="K152">
        <v>2</v>
      </c>
      <c r="M152" s="45" t="str">
        <f t="shared" si="14"/>
        <v>I-CAF-DRR-H2L-NETS_N</v>
      </c>
      <c r="N152" s="45" t="str">
        <f t="shared" si="15"/>
        <v>Industry - Chemicals - Dryer - Hydrogen - NETS - NEW</v>
      </c>
      <c r="O152" s="45" t="str">
        <f t="shared" si="16"/>
        <v>INDH2L</v>
      </c>
      <c r="P152" s="45" t="str">
        <f t="shared" si="17"/>
        <v>CAFHTH,CAFMTH,CAFLTH,CAFHET</v>
      </c>
      <c r="Q152" s="51">
        <f>VLOOKUP("Industrial "&amp;E152&amp;" "&amp;D152,data_SEAI!$C$5:$M$208,11,FALSE)</f>
        <v>0.92</v>
      </c>
      <c r="R152" s="45">
        <v>20</v>
      </c>
      <c r="S152" s="50">
        <f>VLOOKUP("Industrial "&amp;E152&amp;" "&amp;D152,pivot_SEAI!$A$5:$D$72,K152,FALSE)</f>
        <v>257.88906800000001</v>
      </c>
      <c r="T152" s="45">
        <v>31.536000000000001</v>
      </c>
      <c r="U152" s="45">
        <v>0.85</v>
      </c>
      <c r="V152" s="44">
        <f t="shared" si="18"/>
        <v>12.894453400000002</v>
      </c>
      <c r="W152" s="45">
        <v>2019</v>
      </c>
      <c r="AA152" s="57" t="s">
        <v>258</v>
      </c>
      <c r="AB152" s="57"/>
      <c r="AC152" s="57" t="str">
        <f t="shared" si="19"/>
        <v>I-CAF-DRR-H2L-NETS_N</v>
      </c>
      <c r="AD152" s="57" t="str">
        <f t="shared" si="20"/>
        <v>Industry - Chemicals - Dryer - Hydrogen - NETS - NEW</v>
      </c>
      <c r="AE152" s="58" t="s">
        <v>1</v>
      </c>
      <c r="AF152" s="59" t="s">
        <v>259</v>
      </c>
      <c r="AG152" s="59"/>
      <c r="AH152" s="60"/>
      <c r="AI152" s="59"/>
    </row>
    <row r="153" spans="3:35" ht="14.5">
      <c r="C153" t="str">
        <f t="shared" ref="C153:E153" si="35">+C21</f>
        <v>Chemicals</v>
      </c>
      <c r="D153" t="str">
        <f t="shared" si="35"/>
        <v>CHP</v>
      </c>
      <c r="E153" t="str">
        <f t="shared" si="35"/>
        <v>Bio fuel</v>
      </c>
      <c r="F153" t="s">
        <v>229</v>
      </c>
      <c r="G153" t="str">
        <f>+VLOOKUP(C153,IND!$O$5:$P$72,2,FALSE)</f>
        <v>CAF</v>
      </c>
      <c r="H153" t="str">
        <f>+VLOOKUP(D153,IND!$O$5:$P$72,2,FALSE)</f>
        <v>CHP</v>
      </c>
      <c r="I153" t="str">
        <f>+VLOOKUP(E153,IND!$O$5:$P$76,2,FALSE)</f>
        <v>BIO</v>
      </c>
      <c r="J153">
        <v>10000</v>
      </c>
      <c r="K153">
        <v>2</v>
      </c>
      <c r="M153" s="45" t="str">
        <f t="shared" si="14"/>
        <v>I-CAF-CHP-BIO-NETS_N</v>
      </c>
      <c r="N153" s="45" t="str">
        <f t="shared" si="15"/>
        <v>Industry - Chemicals - CHP - Bio fuel - NETS - NEW</v>
      </c>
      <c r="O153" s="45" t="str">
        <f t="shared" si="16"/>
        <v>INDBIO</v>
      </c>
      <c r="P153" s="45" t="str">
        <f t="shared" si="17"/>
        <v>CAFHTH,CAFMTH,CAFLTH,CAFHET</v>
      </c>
      <c r="Q153" s="51">
        <f>VLOOKUP("Industrial "&amp;E153&amp;" "&amp;D153,data_SEAI!$C$5:$M$208,11,FALSE)</f>
        <v>0.5</v>
      </c>
      <c r="R153" s="45">
        <v>20</v>
      </c>
      <c r="S153" s="50">
        <f>VLOOKUP("Industrial "&amp;E153&amp;" "&amp;D153,pivot_SEAI!$A$5:$D$72,K153,FALSE)</f>
        <v>367.09440769999998</v>
      </c>
      <c r="T153" s="45">
        <v>31.536000000000001</v>
      </c>
      <c r="U153" s="45">
        <v>0.85</v>
      </c>
      <c r="V153" s="44">
        <f t="shared" si="18"/>
        <v>18.354720385</v>
      </c>
      <c r="W153" s="45">
        <v>2019</v>
      </c>
      <c r="AA153" s="57" t="s">
        <v>258</v>
      </c>
      <c r="AB153" s="57"/>
      <c r="AC153" s="57" t="str">
        <f t="shared" si="19"/>
        <v>I-CAF-CHP-BIO-NETS_N</v>
      </c>
      <c r="AD153" s="57" t="str">
        <f t="shared" si="20"/>
        <v>Industry - Chemicals - CHP - Bio fuel - NETS - NEW</v>
      </c>
      <c r="AE153" s="58" t="s">
        <v>1</v>
      </c>
      <c r="AF153" s="59" t="s">
        <v>259</v>
      </c>
      <c r="AG153" s="59"/>
      <c r="AH153" s="60"/>
      <c r="AI153" s="59"/>
    </row>
    <row r="154" spans="3:35" ht="14.5">
      <c r="C154" t="str">
        <f t="shared" ref="C154:E154" si="36">+C22</f>
        <v>Chemicals</v>
      </c>
      <c r="D154" t="str">
        <f t="shared" si="36"/>
        <v>CHP</v>
      </c>
      <c r="E154" t="str">
        <f t="shared" si="36"/>
        <v>Biomass</v>
      </c>
      <c r="F154" t="s">
        <v>229</v>
      </c>
      <c r="G154" t="str">
        <f>+VLOOKUP(C154,IND!$O$5:$P$72,2,FALSE)</f>
        <v>CAF</v>
      </c>
      <c r="H154" t="str">
        <f>+VLOOKUP(D154,IND!$O$5:$P$72,2,FALSE)</f>
        <v>CHP</v>
      </c>
      <c r="I154" t="str">
        <f>+VLOOKUP(E154,IND!$O$5:$P$76,2,FALSE)</f>
        <v>WOO</v>
      </c>
      <c r="J154">
        <v>10000</v>
      </c>
      <c r="K154">
        <v>2</v>
      </c>
      <c r="M154" s="45" t="str">
        <f t="shared" si="14"/>
        <v>I-CAF-CHP-WOO-NETS_N</v>
      </c>
      <c r="N154" s="45" t="str">
        <f t="shared" si="15"/>
        <v>Industry - Chemicals - CHP - Biomass - NETS - NEW</v>
      </c>
      <c r="O154" s="45" t="str">
        <f t="shared" si="16"/>
        <v>INDWOO</v>
      </c>
      <c r="P154" s="45" t="str">
        <f t="shared" si="17"/>
        <v>CAFHTH,CAFMTH,CAFLTH,CAFHET</v>
      </c>
      <c r="Q154" s="51">
        <f>VLOOKUP("Industrial "&amp;E154&amp;" "&amp;D154,data_SEAI!$C$5:$M$208,11,FALSE)</f>
        <v>0.5</v>
      </c>
      <c r="R154" s="45">
        <v>20</v>
      </c>
      <c r="S154" s="50">
        <f>VLOOKUP("Industrial "&amp;E154&amp;" "&amp;D154,pivot_SEAI!$A$5:$D$72,K154,FALSE)</f>
        <v>252</v>
      </c>
      <c r="T154" s="45">
        <v>31.536000000000001</v>
      </c>
      <c r="U154" s="45">
        <v>0.85</v>
      </c>
      <c r="V154" s="44">
        <f t="shared" si="18"/>
        <v>12.600000000000001</v>
      </c>
      <c r="W154" s="45">
        <v>2019</v>
      </c>
      <c r="AA154" s="57" t="s">
        <v>258</v>
      </c>
      <c r="AB154" s="57"/>
      <c r="AC154" s="57" t="str">
        <f t="shared" si="19"/>
        <v>I-CAF-CHP-WOO-NETS_N</v>
      </c>
      <c r="AD154" s="57" t="str">
        <f t="shared" si="20"/>
        <v>Industry - Chemicals - CHP - Biomass - NETS - NEW</v>
      </c>
      <c r="AE154" s="58" t="s">
        <v>1</v>
      </c>
      <c r="AF154" s="59" t="s">
        <v>259</v>
      </c>
      <c r="AG154" s="59"/>
      <c r="AH154" s="60"/>
      <c r="AI154" s="59"/>
    </row>
    <row r="155" spans="3:35" ht="14.5">
      <c r="C155" t="str">
        <f t="shared" ref="C155:E155" si="37">+C23</f>
        <v>Chemicals</v>
      </c>
      <c r="D155" t="str">
        <f t="shared" si="37"/>
        <v>CHP</v>
      </c>
      <c r="E155" t="str">
        <f t="shared" si="37"/>
        <v>Biomethane</v>
      </c>
      <c r="F155" t="s">
        <v>229</v>
      </c>
      <c r="G155" t="str">
        <f>+VLOOKUP(C155,IND!$O$5:$P$72,2,FALSE)</f>
        <v>CAF</v>
      </c>
      <c r="H155" t="str">
        <f>+VLOOKUP(D155,IND!$O$5:$P$72,2,FALSE)</f>
        <v>CHP</v>
      </c>
      <c r="I155" t="str">
        <f>+VLOOKUP(E155,IND!$O$5:$P$76,2,FALSE)</f>
        <v>BGS</v>
      </c>
      <c r="J155">
        <v>10000</v>
      </c>
      <c r="K155">
        <v>2</v>
      </c>
      <c r="M155" s="45" t="str">
        <f t="shared" si="14"/>
        <v>I-CAF-CHP-BGS-NETS_N</v>
      </c>
      <c r="N155" s="45" t="str">
        <f t="shared" si="15"/>
        <v>Industry - Chemicals - CHP - Biomethane - NETS - NEW</v>
      </c>
      <c r="O155" s="45" t="str">
        <f t="shared" si="16"/>
        <v>INDBGS</v>
      </c>
      <c r="P155" s="45" t="str">
        <f t="shared" si="17"/>
        <v>CAFHTH,CAFMTH,CAFLTH,CAFHET</v>
      </c>
      <c r="Q155" s="51">
        <f>VLOOKUP("Industrial "&amp;E155&amp;" "&amp;D155,data_SEAI!$C$5:$M$208,11,FALSE)</f>
        <v>0.5</v>
      </c>
      <c r="R155" s="45">
        <v>20</v>
      </c>
      <c r="S155" s="50">
        <f>VLOOKUP("Industrial "&amp;E155&amp;" "&amp;D155,pivot_SEAI!$A$5:$D$72,K155,FALSE)</f>
        <v>367.09440769999998</v>
      </c>
      <c r="T155" s="45">
        <v>31.536000000000001</v>
      </c>
      <c r="U155" s="45">
        <v>0.85</v>
      </c>
      <c r="V155" s="44">
        <f t="shared" si="18"/>
        <v>18.354720385</v>
      </c>
      <c r="W155" s="45">
        <v>2019</v>
      </c>
      <c r="AA155" s="57" t="s">
        <v>258</v>
      </c>
      <c r="AB155" s="57"/>
      <c r="AC155" s="57" t="str">
        <f t="shared" si="19"/>
        <v>I-CAF-CHP-BGS-NETS_N</v>
      </c>
      <c r="AD155" s="57" t="str">
        <f t="shared" si="20"/>
        <v>Industry - Chemicals - CHP - Biomethane - NETS - NEW</v>
      </c>
      <c r="AE155" s="58" t="s">
        <v>1</v>
      </c>
      <c r="AF155" s="59" t="s">
        <v>259</v>
      </c>
      <c r="AG155" s="59"/>
      <c r="AH155" s="60"/>
      <c r="AI155" s="59"/>
    </row>
    <row r="156" spans="3:35" ht="14.5">
      <c r="C156" t="str">
        <f t="shared" ref="C156:E156" si="38">+C24</f>
        <v>Chemicals</v>
      </c>
      <c r="D156" t="str">
        <f t="shared" si="38"/>
        <v>CHP</v>
      </c>
      <c r="E156" t="str">
        <f t="shared" si="38"/>
        <v>Gas</v>
      </c>
      <c r="F156" t="s">
        <v>229</v>
      </c>
      <c r="G156" t="str">
        <f>+VLOOKUP(C156,IND!$O$5:$P$72,2,FALSE)</f>
        <v>CAF</v>
      </c>
      <c r="H156" t="str">
        <f>+VLOOKUP(D156,IND!$O$5:$P$72,2,FALSE)</f>
        <v>CHP</v>
      </c>
      <c r="I156" t="str">
        <f>+VLOOKUP(E156,IND!$O$5:$P$76,2,FALSE)</f>
        <v>GAS</v>
      </c>
      <c r="J156">
        <v>10000</v>
      </c>
      <c r="K156">
        <v>2</v>
      </c>
      <c r="M156" s="45" t="str">
        <f t="shared" si="14"/>
        <v>I-CAF-CHP-GAS-NETS_N</v>
      </c>
      <c r="N156" s="45" t="str">
        <f t="shared" si="15"/>
        <v>Industry - Chemicals - CHP - Gas - NETS - NEW</v>
      </c>
      <c r="O156" s="45" t="str">
        <f t="shared" si="16"/>
        <v>INDGAS</v>
      </c>
      <c r="P156" s="45" t="str">
        <f t="shared" si="17"/>
        <v>CAFHTH,CAFMTH,CAFLTH,CAFHET</v>
      </c>
      <c r="Q156" s="51">
        <f>VLOOKUP("Industrial "&amp;E156&amp;" "&amp;D156,data_SEAI!$C$5:$M$208,11,FALSE)</f>
        <v>0.5</v>
      </c>
      <c r="R156" s="45">
        <v>20</v>
      </c>
      <c r="S156" s="50">
        <f>VLOOKUP("Industrial "&amp;E156&amp;" "&amp;D156,pivot_SEAI!$A$5:$D$72,K156,FALSE)</f>
        <v>367.09440769999998</v>
      </c>
      <c r="T156" s="45">
        <v>31.536000000000001</v>
      </c>
      <c r="U156" s="45">
        <v>0.85</v>
      </c>
      <c r="V156" s="44">
        <f t="shared" si="18"/>
        <v>18.354720385</v>
      </c>
      <c r="W156" s="45">
        <v>2019</v>
      </c>
      <c r="AA156" s="57" t="s">
        <v>258</v>
      </c>
      <c r="AB156" s="57"/>
      <c r="AC156" s="57" t="str">
        <f t="shared" si="19"/>
        <v>I-CAF-CHP-GAS-NETS_N</v>
      </c>
      <c r="AD156" s="57" t="str">
        <f t="shared" si="20"/>
        <v>Industry - Chemicals - CHP - Gas - NETS - NEW</v>
      </c>
      <c r="AE156" s="58" t="s">
        <v>1</v>
      </c>
      <c r="AF156" s="59" t="s">
        <v>259</v>
      </c>
      <c r="AG156" s="59"/>
      <c r="AH156" s="60"/>
      <c r="AI156" s="59"/>
    </row>
    <row r="157" spans="3:35" ht="14.5">
      <c r="C157" t="str">
        <f t="shared" ref="C157:E157" si="39">+C25</f>
        <v>Chemicals</v>
      </c>
      <c r="D157" t="str">
        <f t="shared" si="39"/>
        <v>CHP</v>
      </c>
      <c r="E157" t="str">
        <f t="shared" si="39"/>
        <v>Hydrogen</v>
      </c>
      <c r="F157" t="s">
        <v>229</v>
      </c>
      <c r="G157" t="str">
        <f>+VLOOKUP(C157,IND!$O$5:$P$72,2,FALSE)</f>
        <v>CAF</v>
      </c>
      <c r="H157" t="str">
        <f>+VLOOKUP(D157,IND!$O$5:$P$72,2,FALSE)</f>
        <v>CHP</v>
      </c>
      <c r="I157" t="str">
        <f>+VLOOKUP(E157,IND!$O$5:$P$76,2,FALSE)</f>
        <v>H2L</v>
      </c>
      <c r="J157">
        <v>10000</v>
      </c>
      <c r="K157">
        <v>2</v>
      </c>
      <c r="M157" s="45" t="str">
        <f t="shared" si="14"/>
        <v>I-CAF-CHP-H2L-NETS_N</v>
      </c>
      <c r="N157" s="45" t="str">
        <f t="shared" si="15"/>
        <v>Industry - Chemicals - CHP - Hydrogen - NETS - NEW</v>
      </c>
      <c r="O157" s="45" t="str">
        <f t="shared" si="16"/>
        <v>INDH2L</v>
      </c>
      <c r="P157" s="45" t="str">
        <f t="shared" si="17"/>
        <v>CAFHTH,CAFMTH,CAFLTH,CAFHET</v>
      </c>
      <c r="Q157" s="51">
        <f>VLOOKUP("Industrial "&amp;E157&amp;" "&amp;D157,data_SEAI!$C$5:$M$208,11,FALSE)</f>
        <v>0.5</v>
      </c>
      <c r="R157" s="45">
        <v>20</v>
      </c>
      <c r="S157" s="50">
        <f>VLOOKUP("Industrial "&amp;E157&amp;" "&amp;D157,pivot_SEAI!$A$5:$D$72,K157,FALSE)</f>
        <v>663.09440770000003</v>
      </c>
      <c r="T157" s="45">
        <v>31.536000000000001</v>
      </c>
      <c r="U157" s="45">
        <v>0.85</v>
      </c>
      <c r="V157" s="44">
        <f t="shared" si="18"/>
        <v>33.154720385000005</v>
      </c>
      <c r="W157" s="45">
        <v>2019</v>
      </c>
      <c r="AA157" s="57" t="s">
        <v>258</v>
      </c>
      <c r="AB157" s="57"/>
      <c r="AC157" s="57" t="str">
        <f t="shared" si="19"/>
        <v>I-CAF-CHP-H2L-NETS_N</v>
      </c>
      <c r="AD157" s="57" t="str">
        <f t="shared" si="20"/>
        <v>Industry - Chemicals - CHP - Hydrogen - NETS - NEW</v>
      </c>
      <c r="AE157" s="58" t="s">
        <v>1</v>
      </c>
      <c r="AF157" s="59" t="s">
        <v>259</v>
      </c>
      <c r="AG157" s="59"/>
      <c r="AH157" s="60"/>
      <c r="AI157" s="59"/>
    </row>
    <row r="158" spans="3:35" ht="14.5">
      <c r="C158" t="str">
        <f t="shared" ref="C158:E158" si="40">+C26</f>
        <v>Chemicals</v>
      </c>
      <c r="D158" t="str">
        <f t="shared" si="40"/>
        <v>Boiler</v>
      </c>
      <c r="E158" t="str">
        <f t="shared" si="40"/>
        <v>Bio fuel</v>
      </c>
      <c r="F158" t="s">
        <v>229</v>
      </c>
      <c r="G158" t="str">
        <f>+VLOOKUP(C158,IND!$O$5:$P$72,2,FALSE)</f>
        <v>CAF</v>
      </c>
      <c r="H158" t="str">
        <f>+VLOOKUP(D158,IND!$O$5:$P$72,2,FALSE)</f>
        <v>BLR</v>
      </c>
      <c r="I158" t="str">
        <f>+VLOOKUP(E158,IND!$O$5:$P$76,2,FALSE)</f>
        <v>BIO</v>
      </c>
      <c r="J158">
        <v>10000</v>
      </c>
      <c r="K158">
        <v>2</v>
      </c>
      <c r="M158" s="45" t="str">
        <f t="shared" si="14"/>
        <v>I-CAF-BLR-BIO-NETS_N</v>
      </c>
      <c r="N158" s="45" t="str">
        <f t="shared" si="15"/>
        <v>Industry - Chemicals - Boiler - Bio fuel - NETS - NEW</v>
      </c>
      <c r="O158" s="45" t="str">
        <f t="shared" si="16"/>
        <v>INDBIO</v>
      </c>
      <c r="P158" s="45" t="str">
        <f t="shared" si="17"/>
        <v>CAFHTH,CAFMTH,CAFLTH,CAFHET</v>
      </c>
      <c r="Q158" s="51">
        <f>VLOOKUP("Industrial "&amp;E158&amp;" "&amp;D158,data_SEAI!$C$5:$M$208,11,FALSE)</f>
        <v>0.92</v>
      </c>
      <c r="R158" s="45">
        <v>20</v>
      </c>
      <c r="S158" s="50">
        <f>VLOOKUP("Industrial "&amp;E158&amp;" "&amp;D158,pivot_SEAI!$A$5:$D$72,K158,FALSE)</f>
        <v>228.0929864</v>
      </c>
      <c r="T158" s="45">
        <v>31.536000000000001</v>
      </c>
      <c r="U158" s="45">
        <v>0.85</v>
      </c>
      <c r="V158" s="44">
        <f t="shared" si="18"/>
        <v>11.404649320000001</v>
      </c>
      <c r="W158" s="45">
        <v>2019</v>
      </c>
      <c r="AA158" s="57" t="s">
        <v>258</v>
      </c>
      <c r="AB158" s="57"/>
      <c r="AC158" s="57" t="str">
        <f t="shared" si="19"/>
        <v>I-CAF-BLR-BIO-NETS_N</v>
      </c>
      <c r="AD158" s="57" t="str">
        <f t="shared" si="20"/>
        <v>Industry - Chemicals - Boiler - Bio fuel - NETS - NEW</v>
      </c>
      <c r="AE158" s="58" t="s">
        <v>1</v>
      </c>
      <c r="AF158" s="59" t="s">
        <v>259</v>
      </c>
      <c r="AG158" s="59"/>
      <c r="AH158" s="60"/>
      <c r="AI158" s="59"/>
    </row>
    <row r="159" spans="3:35" ht="14.5">
      <c r="C159" t="str">
        <f t="shared" ref="C159:E159" si="41">+C27</f>
        <v>Chemicals</v>
      </c>
      <c r="D159" t="str">
        <f t="shared" si="41"/>
        <v>Boiler</v>
      </c>
      <c r="E159" t="str">
        <f t="shared" si="41"/>
        <v>Biomass</v>
      </c>
      <c r="F159" t="s">
        <v>229</v>
      </c>
      <c r="G159" t="str">
        <f>+VLOOKUP(C159,IND!$O$5:$P$72,2,FALSE)</f>
        <v>CAF</v>
      </c>
      <c r="H159" t="str">
        <f>+VLOOKUP(D159,IND!$O$5:$P$72,2,FALSE)</f>
        <v>BLR</v>
      </c>
      <c r="I159" t="str">
        <f>+VLOOKUP(E159,IND!$O$5:$P$76,2,FALSE)</f>
        <v>WOO</v>
      </c>
      <c r="J159">
        <v>10000</v>
      </c>
      <c r="K159">
        <v>2</v>
      </c>
      <c r="M159" s="45" t="str">
        <f t="shared" si="14"/>
        <v>I-CAF-BLR-WOO-NETS_N</v>
      </c>
      <c r="N159" s="45" t="str">
        <f t="shared" si="15"/>
        <v>Industry - Chemicals - Boiler - Biomass - NETS - NEW</v>
      </c>
      <c r="O159" s="45" t="str">
        <f t="shared" si="16"/>
        <v>INDWOO</v>
      </c>
      <c r="P159" s="45" t="str">
        <f t="shared" si="17"/>
        <v>CAFHTH,CAFMTH,CAFLTH,CAFHET</v>
      </c>
      <c r="Q159" s="51">
        <f>VLOOKUP("Industrial "&amp;E159&amp;" "&amp;D159,data_SEAI!$C$5:$M$208,11,FALSE)</f>
        <v>0.85</v>
      </c>
      <c r="R159" s="45">
        <v>20</v>
      </c>
      <c r="S159" s="50">
        <f>VLOOKUP("Industrial "&amp;E159&amp;" "&amp;D159,pivot_SEAI!$A$5:$D$72,K159,FALSE)</f>
        <v>479.54489319999999</v>
      </c>
      <c r="T159" s="45">
        <v>31.536000000000001</v>
      </c>
      <c r="U159" s="45">
        <v>0.85</v>
      </c>
      <c r="V159" s="44">
        <f t="shared" si="18"/>
        <v>23.97724466</v>
      </c>
      <c r="W159" s="45">
        <v>2019</v>
      </c>
      <c r="AA159" s="57" t="s">
        <v>258</v>
      </c>
      <c r="AB159" s="57"/>
      <c r="AC159" s="57" t="str">
        <f t="shared" si="19"/>
        <v>I-CAF-BLR-WOO-NETS_N</v>
      </c>
      <c r="AD159" s="57" t="str">
        <f t="shared" si="20"/>
        <v>Industry - Chemicals - Boiler - Biomass - NETS - NEW</v>
      </c>
      <c r="AE159" s="58" t="s">
        <v>1</v>
      </c>
      <c r="AF159" s="59" t="s">
        <v>259</v>
      </c>
      <c r="AG159" s="59"/>
      <c r="AH159" s="60"/>
      <c r="AI159" s="59"/>
    </row>
    <row r="160" spans="3:35" ht="14.5">
      <c r="C160" t="str">
        <f t="shared" ref="C160:E160" si="42">+C28</f>
        <v>Chemicals</v>
      </c>
      <c r="D160" t="str">
        <f t="shared" si="42"/>
        <v>Boiler</v>
      </c>
      <c r="E160" t="str">
        <f t="shared" si="42"/>
        <v>Biomethane</v>
      </c>
      <c r="F160" t="s">
        <v>229</v>
      </c>
      <c r="G160" t="str">
        <f>+VLOOKUP(C160,IND!$O$5:$P$72,2,FALSE)</f>
        <v>CAF</v>
      </c>
      <c r="H160" t="str">
        <f>+VLOOKUP(D160,IND!$O$5:$P$72,2,FALSE)</f>
        <v>BLR</v>
      </c>
      <c r="I160" t="str">
        <f>+VLOOKUP(E160,IND!$O$5:$P$76,2,FALSE)</f>
        <v>BGS</v>
      </c>
      <c r="J160">
        <v>10000</v>
      </c>
      <c r="K160">
        <v>2</v>
      </c>
      <c r="M160" s="45" t="str">
        <f t="shared" si="14"/>
        <v>I-CAF-BLR-BGS-NETS_N</v>
      </c>
      <c r="N160" s="45" t="str">
        <f t="shared" si="15"/>
        <v>Industry - Chemicals - Boiler - Biomethane - NETS - NEW</v>
      </c>
      <c r="O160" s="45" t="str">
        <f t="shared" si="16"/>
        <v>INDBGS</v>
      </c>
      <c r="P160" s="45" t="str">
        <f t="shared" si="17"/>
        <v>CAFHTH,CAFMTH,CAFLTH,CAFHET</v>
      </c>
      <c r="Q160" s="51">
        <f>VLOOKUP("Industrial "&amp;E160&amp;" "&amp;D160,data_SEAI!$C$5:$M$208,11,FALSE)</f>
        <v>0.92</v>
      </c>
      <c r="R160" s="45">
        <v>20</v>
      </c>
      <c r="S160" s="50">
        <f>VLOOKUP("Industrial "&amp;E160&amp;" "&amp;D160,pivot_SEAI!$A$5:$D$72,K160,FALSE)</f>
        <v>228.0929864</v>
      </c>
      <c r="T160" s="45">
        <v>31.536000000000001</v>
      </c>
      <c r="U160" s="45">
        <v>0.85</v>
      </c>
      <c r="V160" s="44">
        <f t="shared" si="18"/>
        <v>11.404649320000001</v>
      </c>
      <c r="W160" s="45">
        <v>2019</v>
      </c>
      <c r="AA160" s="57" t="s">
        <v>258</v>
      </c>
      <c r="AB160" s="57"/>
      <c r="AC160" s="57" t="str">
        <f t="shared" si="19"/>
        <v>I-CAF-BLR-BGS-NETS_N</v>
      </c>
      <c r="AD160" s="57" t="str">
        <f t="shared" si="20"/>
        <v>Industry - Chemicals - Boiler - Biomethane - NETS - NEW</v>
      </c>
      <c r="AE160" s="58" t="s">
        <v>1</v>
      </c>
      <c r="AF160" s="59" t="s">
        <v>259</v>
      </c>
      <c r="AG160" s="59"/>
      <c r="AH160" s="60"/>
      <c r="AI160" s="59"/>
    </row>
    <row r="161" spans="3:35" ht="14.5">
      <c r="C161" t="str">
        <f t="shared" ref="C161:E161" si="43">+C29</f>
        <v>Chemicals</v>
      </c>
      <c r="D161" t="str">
        <f t="shared" si="43"/>
        <v>Boiler</v>
      </c>
      <c r="E161" t="str">
        <f t="shared" si="43"/>
        <v>Electric</v>
      </c>
      <c r="F161" t="s">
        <v>229</v>
      </c>
      <c r="G161" t="str">
        <f>+VLOOKUP(C161,IND!$O$5:$P$72,2,FALSE)</f>
        <v>CAF</v>
      </c>
      <c r="H161" t="str">
        <f>+VLOOKUP(D161,IND!$O$5:$P$72,2,FALSE)</f>
        <v>BLR</v>
      </c>
      <c r="I161" t="str">
        <f>+VLOOKUP(E161,IND!$O$5:$P$76,2,FALSE)</f>
        <v>ELC</v>
      </c>
      <c r="J161">
        <v>10000</v>
      </c>
      <c r="K161">
        <v>2</v>
      </c>
      <c r="M161" s="45" t="str">
        <f t="shared" si="14"/>
        <v>I-CAF-BLR-ELC-NETS_N</v>
      </c>
      <c r="N161" s="45" t="str">
        <f t="shared" si="15"/>
        <v>Industry - Chemicals - Boiler - Electric - NETS - NEW</v>
      </c>
      <c r="O161" s="45" t="str">
        <f t="shared" si="16"/>
        <v>INDELC</v>
      </c>
      <c r="P161" s="45" t="str">
        <f t="shared" si="17"/>
        <v>CAFHTH,CAFMTH,CAFLTH,CAFHET</v>
      </c>
      <c r="Q161" s="51">
        <f>VLOOKUP("Industrial "&amp;E161&amp;" "&amp;D161,data_SEAI!$C$5:$M$208,11,FALSE)</f>
        <v>0.99</v>
      </c>
      <c r="R161" s="45">
        <v>20</v>
      </c>
      <c r="S161" s="50">
        <f>VLOOKUP("Industrial "&amp;E161&amp;" "&amp;D161,pivot_SEAI!$A$5:$D$72,K161,FALSE)</f>
        <v>164.88649620000001</v>
      </c>
      <c r="T161" s="45">
        <v>31.536000000000001</v>
      </c>
      <c r="U161" s="45">
        <v>0.85</v>
      </c>
      <c r="V161" s="44">
        <f t="shared" si="18"/>
        <v>8.2443248100000002</v>
      </c>
      <c r="W161" s="45">
        <v>2019</v>
      </c>
      <c r="AA161" s="57" t="s">
        <v>258</v>
      </c>
      <c r="AB161" s="57"/>
      <c r="AC161" s="57" t="str">
        <f t="shared" si="19"/>
        <v>I-CAF-BLR-ELC-NETS_N</v>
      </c>
      <c r="AD161" s="57" t="str">
        <f t="shared" si="20"/>
        <v>Industry - Chemicals - Boiler - Electric - NETS - NEW</v>
      </c>
      <c r="AE161" s="58" t="s">
        <v>1</v>
      </c>
      <c r="AF161" s="59" t="s">
        <v>259</v>
      </c>
      <c r="AG161" s="59"/>
      <c r="AH161" s="60"/>
      <c r="AI161" s="59"/>
    </row>
    <row r="162" spans="3:35" ht="14.5">
      <c r="C162" t="str">
        <f t="shared" ref="C162:E162" si="44">+C30</f>
        <v>Chemicals</v>
      </c>
      <c r="D162" t="str">
        <f t="shared" si="44"/>
        <v>Boiler</v>
      </c>
      <c r="E162" t="str">
        <f t="shared" si="44"/>
        <v>Gas</v>
      </c>
      <c r="F162" t="s">
        <v>229</v>
      </c>
      <c r="G162" t="str">
        <f>+VLOOKUP(C162,IND!$O$5:$P$72,2,FALSE)</f>
        <v>CAF</v>
      </c>
      <c r="H162" t="str">
        <f>+VLOOKUP(D162,IND!$O$5:$P$72,2,FALSE)</f>
        <v>BLR</v>
      </c>
      <c r="I162" t="str">
        <f>+VLOOKUP(E162,IND!$O$5:$P$76,2,FALSE)</f>
        <v>GAS</v>
      </c>
      <c r="J162">
        <v>10000</v>
      </c>
      <c r="K162">
        <v>2</v>
      </c>
      <c r="M162" s="45" t="str">
        <f t="shared" si="14"/>
        <v>I-CAF-BLR-GAS-NETS_N</v>
      </c>
      <c r="N162" s="45" t="str">
        <f t="shared" si="15"/>
        <v>Industry - Chemicals - Boiler - Gas - NETS - NEW</v>
      </c>
      <c r="O162" s="45" t="str">
        <f t="shared" si="16"/>
        <v>INDGAS</v>
      </c>
      <c r="P162" s="45" t="str">
        <f t="shared" si="17"/>
        <v>CAFHTH,CAFMTH,CAFLTH,CAFHET</v>
      </c>
      <c r="Q162" s="51">
        <f>VLOOKUP("Industrial "&amp;E162&amp;" "&amp;D162,data_SEAI!$C$5:$M$208,11,FALSE)</f>
        <v>0.92</v>
      </c>
      <c r="R162" s="45">
        <v>20</v>
      </c>
      <c r="S162" s="50">
        <f>VLOOKUP("Industrial "&amp;E162&amp;" "&amp;D162,pivot_SEAI!$A$5:$D$72,K162,FALSE)</f>
        <v>228.0929864</v>
      </c>
      <c r="T162" s="45">
        <v>31.536000000000001</v>
      </c>
      <c r="U162" s="45">
        <v>0.85</v>
      </c>
      <c r="V162" s="44">
        <f t="shared" si="18"/>
        <v>11.404649320000001</v>
      </c>
      <c r="W162" s="45">
        <v>2019</v>
      </c>
      <c r="AA162" s="57" t="s">
        <v>258</v>
      </c>
      <c r="AB162" s="57"/>
      <c r="AC162" s="57" t="str">
        <f t="shared" si="19"/>
        <v>I-CAF-BLR-GAS-NETS_N</v>
      </c>
      <c r="AD162" s="57" t="str">
        <f t="shared" si="20"/>
        <v>Industry - Chemicals - Boiler - Gas - NETS - NEW</v>
      </c>
      <c r="AE162" s="58" t="s">
        <v>1</v>
      </c>
      <c r="AF162" s="59" t="s">
        <v>259</v>
      </c>
      <c r="AG162" s="59"/>
      <c r="AH162" s="60"/>
      <c r="AI162" s="59"/>
    </row>
    <row r="163" spans="3:35" ht="14.5">
      <c r="C163" t="str">
        <f t="shared" ref="C163:E163" si="45">+C31</f>
        <v>Chemicals</v>
      </c>
      <c r="D163" t="str">
        <f t="shared" si="45"/>
        <v>Boiler</v>
      </c>
      <c r="E163" t="str">
        <f t="shared" si="45"/>
        <v>Hydrogen</v>
      </c>
      <c r="F163" t="s">
        <v>229</v>
      </c>
      <c r="G163" t="str">
        <f>+VLOOKUP(C163,IND!$O$5:$P$72,2,FALSE)</f>
        <v>CAF</v>
      </c>
      <c r="H163" t="str">
        <f>+VLOOKUP(D163,IND!$O$5:$P$72,2,FALSE)</f>
        <v>BLR</v>
      </c>
      <c r="I163" t="str">
        <f>+VLOOKUP(E163,IND!$O$5:$P$76,2,FALSE)</f>
        <v>H2L</v>
      </c>
      <c r="J163">
        <v>10000</v>
      </c>
      <c r="K163">
        <v>2</v>
      </c>
      <c r="M163" s="45" t="str">
        <f t="shared" si="14"/>
        <v>I-CAF-BLR-H2L-NETS_N</v>
      </c>
      <c r="N163" s="45" t="str">
        <f t="shared" si="15"/>
        <v>Industry - Chemicals - Boiler - Hydrogen - NETS - NEW</v>
      </c>
      <c r="O163" s="45" t="str">
        <f t="shared" si="16"/>
        <v>INDH2L</v>
      </c>
      <c r="P163" s="45" t="str">
        <f t="shared" si="17"/>
        <v>CAFHTH,CAFMTH,CAFLTH,CAFHET</v>
      </c>
      <c r="Q163" s="51">
        <f>VLOOKUP("Industrial "&amp;E163&amp;" "&amp;D163,data_SEAI!$C$5:$M$208,11,FALSE)</f>
        <v>0.92</v>
      </c>
      <c r="R163" s="45">
        <v>20</v>
      </c>
      <c r="S163" s="50">
        <f>VLOOKUP("Industrial "&amp;E163&amp;" "&amp;D163,pivot_SEAI!$A$5:$D$72,K163,FALSE)</f>
        <v>278.09050439999999</v>
      </c>
      <c r="T163" s="45">
        <v>31.536000000000001</v>
      </c>
      <c r="U163" s="45">
        <v>0.85</v>
      </c>
      <c r="V163" s="44">
        <f t="shared" si="18"/>
        <v>13.90452522</v>
      </c>
      <c r="W163" s="45">
        <v>2019</v>
      </c>
      <c r="AA163" s="57" t="s">
        <v>258</v>
      </c>
      <c r="AB163" s="57"/>
      <c r="AC163" s="57" t="str">
        <f t="shared" si="19"/>
        <v>I-CAF-BLR-H2L-NETS_N</v>
      </c>
      <c r="AD163" s="57" t="str">
        <f t="shared" si="20"/>
        <v>Industry - Chemicals - Boiler - Hydrogen - NETS - NEW</v>
      </c>
      <c r="AE163" s="58" t="s">
        <v>1</v>
      </c>
      <c r="AF163" s="59" t="s">
        <v>259</v>
      </c>
      <c r="AG163" s="59"/>
      <c r="AH163" s="60"/>
      <c r="AI163" s="59"/>
    </row>
    <row r="164" spans="3:35" ht="14.5">
      <c r="C164" t="str">
        <f t="shared" ref="C164:E164" si="46">+C32</f>
        <v>Chemicals</v>
      </c>
      <c r="D164" t="str">
        <f t="shared" si="46"/>
        <v>Oven</v>
      </c>
      <c r="E164" t="str">
        <f t="shared" si="46"/>
        <v>Bio fuel</v>
      </c>
      <c r="F164" t="s">
        <v>229</v>
      </c>
      <c r="G164" t="str">
        <f>+VLOOKUP(C164,IND!$O$5:$P$72,2,FALSE)</f>
        <v>CAF</v>
      </c>
      <c r="H164" t="str">
        <f>+VLOOKUP(D164,IND!$O$5:$P$72,2,FALSE)</f>
        <v>OVN</v>
      </c>
      <c r="I164" t="str">
        <f>+VLOOKUP(E164,IND!$O$5:$P$76,2,FALSE)</f>
        <v>BIO</v>
      </c>
      <c r="J164">
        <v>10000</v>
      </c>
      <c r="K164">
        <v>2</v>
      </c>
      <c r="M164" s="45" t="str">
        <f t="shared" si="14"/>
        <v>I-CAF-OVN-BIO-NETS_N</v>
      </c>
      <c r="N164" s="45" t="str">
        <f t="shared" si="15"/>
        <v>Industry - Chemicals - Oven - Bio fuel - NETS - NEW</v>
      </c>
      <c r="O164" s="45" t="str">
        <f t="shared" si="16"/>
        <v>INDBIO</v>
      </c>
      <c r="P164" s="45" t="str">
        <f t="shared" si="17"/>
        <v>CAFHTH,CAFMTH,CAFLTH,CAFHET</v>
      </c>
      <c r="Q164" s="51">
        <f>VLOOKUP("Industrial "&amp;E164&amp;" "&amp;D164,data_SEAI!$C$5:$M$208,11,FALSE)</f>
        <v>0.92</v>
      </c>
      <c r="R164" s="45">
        <v>20</v>
      </c>
      <c r="S164" s="50">
        <f>VLOOKUP("Industrial "&amp;E164&amp;" "&amp;D164,pivot_SEAI!$A$5:$D$72,K164,FALSE)</f>
        <v>229.93250380000001</v>
      </c>
      <c r="T164" s="45">
        <v>31.536000000000001</v>
      </c>
      <c r="U164" s="45">
        <v>0.85</v>
      </c>
      <c r="V164" s="44">
        <f t="shared" si="18"/>
        <v>11.496625190000001</v>
      </c>
      <c r="W164" s="45">
        <v>2019</v>
      </c>
      <c r="AA164" s="57" t="s">
        <v>258</v>
      </c>
      <c r="AB164" s="57"/>
      <c r="AC164" s="57" t="str">
        <f t="shared" si="19"/>
        <v>I-CAF-OVN-BIO-NETS_N</v>
      </c>
      <c r="AD164" s="57" t="str">
        <f t="shared" si="20"/>
        <v>Industry - Chemicals - Oven - Bio fuel - NETS - NEW</v>
      </c>
      <c r="AE164" s="58" t="s">
        <v>1</v>
      </c>
      <c r="AF164" s="59" t="s">
        <v>259</v>
      </c>
      <c r="AG164" s="59"/>
      <c r="AH164" s="60"/>
      <c r="AI164" s="59"/>
    </row>
    <row r="165" spans="3:35" ht="14.5">
      <c r="C165" t="str">
        <f t="shared" ref="C165:E165" si="47">+C33</f>
        <v>Chemicals</v>
      </c>
      <c r="D165" t="str">
        <f t="shared" si="47"/>
        <v>Oven</v>
      </c>
      <c r="E165" t="str">
        <f t="shared" si="47"/>
        <v>Biomethane</v>
      </c>
      <c r="F165" t="s">
        <v>229</v>
      </c>
      <c r="G165" t="str">
        <f>+VLOOKUP(C165,IND!$O$5:$P$72,2,FALSE)</f>
        <v>CAF</v>
      </c>
      <c r="H165" t="str">
        <f>+VLOOKUP(D165,IND!$O$5:$P$72,2,FALSE)</f>
        <v>OVN</v>
      </c>
      <c r="I165" t="str">
        <f>+VLOOKUP(E165,IND!$O$5:$P$76,2,FALSE)</f>
        <v>BGS</v>
      </c>
      <c r="J165">
        <v>10000</v>
      </c>
      <c r="K165">
        <v>2</v>
      </c>
      <c r="M165" s="45" t="str">
        <f t="shared" si="14"/>
        <v>I-CAF-OVN-BGS-NETS_N</v>
      </c>
      <c r="N165" s="45" t="str">
        <f t="shared" si="15"/>
        <v>Industry - Chemicals - Oven - Biomethane - NETS - NEW</v>
      </c>
      <c r="O165" s="45" t="str">
        <f t="shared" si="16"/>
        <v>INDBGS</v>
      </c>
      <c r="P165" s="45" t="str">
        <f t="shared" si="17"/>
        <v>CAFHTH,CAFMTH,CAFLTH,CAFHET</v>
      </c>
      <c r="Q165" s="51">
        <f>VLOOKUP("Industrial "&amp;E165&amp;" "&amp;D165,data_SEAI!$C$5:$M$208,11,FALSE)</f>
        <v>0.92</v>
      </c>
      <c r="R165" s="45">
        <v>20</v>
      </c>
      <c r="S165" s="50">
        <f>VLOOKUP("Industrial "&amp;E165&amp;" "&amp;D165,pivot_SEAI!$A$5:$D$72,K165,FALSE)</f>
        <v>229.93250380000001</v>
      </c>
      <c r="T165" s="45">
        <v>31.536000000000001</v>
      </c>
      <c r="U165" s="45">
        <v>0.85</v>
      </c>
      <c r="V165" s="44">
        <f t="shared" si="18"/>
        <v>11.496625190000001</v>
      </c>
      <c r="W165" s="45">
        <v>2019</v>
      </c>
      <c r="AA165" s="57" t="s">
        <v>258</v>
      </c>
      <c r="AB165" s="57"/>
      <c r="AC165" s="57" t="str">
        <f t="shared" si="19"/>
        <v>I-CAF-OVN-BGS-NETS_N</v>
      </c>
      <c r="AD165" s="57" t="str">
        <f t="shared" si="20"/>
        <v>Industry - Chemicals - Oven - Biomethane - NETS - NEW</v>
      </c>
      <c r="AE165" s="58" t="s">
        <v>1</v>
      </c>
      <c r="AF165" s="59" t="s">
        <v>259</v>
      </c>
      <c r="AG165" s="59"/>
      <c r="AH165" s="60"/>
      <c r="AI165" s="59"/>
    </row>
    <row r="166" spans="3:35" ht="14.5">
      <c r="C166" t="str">
        <f t="shared" ref="C166:E166" si="48">+C34</f>
        <v>Chemicals</v>
      </c>
      <c r="D166" t="str">
        <f t="shared" si="48"/>
        <v>Oven</v>
      </c>
      <c r="E166" t="str">
        <f t="shared" si="48"/>
        <v>Electric</v>
      </c>
      <c r="F166" t="s">
        <v>229</v>
      </c>
      <c r="G166" t="str">
        <f>+VLOOKUP(C166,IND!$O$5:$P$72,2,FALSE)</f>
        <v>CAF</v>
      </c>
      <c r="H166" t="str">
        <f>+VLOOKUP(D166,IND!$O$5:$P$72,2,FALSE)</f>
        <v>OVN</v>
      </c>
      <c r="I166" t="str">
        <f>+VLOOKUP(E166,IND!$O$5:$P$76,2,FALSE)</f>
        <v>ELC</v>
      </c>
      <c r="J166">
        <v>10000</v>
      </c>
      <c r="K166">
        <v>2</v>
      </c>
      <c r="M166" s="45" t="str">
        <f t="shared" si="14"/>
        <v>I-CAF-OVN-ELC-NETS_N</v>
      </c>
      <c r="N166" s="45" t="str">
        <f t="shared" si="15"/>
        <v>Industry - Chemicals - Oven - Electric - NETS - NEW</v>
      </c>
      <c r="O166" s="45" t="str">
        <f t="shared" si="16"/>
        <v>INDELC</v>
      </c>
      <c r="P166" s="45" t="str">
        <f t="shared" si="17"/>
        <v>CAFHTH,CAFMTH,CAFLTH,CAFHET</v>
      </c>
      <c r="Q166" s="51">
        <f>VLOOKUP("Industrial "&amp;E166&amp;" "&amp;D166,data_SEAI!$C$5:$M$208,11,FALSE)</f>
        <v>0.95</v>
      </c>
      <c r="R166" s="45">
        <v>20</v>
      </c>
      <c r="S166" s="50">
        <f>VLOOKUP("Industrial "&amp;E166&amp;" "&amp;D166,pivot_SEAI!$A$5:$D$72,K166,FALSE)</f>
        <v>127.1084358</v>
      </c>
      <c r="T166" s="45">
        <v>31.536000000000001</v>
      </c>
      <c r="U166" s="45">
        <v>0.85</v>
      </c>
      <c r="V166" s="44">
        <f t="shared" si="18"/>
        <v>6.3554217900000003</v>
      </c>
      <c r="W166" s="45">
        <v>2019</v>
      </c>
      <c r="AA166" s="57" t="s">
        <v>258</v>
      </c>
      <c r="AB166" s="57"/>
      <c r="AC166" s="57" t="str">
        <f t="shared" si="19"/>
        <v>I-CAF-OVN-ELC-NETS_N</v>
      </c>
      <c r="AD166" s="57" t="str">
        <f t="shared" si="20"/>
        <v>Industry - Chemicals - Oven - Electric - NETS - NEW</v>
      </c>
      <c r="AE166" s="58" t="s">
        <v>1</v>
      </c>
      <c r="AF166" s="59" t="s">
        <v>259</v>
      </c>
      <c r="AG166" s="59"/>
      <c r="AH166" s="60"/>
      <c r="AI166" s="59"/>
    </row>
    <row r="167" spans="3:35" ht="14.5">
      <c r="C167" t="str">
        <f t="shared" ref="C167:E167" si="49">+C35</f>
        <v>Chemicals</v>
      </c>
      <c r="D167" t="str">
        <f t="shared" si="49"/>
        <v>Oven</v>
      </c>
      <c r="E167" t="str">
        <f t="shared" si="49"/>
        <v>Gas</v>
      </c>
      <c r="F167" t="s">
        <v>229</v>
      </c>
      <c r="G167" t="str">
        <f>+VLOOKUP(C167,IND!$O$5:$P$72,2,FALSE)</f>
        <v>CAF</v>
      </c>
      <c r="H167" t="str">
        <f>+VLOOKUP(D167,IND!$O$5:$P$72,2,FALSE)</f>
        <v>OVN</v>
      </c>
      <c r="I167" t="str">
        <f>+VLOOKUP(E167,IND!$O$5:$P$76,2,FALSE)</f>
        <v>GAS</v>
      </c>
      <c r="J167">
        <v>10000</v>
      </c>
      <c r="K167">
        <v>2</v>
      </c>
      <c r="M167" s="45" t="str">
        <f t="shared" si="14"/>
        <v>I-CAF-OVN-GAS-NETS_N</v>
      </c>
      <c r="N167" s="45" t="str">
        <f t="shared" si="15"/>
        <v>Industry - Chemicals - Oven - Gas - NETS - NEW</v>
      </c>
      <c r="O167" s="45" t="str">
        <f t="shared" si="16"/>
        <v>INDGAS</v>
      </c>
      <c r="P167" s="45" t="str">
        <f t="shared" si="17"/>
        <v>CAFHTH,CAFMTH,CAFLTH,CAFHET</v>
      </c>
      <c r="Q167" s="51">
        <f>VLOOKUP("Industrial "&amp;E167&amp;" "&amp;D167,data_SEAI!$C$5:$M$208,11,FALSE)</f>
        <v>0.92</v>
      </c>
      <c r="R167" s="45">
        <v>20</v>
      </c>
      <c r="S167" s="50">
        <f>VLOOKUP("Industrial "&amp;E167&amp;" "&amp;D167,pivot_SEAI!$A$5:$D$72,K167,FALSE)</f>
        <v>229.93250380000001</v>
      </c>
      <c r="T167" s="45">
        <v>31.536000000000001</v>
      </c>
      <c r="U167" s="45">
        <v>0.85</v>
      </c>
      <c r="V167" s="44">
        <f t="shared" si="18"/>
        <v>11.496625190000001</v>
      </c>
      <c r="W167" s="45">
        <v>2019</v>
      </c>
      <c r="AA167" s="57" t="s">
        <v>258</v>
      </c>
      <c r="AB167" s="57"/>
      <c r="AC167" s="57" t="str">
        <f t="shared" si="19"/>
        <v>I-CAF-OVN-GAS-NETS_N</v>
      </c>
      <c r="AD167" s="57" t="str">
        <f t="shared" si="20"/>
        <v>Industry - Chemicals - Oven - Gas - NETS - NEW</v>
      </c>
      <c r="AE167" s="58" t="s">
        <v>1</v>
      </c>
      <c r="AF167" s="59" t="s">
        <v>259</v>
      </c>
      <c r="AG167" s="59"/>
      <c r="AH167" s="60"/>
      <c r="AI167" s="59"/>
    </row>
    <row r="168" spans="3:35" ht="14.5">
      <c r="C168" t="str">
        <f t="shared" ref="C168:E168" si="50">+C36</f>
        <v>Chemicals</v>
      </c>
      <c r="D168" t="str">
        <f t="shared" si="50"/>
        <v>Oven</v>
      </c>
      <c r="E168" t="str">
        <f t="shared" si="50"/>
        <v>Hydrogen</v>
      </c>
      <c r="F168" t="s">
        <v>229</v>
      </c>
      <c r="G168" t="str">
        <f>+VLOOKUP(C168,IND!$O$5:$P$72,2,FALSE)</f>
        <v>CAF</v>
      </c>
      <c r="H168" t="str">
        <f>+VLOOKUP(D168,IND!$O$5:$P$72,2,FALSE)</f>
        <v>OVN</v>
      </c>
      <c r="I168" t="str">
        <f>+VLOOKUP(E168,IND!$O$5:$P$76,2,FALSE)</f>
        <v>H2L</v>
      </c>
      <c r="J168">
        <v>10000</v>
      </c>
      <c r="K168">
        <v>2</v>
      </c>
      <c r="M168" s="45" t="str">
        <f t="shared" si="14"/>
        <v>I-CAF-OVN-H2L-NETS_N</v>
      </c>
      <c r="N168" s="45" t="str">
        <f t="shared" si="15"/>
        <v>Industry - Chemicals - Oven - Hydrogen - NETS - NEW</v>
      </c>
      <c r="O168" s="45" t="str">
        <f t="shared" si="16"/>
        <v>INDH2L</v>
      </c>
      <c r="P168" s="45" t="str">
        <f t="shared" si="17"/>
        <v>CAFHTH,CAFMTH,CAFLTH,CAFHET</v>
      </c>
      <c r="Q168" s="51">
        <f>VLOOKUP("Industrial "&amp;E168&amp;" "&amp;D168,data_SEAI!$C$5:$M$208,11,FALSE)</f>
        <v>0.92</v>
      </c>
      <c r="R168" s="45">
        <v>20</v>
      </c>
      <c r="S168" s="50">
        <f>VLOOKUP("Industrial "&amp;E168&amp;" "&amp;D168,pivot_SEAI!$A$5:$D$72,K168,FALSE)</f>
        <v>263.57643239999999</v>
      </c>
      <c r="T168" s="45">
        <v>31.536000000000001</v>
      </c>
      <c r="U168" s="45">
        <v>0.85</v>
      </c>
      <c r="V168" s="44">
        <f t="shared" si="18"/>
        <v>13.178821620000001</v>
      </c>
      <c r="W168" s="45">
        <v>2019</v>
      </c>
      <c r="AA168" s="57" t="s">
        <v>258</v>
      </c>
      <c r="AB168" s="57"/>
      <c r="AC168" s="57" t="str">
        <f t="shared" si="19"/>
        <v>I-CAF-OVN-H2L-NETS_N</v>
      </c>
      <c r="AD168" s="57" t="str">
        <f t="shared" si="20"/>
        <v>Industry - Chemicals - Oven - Hydrogen - NETS - NEW</v>
      </c>
      <c r="AE168" s="58" t="s">
        <v>1</v>
      </c>
      <c r="AF168" s="59" t="s">
        <v>259</v>
      </c>
      <c r="AG168" s="59"/>
      <c r="AH168" s="60"/>
      <c r="AI168" s="59"/>
    </row>
    <row r="169" spans="3:35" ht="14.5">
      <c r="C169" t="str">
        <f t="shared" ref="C169:E169" si="51">+C37</f>
        <v>Food and Drink</v>
      </c>
      <c r="D169" t="str">
        <f t="shared" si="51"/>
        <v>Dryer</v>
      </c>
      <c r="E169" t="str">
        <f t="shared" si="51"/>
        <v>Bio fuel</v>
      </c>
      <c r="F169" t="s">
        <v>229</v>
      </c>
      <c r="G169" t="str">
        <f>+VLOOKUP(C169,IND!$O$5:$P$72,2,FALSE)</f>
        <v>FAP</v>
      </c>
      <c r="H169" t="str">
        <f>+VLOOKUP(D169,IND!$O$5:$P$72,2,FALSE)</f>
        <v>DRR</v>
      </c>
      <c r="I169" t="str">
        <f>+VLOOKUP(E169,IND!$O$5:$P$76,2,FALSE)</f>
        <v>BIO</v>
      </c>
      <c r="J169">
        <v>10000</v>
      </c>
      <c r="K169">
        <v>2</v>
      </c>
      <c r="M169" s="45" t="str">
        <f t="shared" si="14"/>
        <v>I-FAP-DRR-BIO-NETS_N</v>
      </c>
      <c r="N169" s="45" t="str">
        <f t="shared" si="15"/>
        <v>Industry - Food and Drink - Dryer - Bio fuel - NETS - NEW</v>
      </c>
      <c r="O169" s="45" t="str">
        <f t="shared" si="16"/>
        <v>INDBIO</v>
      </c>
      <c r="P169" s="45" t="str">
        <f t="shared" si="17"/>
        <v>FAPHTH,FAPMTH,FAPLTH,FAPHET</v>
      </c>
      <c r="Q169" s="51">
        <f>VLOOKUP("Industrial "&amp;E169&amp;" "&amp;D169,data_SEAI!$C$5:$M$208,11,FALSE)</f>
        <v>0.92</v>
      </c>
      <c r="R169" s="45">
        <v>20</v>
      </c>
      <c r="S169" s="50">
        <f>VLOOKUP("Industrial "&amp;E169&amp;" "&amp;D169,pivot_SEAI!$A$5:$D$72,K169,FALSE)</f>
        <v>229.93250380000001</v>
      </c>
      <c r="T169" s="45">
        <v>31.536000000000001</v>
      </c>
      <c r="U169" s="45">
        <v>0.85</v>
      </c>
      <c r="V169" s="44">
        <f t="shared" si="18"/>
        <v>11.496625190000001</v>
      </c>
      <c r="W169" s="45">
        <v>2019</v>
      </c>
      <c r="AA169" s="57" t="s">
        <v>258</v>
      </c>
      <c r="AB169" s="57"/>
      <c r="AC169" s="57" t="str">
        <f t="shared" si="19"/>
        <v>I-FAP-DRR-BIO-NETS_N</v>
      </c>
      <c r="AD169" s="57" t="str">
        <f t="shared" si="20"/>
        <v>Industry - Food and Drink - Dryer - Bio fuel - NETS - NEW</v>
      </c>
      <c r="AE169" s="58" t="s">
        <v>1</v>
      </c>
      <c r="AF169" s="59" t="s">
        <v>259</v>
      </c>
      <c r="AG169" s="59"/>
      <c r="AH169" s="60"/>
      <c r="AI169" s="59"/>
    </row>
    <row r="170" spans="3:35" ht="14.5">
      <c r="C170" t="str">
        <f t="shared" ref="C170:E170" si="52">+C38</f>
        <v>Food and Drink</v>
      </c>
      <c r="D170" t="str">
        <f t="shared" si="52"/>
        <v>Dryer</v>
      </c>
      <c r="E170" t="str">
        <f t="shared" si="52"/>
        <v>Biomethane</v>
      </c>
      <c r="F170" t="s">
        <v>229</v>
      </c>
      <c r="G170" t="str">
        <f>+VLOOKUP(C170,IND!$O$5:$P$72,2,FALSE)</f>
        <v>FAP</v>
      </c>
      <c r="H170" t="str">
        <f>+VLOOKUP(D170,IND!$O$5:$P$72,2,FALSE)</f>
        <v>DRR</v>
      </c>
      <c r="I170" t="str">
        <f>+VLOOKUP(E170,IND!$O$5:$P$76,2,FALSE)</f>
        <v>BGS</v>
      </c>
      <c r="J170">
        <v>10000</v>
      </c>
      <c r="K170">
        <v>2</v>
      </c>
      <c r="M170" s="45" t="str">
        <f t="shared" si="14"/>
        <v>I-FAP-DRR-BGS-NETS_N</v>
      </c>
      <c r="N170" s="45" t="str">
        <f t="shared" si="15"/>
        <v>Industry - Food and Drink - Dryer - Biomethane - NETS - NEW</v>
      </c>
      <c r="O170" s="45" t="str">
        <f t="shared" si="16"/>
        <v>INDBGS</v>
      </c>
      <c r="P170" s="45" t="str">
        <f t="shared" si="17"/>
        <v>FAPHTH,FAPMTH,FAPLTH,FAPHET</v>
      </c>
      <c r="Q170" s="51">
        <f>VLOOKUP("Industrial "&amp;E170&amp;" "&amp;D170,data_SEAI!$C$5:$M$208,11,FALSE)</f>
        <v>0.92</v>
      </c>
      <c r="R170" s="45">
        <v>20</v>
      </c>
      <c r="S170" s="50">
        <f>VLOOKUP("Industrial "&amp;E170&amp;" "&amp;D170,pivot_SEAI!$A$5:$D$72,K170,FALSE)</f>
        <v>229.93250380000001</v>
      </c>
      <c r="T170" s="45">
        <v>31.536000000000001</v>
      </c>
      <c r="U170" s="45">
        <v>0.85</v>
      </c>
      <c r="V170" s="44">
        <f t="shared" si="18"/>
        <v>11.496625190000001</v>
      </c>
      <c r="W170" s="45">
        <v>2019</v>
      </c>
      <c r="AA170" s="57" t="s">
        <v>258</v>
      </c>
      <c r="AB170" s="57"/>
      <c r="AC170" s="57" t="str">
        <f t="shared" si="19"/>
        <v>I-FAP-DRR-BGS-NETS_N</v>
      </c>
      <c r="AD170" s="57" t="str">
        <f t="shared" si="20"/>
        <v>Industry - Food and Drink - Dryer - Biomethane - NETS - NEW</v>
      </c>
      <c r="AE170" s="58" t="s">
        <v>1</v>
      </c>
      <c r="AF170" s="59" t="s">
        <v>259</v>
      </c>
      <c r="AG170" s="59"/>
      <c r="AH170" s="60"/>
      <c r="AI170" s="59"/>
    </row>
    <row r="171" spans="3:35" ht="14.5">
      <c r="C171" t="str">
        <f t="shared" ref="C171:E171" si="53">+C39</f>
        <v>Food and Drink</v>
      </c>
      <c r="D171" t="str">
        <f t="shared" si="53"/>
        <v>Dryer</v>
      </c>
      <c r="E171" t="str">
        <f t="shared" si="53"/>
        <v>Electric</v>
      </c>
      <c r="F171" t="s">
        <v>229</v>
      </c>
      <c r="G171" t="str">
        <f>+VLOOKUP(C171,IND!$O$5:$P$72,2,FALSE)</f>
        <v>FAP</v>
      </c>
      <c r="H171" t="str">
        <f>+VLOOKUP(D171,IND!$O$5:$P$72,2,FALSE)</f>
        <v>DRR</v>
      </c>
      <c r="I171" t="str">
        <f>+VLOOKUP(E171,IND!$O$5:$P$76,2,FALSE)</f>
        <v>ELC</v>
      </c>
      <c r="J171">
        <v>10000</v>
      </c>
      <c r="K171">
        <v>2</v>
      </c>
      <c r="M171" s="45" t="str">
        <f t="shared" si="14"/>
        <v>I-FAP-DRR-ELC-NETS_N</v>
      </c>
      <c r="N171" s="45" t="str">
        <f t="shared" si="15"/>
        <v>Industry - Food and Drink - Dryer - Electric - NETS - NEW</v>
      </c>
      <c r="O171" s="45" t="str">
        <f t="shared" si="16"/>
        <v>INDELC</v>
      </c>
      <c r="P171" s="45" t="str">
        <f t="shared" si="17"/>
        <v>FAPHTH,FAPMTH,FAPLTH,FAPHET</v>
      </c>
      <c r="Q171" s="51">
        <f>VLOOKUP("Industrial "&amp;E171&amp;" "&amp;D171,data_SEAI!$C$5:$M$208,11,FALSE)</f>
        <v>0.995</v>
      </c>
      <c r="R171" s="45">
        <v>20</v>
      </c>
      <c r="S171" s="50">
        <f>VLOOKUP("Industrial "&amp;E171&amp;" "&amp;D171,pivot_SEAI!$A$5:$D$72,K171,FALSE)</f>
        <v>60.037290519999999</v>
      </c>
      <c r="T171" s="45">
        <v>31.536000000000001</v>
      </c>
      <c r="U171" s="45">
        <v>0.85</v>
      </c>
      <c r="V171" s="44">
        <f t="shared" si="18"/>
        <v>3.0018645260000003</v>
      </c>
      <c r="W171" s="45">
        <v>2019</v>
      </c>
      <c r="AA171" s="57" t="s">
        <v>258</v>
      </c>
      <c r="AB171" s="57"/>
      <c r="AC171" s="57" t="str">
        <f t="shared" si="19"/>
        <v>I-FAP-DRR-ELC-NETS_N</v>
      </c>
      <c r="AD171" s="57" t="str">
        <f t="shared" si="20"/>
        <v>Industry - Food and Drink - Dryer - Electric - NETS - NEW</v>
      </c>
      <c r="AE171" s="58" t="s">
        <v>1</v>
      </c>
      <c r="AF171" s="59" t="s">
        <v>259</v>
      </c>
      <c r="AG171" s="59"/>
      <c r="AH171" s="60"/>
      <c r="AI171" s="59"/>
    </row>
    <row r="172" spans="3:35" ht="14.5">
      <c r="C172" t="str">
        <f t="shared" ref="C172:E172" si="54">+C40</f>
        <v>Food and Drink</v>
      </c>
      <c r="D172" t="str">
        <f t="shared" si="54"/>
        <v>Dryer</v>
      </c>
      <c r="E172" t="str">
        <f t="shared" si="54"/>
        <v>Gas</v>
      </c>
      <c r="F172" t="s">
        <v>229</v>
      </c>
      <c r="G172" t="str">
        <f>+VLOOKUP(C172,IND!$O$5:$P$72,2,FALSE)</f>
        <v>FAP</v>
      </c>
      <c r="H172" t="str">
        <f>+VLOOKUP(D172,IND!$O$5:$P$72,2,FALSE)</f>
        <v>DRR</v>
      </c>
      <c r="I172" t="str">
        <f>+VLOOKUP(E172,IND!$O$5:$P$76,2,FALSE)</f>
        <v>GAS</v>
      </c>
      <c r="J172">
        <v>10000</v>
      </c>
      <c r="K172">
        <v>2</v>
      </c>
      <c r="M172" s="45" t="str">
        <f t="shared" si="14"/>
        <v>I-FAP-DRR-GAS-NETS_N</v>
      </c>
      <c r="N172" s="45" t="str">
        <f t="shared" si="15"/>
        <v>Industry - Food and Drink - Dryer - Gas - NETS - NEW</v>
      </c>
      <c r="O172" s="45" t="str">
        <f t="shared" si="16"/>
        <v>INDGAS</v>
      </c>
      <c r="P172" s="45" t="str">
        <f t="shared" si="17"/>
        <v>FAPHTH,FAPMTH,FAPLTH,FAPHET</v>
      </c>
      <c r="Q172" s="51">
        <f>VLOOKUP("Industrial "&amp;E172&amp;" "&amp;D172,data_SEAI!$C$5:$M$208,11,FALSE)</f>
        <v>0.92</v>
      </c>
      <c r="R172" s="45">
        <v>20</v>
      </c>
      <c r="S172" s="50">
        <f>VLOOKUP("Industrial "&amp;E172&amp;" "&amp;D172,pivot_SEAI!$A$5:$D$72,K172,FALSE)</f>
        <v>229.93250380000001</v>
      </c>
      <c r="T172" s="45">
        <v>31.536000000000001</v>
      </c>
      <c r="U172" s="45">
        <v>0.85</v>
      </c>
      <c r="V172" s="44">
        <f t="shared" si="18"/>
        <v>11.496625190000001</v>
      </c>
      <c r="W172" s="45">
        <v>2019</v>
      </c>
      <c r="AA172" s="57" t="s">
        <v>258</v>
      </c>
      <c r="AB172" s="57"/>
      <c r="AC172" s="57" t="str">
        <f t="shared" si="19"/>
        <v>I-FAP-DRR-GAS-NETS_N</v>
      </c>
      <c r="AD172" s="57" t="str">
        <f t="shared" si="20"/>
        <v>Industry - Food and Drink - Dryer - Gas - NETS - NEW</v>
      </c>
      <c r="AE172" s="58" t="s">
        <v>1</v>
      </c>
      <c r="AF172" s="59" t="s">
        <v>259</v>
      </c>
      <c r="AG172" s="59"/>
      <c r="AH172" s="60"/>
      <c r="AI172" s="59"/>
    </row>
    <row r="173" spans="3:35" ht="14.5">
      <c r="C173" t="str">
        <f t="shared" ref="C173:E173" si="55">+C41</f>
        <v>Food and Drink</v>
      </c>
      <c r="D173" t="str">
        <f t="shared" si="55"/>
        <v>Dryer</v>
      </c>
      <c r="E173" t="str">
        <f t="shared" si="55"/>
        <v>Hydrogen</v>
      </c>
      <c r="F173" t="s">
        <v>229</v>
      </c>
      <c r="G173" t="str">
        <f>+VLOOKUP(C173,IND!$O$5:$P$72,2,FALSE)</f>
        <v>FAP</v>
      </c>
      <c r="H173" t="str">
        <f>+VLOOKUP(D173,IND!$O$5:$P$72,2,FALSE)</f>
        <v>DRR</v>
      </c>
      <c r="I173" t="str">
        <f>+VLOOKUP(E173,IND!$O$5:$P$76,2,FALSE)</f>
        <v>H2L</v>
      </c>
      <c r="J173">
        <v>10000</v>
      </c>
      <c r="K173">
        <v>2</v>
      </c>
      <c r="M173" s="45" t="str">
        <f t="shared" si="14"/>
        <v>I-FAP-DRR-H2L-NETS_N</v>
      </c>
      <c r="N173" s="45" t="str">
        <f t="shared" si="15"/>
        <v>Industry - Food and Drink - Dryer - Hydrogen - NETS - NEW</v>
      </c>
      <c r="O173" s="45" t="str">
        <f t="shared" si="16"/>
        <v>INDH2L</v>
      </c>
      <c r="P173" s="45" t="str">
        <f t="shared" si="17"/>
        <v>FAPHTH,FAPMTH,FAPLTH,FAPHET</v>
      </c>
      <c r="Q173" s="51">
        <f>VLOOKUP("Industrial "&amp;E173&amp;" "&amp;D173,data_SEAI!$C$5:$M$208,11,FALSE)</f>
        <v>0.92</v>
      </c>
      <c r="R173" s="45">
        <v>20</v>
      </c>
      <c r="S173" s="50">
        <f>VLOOKUP("Industrial "&amp;E173&amp;" "&amp;D173,pivot_SEAI!$A$5:$D$72,K173,FALSE)</f>
        <v>257.88906800000001</v>
      </c>
      <c r="T173" s="45">
        <v>31.536000000000001</v>
      </c>
      <c r="U173" s="45">
        <v>0.85</v>
      </c>
      <c r="V173" s="44">
        <f t="shared" si="18"/>
        <v>12.894453400000002</v>
      </c>
      <c r="W173" s="45">
        <v>2019</v>
      </c>
      <c r="AA173" s="57" t="s">
        <v>258</v>
      </c>
      <c r="AB173" s="57"/>
      <c r="AC173" s="57" t="str">
        <f t="shared" si="19"/>
        <v>I-FAP-DRR-H2L-NETS_N</v>
      </c>
      <c r="AD173" s="57" t="str">
        <f t="shared" si="20"/>
        <v>Industry - Food and Drink - Dryer - Hydrogen - NETS - NEW</v>
      </c>
      <c r="AE173" s="58" t="s">
        <v>1</v>
      </c>
      <c r="AF173" s="59" t="s">
        <v>259</v>
      </c>
      <c r="AG173" s="59"/>
      <c r="AH173" s="60"/>
      <c r="AI173" s="59"/>
    </row>
    <row r="174" spans="3:35" ht="14.5">
      <c r="C174" t="str">
        <f t="shared" ref="C174:E174" si="56">+C42</f>
        <v>Food and Drink</v>
      </c>
      <c r="D174" t="str">
        <f t="shared" si="56"/>
        <v>CHP</v>
      </c>
      <c r="E174" t="str">
        <f t="shared" si="56"/>
        <v>Bio fuel</v>
      </c>
      <c r="F174" t="s">
        <v>229</v>
      </c>
      <c r="G174" t="str">
        <f>+VLOOKUP(C174,IND!$O$5:$P$72,2,FALSE)</f>
        <v>FAP</v>
      </c>
      <c r="H174" t="str">
        <f>+VLOOKUP(D174,IND!$O$5:$P$72,2,FALSE)</f>
        <v>CHP</v>
      </c>
      <c r="I174" t="str">
        <f>+VLOOKUP(E174,IND!$O$5:$P$76,2,FALSE)</f>
        <v>BIO</v>
      </c>
      <c r="J174">
        <v>10000</v>
      </c>
      <c r="K174">
        <v>2</v>
      </c>
      <c r="M174" s="45" t="str">
        <f t="shared" si="14"/>
        <v>I-FAP-CHP-BIO-NETS_N</v>
      </c>
      <c r="N174" s="45" t="str">
        <f t="shared" si="15"/>
        <v>Industry - Food and Drink - CHP - Bio fuel - NETS - NEW</v>
      </c>
      <c r="O174" s="45" t="str">
        <f t="shared" si="16"/>
        <v>INDBIO</v>
      </c>
      <c r="P174" s="45" t="str">
        <f t="shared" si="17"/>
        <v>FAPHTH,FAPMTH,FAPLTH,FAPHET</v>
      </c>
      <c r="Q174" s="51">
        <f>VLOOKUP("Industrial "&amp;E174&amp;" "&amp;D174,data_SEAI!$C$5:$M$208,11,FALSE)</f>
        <v>0.5</v>
      </c>
      <c r="R174" s="45">
        <v>20</v>
      </c>
      <c r="S174" s="50">
        <f>VLOOKUP("Industrial "&amp;E174&amp;" "&amp;D174,pivot_SEAI!$A$5:$D$72,K174,FALSE)</f>
        <v>367.09440769999998</v>
      </c>
      <c r="T174" s="45">
        <v>31.536000000000001</v>
      </c>
      <c r="U174" s="45">
        <v>0.85</v>
      </c>
      <c r="V174" s="44">
        <f t="shared" si="18"/>
        <v>18.354720385</v>
      </c>
      <c r="W174" s="45">
        <v>2019</v>
      </c>
      <c r="AA174" s="57" t="s">
        <v>258</v>
      </c>
      <c r="AB174" s="57"/>
      <c r="AC174" s="57" t="str">
        <f t="shared" si="19"/>
        <v>I-FAP-CHP-BIO-NETS_N</v>
      </c>
      <c r="AD174" s="57" t="str">
        <f t="shared" si="20"/>
        <v>Industry - Food and Drink - CHP - Bio fuel - NETS - NEW</v>
      </c>
      <c r="AE174" s="58" t="s">
        <v>1</v>
      </c>
      <c r="AF174" s="59" t="s">
        <v>259</v>
      </c>
      <c r="AG174" s="59"/>
      <c r="AH174" s="60"/>
      <c r="AI174" s="59"/>
    </row>
    <row r="175" spans="3:35" ht="14.5">
      <c r="C175" t="str">
        <f t="shared" ref="C175:E175" si="57">+C43</f>
        <v>Food and Drink</v>
      </c>
      <c r="D175" t="str">
        <f t="shared" si="57"/>
        <v>CHP</v>
      </c>
      <c r="E175" t="str">
        <f t="shared" si="57"/>
        <v>Biomass</v>
      </c>
      <c r="F175" t="s">
        <v>229</v>
      </c>
      <c r="G175" t="str">
        <f>+VLOOKUP(C175,IND!$O$5:$P$72,2,FALSE)</f>
        <v>FAP</v>
      </c>
      <c r="H175" t="str">
        <f>+VLOOKUP(D175,IND!$O$5:$P$72,2,FALSE)</f>
        <v>CHP</v>
      </c>
      <c r="I175" t="str">
        <f>+VLOOKUP(E175,IND!$O$5:$P$76,2,FALSE)</f>
        <v>WOO</v>
      </c>
      <c r="J175">
        <v>10000</v>
      </c>
      <c r="K175">
        <v>2</v>
      </c>
      <c r="M175" s="45" t="str">
        <f t="shared" si="14"/>
        <v>I-FAP-CHP-WOO-NETS_N</v>
      </c>
      <c r="N175" s="45" t="str">
        <f t="shared" si="15"/>
        <v>Industry - Food and Drink - CHP - Biomass - NETS - NEW</v>
      </c>
      <c r="O175" s="45" t="str">
        <f t="shared" si="16"/>
        <v>INDWOO</v>
      </c>
      <c r="P175" s="45" t="str">
        <f t="shared" si="17"/>
        <v>FAPHTH,FAPMTH,FAPLTH,FAPHET</v>
      </c>
      <c r="Q175" s="51">
        <f>VLOOKUP("Industrial "&amp;E175&amp;" "&amp;D175,data_SEAI!$C$5:$M$208,11,FALSE)</f>
        <v>0.5</v>
      </c>
      <c r="R175" s="45">
        <v>20</v>
      </c>
      <c r="S175" s="50">
        <f>VLOOKUP("Industrial "&amp;E175&amp;" "&amp;D175,pivot_SEAI!$A$5:$D$72,K175,FALSE)</f>
        <v>252</v>
      </c>
      <c r="T175" s="45">
        <v>31.536000000000001</v>
      </c>
      <c r="U175" s="45">
        <v>0.85</v>
      </c>
      <c r="V175" s="44">
        <f t="shared" si="18"/>
        <v>12.600000000000001</v>
      </c>
      <c r="W175" s="45">
        <v>2019</v>
      </c>
      <c r="AA175" s="57" t="s">
        <v>258</v>
      </c>
      <c r="AB175" s="57"/>
      <c r="AC175" s="57" t="str">
        <f t="shared" si="19"/>
        <v>I-FAP-CHP-WOO-NETS_N</v>
      </c>
      <c r="AD175" s="57" t="str">
        <f t="shared" si="20"/>
        <v>Industry - Food and Drink - CHP - Biomass - NETS - NEW</v>
      </c>
      <c r="AE175" s="58" t="s">
        <v>1</v>
      </c>
      <c r="AF175" s="59" t="s">
        <v>259</v>
      </c>
      <c r="AG175" s="59"/>
      <c r="AH175" s="60"/>
      <c r="AI175" s="59"/>
    </row>
    <row r="176" spans="3:35" ht="14.5">
      <c r="C176" t="str">
        <f t="shared" ref="C176:E176" si="58">+C44</f>
        <v>Food and Drink</v>
      </c>
      <c r="D176" t="str">
        <f t="shared" si="58"/>
        <v>CHP</v>
      </c>
      <c r="E176" t="str">
        <f t="shared" si="58"/>
        <v>Biomethane</v>
      </c>
      <c r="F176" t="s">
        <v>229</v>
      </c>
      <c r="G176" t="str">
        <f>+VLOOKUP(C176,IND!$O$5:$P$72,2,FALSE)</f>
        <v>FAP</v>
      </c>
      <c r="H176" t="str">
        <f>+VLOOKUP(D176,IND!$O$5:$P$72,2,FALSE)</f>
        <v>CHP</v>
      </c>
      <c r="I176" t="str">
        <f>+VLOOKUP(E176,IND!$O$5:$P$76,2,FALSE)</f>
        <v>BGS</v>
      </c>
      <c r="J176">
        <v>10000</v>
      </c>
      <c r="K176">
        <v>2</v>
      </c>
      <c r="M176" s="45" t="str">
        <f t="shared" si="14"/>
        <v>I-FAP-CHP-BGS-NETS_N</v>
      </c>
      <c r="N176" s="45" t="str">
        <f t="shared" si="15"/>
        <v>Industry - Food and Drink - CHP - Biomethane - NETS - NEW</v>
      </c>
      <c r="O176" s="45" t="str">
        <f t="shared" si="16"/>
        <v>INDBGS</v>
      </c>
      <c r="P176" s="45" t="str">
        <f t="shared" si="17"/>
        <v>FAPHTH,FAPMTH,FAPLTH,FAPHET</v>
      </c>
      <c r="Q176" s="51">
        <f>VLOOKUP("Industrial "&amp;E176&amp;" "&amp;D176,data_SEAI!$C$5:$M$208,11,FALSE)</f>
        <v>0.5</v>
      </c>
      <c r="R176" s="45">
        <v>20</v>
      </c>
      <c r="S176" s="50">
        <f>VLOOKUP("Industrial "&amp;E176&amp;" "&amp;D176,pivot_SEAI!$A$5:$D$72,K176,FALSE)</f>
        <v>367.09440769999998</v>
      </c>
      <c r="T176" s="45">
        <v>31.536000000000001</v>
      </c>
      <c r="U176" s="45">
        <v>0.85</v>
      </c>
      <c r="V176" s="44">
        <f t="shared" si="18"/>
        <v>18.354720385</v>
      </c>
      <c r="W176" s="45">
        <v>2019</v>
      </c>
      <c r="AA176" s="57" t="s">
        <v>258</v>
      </c>
      <c r="AB176" s="57"/>
      <c r="AC176" s="57" t="str">
        <f t="shared" si="19"/>
        <v>I-FAP-CHP-BGS-NETS_N</v>
      </c>
      <c r="AD176" s="57" t="str">
        <f t="shared" si="20"/>
        <v>Industry - Food and Drink - CHP - Biomethane - NETS - NEW</v>
      </c>
      <c r="AE176" s="58" t="s">
        <v>1</v>
      </c>
      <c r="AF176" s="59" t="s">
        <v>259</v>
      </c>
      <c r="AG176" s="59"/>
      <c r="AH176" s="60"/>
      <c r="AI176" s="59"/>
    </row>
    <row r="177" spans="3:35" ht="14.5">
      <c r="C177" t="str">
        <f t="shared" ref="C177:E177" si="59">+C45</f>
        <v>Food and Drink</v>
      </c>
      <c r="D177" t="str">
        <f t="shared" si="59"/>
        <v>CHP</v>
      </c>
      <c r="E177" t="str">
        <f t="shared" si="59"/>
        <v>Gas</v>
      </c>
      <c r="F177" t="s">
        <v>229</v>
      </c>
      <c r="G177" t="str">
        <f>+VLOOKUP(C177,IND!$O$5:$P$72,2,FALSE)</f>
        <v>FAP</v>
      </c>
      <c r="H177" t="str">
        <f>+VLOOKUP(D177,IND!$O$5:$P$72,2,FALSE)</f>
        <v>CHP</v>
      </c>
      <c r="I177" t="str">
        <f>+VLOOKUP(E177,IND!$O$5:$P$76,2,FALSE)</f>
        <v>GAS</v>
      </c>
      <c r="J177">
        <v>10000</v>
      </c>
      <c r="K177">
        <v>2</v>
      </c>
      <c r="M177" s="45" t="str">
        <f t="shared" si="14"/>
        <v>I-FAP-CHP-GAS-NETS_N</v>
      </c>
      <c r="N177" s="45" t="str">
        <f t="shared" si="15"/>
        <v>Industry - Food and Drink - CHP - Gas - NETS - NEW</v>
      </c>
      <c r="O177" s="45" t="str">
        <f t="shared" si="16"/>
        <v>INDGAS</v>
      </c>
      <c r="P177" s="45" t="str">
        <f t="shared" si="17"/>
        <v>FAPHTH,FAPMTH,FAPLTH,FAPHET</v>
      </c>
      <c r="Q177" s="51">
        <f>VLOOKUP("Industrial "&amp;E177&amp;" "&amp;D177,data_SEAI!$C$5:$M$208,11,FALSE)</f>
        <v>0.5</v>
      </c>
      <c r="R177" s="45">
        <v>20</v>
      </c>
      <c r="S177" s="50">
        <f>VLOOKUP("Industrial "&amp;E177&amp;" "&amp;D177,pivot_SEAI!$A$5:$D$72,K177,FALSE)</f>
        <v>367.09440769999998</v>
      </c>
      <c r="T177" s="45">
        <v>31.536000000000001</v>
      </c>
      <c r="U177" s="45">
        <v>0.85</v>
      </c>
      <c r="V177" s="44">
        <f t="shared" si="18"/>
        <v>18.354720385</v>
      </c>
      <c r="W177" s="45">
        <v>2019</v>
      </c>
      <c r="AA177" s="57" t="s">
        <v>258</v>
      </c>
      <c r="AB177" s="57"/>
      <c r="AC177" s="57" t="str">
        <f t="shared" si="19"/>
        <v>I-FAP-CHP-GAS-NETS_N</v>
      </c>
      <c r="AD177" s="57" t="str">
        <f t="shared" si="20"/>
        <v>Industry - Food and Drink - CHP - Gas - NETS - NEW</v>
      </c>
      <c r="AE177" s="58" t="s">
        <v>1</v>
      </c>
      <c r="AF177" s="59" t="s">
        <v>259</v>
      </c>
      <c r="AG177" s="59"/>
      <c r="AH177" s="60"/>
      <c r="AI177" s="59"/>
    </row>
    <row r="178" spans="3:35" ht="14.5">
      <c r="C178" t="str">
        <f t="shared" ref="C178:E178" si="60">+C46</f>
        <v>Food and Drink</v>
      </c>
      <c r="D178" t="str">
        <f t="shared" si="60"/>
        <v>CHP</v>
      </c>
      <c r="E178" t="str">
        <f t="shared" si="60"/>
        <v>Hydrogen</v>
      </c>
      <c r="F178" t="s">
        <v>229</v>
      </c>
      <c r="G178" t="str">
        <f>+VLOOKUP(C178,IND!$O$5:$P$72,2,FALSE)</f>
        <v>FAP</v>
      </c>
      <c r="H178" t="str">
        <f>+VLOOKUP(D178,IND!$O$5:$P$72,2,FALSE)</f>
        <v>CHP</v>
      </c>
      <c r="I178" t="str">
        <f>+VLOOKUP(E178,IND!$O$5:$P$76,2,FALSE)</f>
        <v>H2L</v>
      </c>
      <c r="J178">
        <v>10000</v>
      </c>
      <c r="K178">
        <v>2</v>
      </c>
      <c r="M178" s="45" t="str">
        <f t="shared" si="14"/>
        <v>I-FAP-CHP-H2L-NETS_N</v>
      </c>
      <c r="N178" s="45" t="str">
        <f t="shared" si="15"/>
        <v>Industry - Food and Drink - CHP - Hydrogen - NETS - NEW</v>
      </c>
      <c r="O178" s="45" t="str">
        <f t="shared" si="16"/>
        <v>INDH2L</v>
      </c>
      <c r="P178" s="45" t="str">
        <f t="shared" si="17"/>
        <v>FAPHTH,FAPMTH,FAPLTH,FAPHET</v>
      </c>
      <c r="Q178" s="51">
        <f>VLOOKUP("Industrial "&amp;E178&amp;" "&amp;D178,data_SEAI!$C$5:$M$208,11,FALSE)</f>
        <v>0.5</v>
      </c>
      <c r="R178" s="45">
        <v>20</v>
      </c>
      <c r="S178" s="50">
        <f>VLOOKUP("Industrial "&amp;E178&amp;" "&amp;D178,pivot_SEAI!$A$5:$D$72,K178,FALSE)</f>
        <v>663.09440770000003</v>
      </c>
      <c r="T178" s="45">
        <v>31.536000000000001</v>
      </c>
      <c r="U178" s="45">
        <v>0.85</v>
      </c>
      <c r="V178" s="44">
        <f t="shared" si="18"/>
        <v>33.154720385000005</v>
      </c>
      <c r="W178" s="45">
        <v>2019</v>
      </c>
      <c r="AA178" s="57" t="s">
        <v>258</v>
      </c>
      <c r="AB178" s="57"/>
      <c r="AC178" s="57" t="str">
        <f t="shared" si="19"/>
        <v>I-FAP-CHP-H2L-NETS_N</v>
      </c>
      <c r="AD178" s="57" t="str">
        <f t="shared" si="20"/>
        <v>Industry - Food and Drink - CHP - Hydrogen - NETS - NEW</v>
      </c>
      <c r="AE178" s="58" t="s">
        <v>1</v>
      </c>
      <c r="AF178" s="59" t="s">
        <v>259</v>
      </c>
      <c r="AG178" s="59"/>
      <c r="AH178" s="60"/>
      <c r="AI178" s="59"/>
    </row>
    <row r="179" spans="3:35" ht="14.5">
      <c r="C179" t="str">
        <f t="shared" ref="C179:E179" si="61">+C47</f>
        <v>Food and Drink</v>
      </c>
      <c r="D179" t="str">
        <f t="shared" si="61"/>
        <v>Boiler</v>
      </c>
      <c r="E179" t="str">
        <f t="shared" si="61"/>
        <v>Bio fuel</v>
      </c>
      <c r="F179" t="s">
        <v>229</v>
      </c>
      <c r="G179" t="str">
        <f>+VLOOKUP(C179,IND!$O$5:$P$72,2,FALSE)</f>
        <v>FAP</v>
      </c>
      <c r="H179" t="str">
        <f>+VLOOKUP(D179,IND!$O$5:$P$72,2,FALSE)</f>
        <v>BLR</v>
      </c>
      <c r="I179" t="str">
        <f>+VLOOKUP(E179,IND!$O$5:$P$76,2,FALSE)</f>
        <v>BIO</v>
      </c>
      <c r="J179">
        <v>10000</v>
      </c>
      <c r="K179">
        <v>2</v>
      </c>
      <c r="M179" s="45" t="str">
        <f t="shared" si="14"/>
        <v>I-FAP-BLR-BIO-NETS_N</v>
      </c>
      <c r="N179" s="45" t="str">
        <f t="shared" si="15"/>
        <v>Industry - Food and Drink - Boiler - Bio fuel - NETS - NEW</v>
      </c>
      <c r="O179" s="45" t="str">
        <f t="shared" si="16"/>
        <v>INDBIO</v>
      </c>
      <c r="P179" s="45" t="str">
        <f t="shared" si="17"/>
        <v>FAPHTH,FAPMTH,FAPLTH,FAPHET</v>
      </c>
      <c r="Q179" s="51">
        <f>VLOOKUP("Industrial "&amp;E179&amp;" "&amp;D179,data_SEAI!$C$5:$M$208,11,FALSE)</f>
        <v>0.92</v>
      </c>
      <c r="R179" s="45">
        <v>20</v>
      </c>
      <c r="S179" s="50">
        <f>VLOOKUP("Industrial "&amp;E179&amp;" "&amp;D179,pivot_SEAI!$A$5:$D$72,K179,FALSE)</f>
        <v>228.0929864</v>
      </c>
      <c r="T179" s="45">
        <v>31.536000000000001</v>
      </c>
      <c r="U179" s="45">
        <v>0.85</v>
      </c>
      <c r="V179" s="44">
        <f t="shared" si="18"/>
        <v>11.404649320000001</v>
      </c>
      <c r="W179" s="45">
        <v>2019</v>
      </c>
      <c r="AA179" s="57" t="s">
        <v>258</v>
      </c>
      <c r="AB179" s="57"/>
      <c r="AC179" s="57" t="str">
        <f t="shared" si="19"/>
        <v>I-FAP-BLR-BIO-NETS_N</v>
      </c>
      <c r="AD179" s="57" t="str">
        <f t="shared" si="20"/>
        <v>Industry - Food and Drink - Boiler - Bio fuel - NETS - NEW</v>
      </c>
      <c r="AE179" s="58" t="s">
        <v>1</v>
      </c>
      <c r="AF179" s="59" t="s">
        <v>259</v>
      </c>
      <c r="AG179" s="59"/>
      <c r="AH179" s="60"/>
      <c r="AI179" s="59"/>
    </row>
    <row r="180" spans="3:35" ht="14.5">
      <c r="C180" t="str">
        <f t="shared" ref="C180:E180" si="62">+C48</f>
        <v>Food and Drink</v>
      </c>
      <c r="D180" t="str">
        <f t="shared" si="62"/>
        <v>Boiler</v>
      </c>
      <c r="E180" t="str">
        <f t="shared" si="62"/>
        <v>Biomass</v>
      </c>
      <c r="F180" t="s">
        <v>229</v>
      </c>
      <c r="G180" t="str">
        <f>+VLOOKUP(C180,IND!$O$5:$P$72,2,FALSE)</f>
        <v>FAP</v>
      </c>
      <c r="H180" t="str">
        <f>+VLOOKUP(D180,IND!$O$5:$P$72,2,FALSE)</f>
        <v>BLR</v>
      </c>
      <c r="I180" t="str">
        <f>+VLOOKUP(E180,IND!$O$5:$P$76,2,FALSE)</f>
        <v>WOO</v>
      </c>
      <c r="J180">
        <v>10000</v>
      </c>
      <c r="K180">
        <v>2</v>
      </c>
      <c r="M180" s="45" t="str">
        <f t="shared" si="14"/>
        <v>I-FAP-BLR-WOO-NETS_N</v>
      </c>
      <c r="N180" s="45" t="str">
        <f t="shared" si="15"/>
        <v>Industry - Food and Drink - Boiler - Biomass - NETS - NEW</v>
      </c>
      <c r="O180" s="45" t="str">
        <f t="shared" si="16"/>
        <v>INDWOO</v>
      </c>
      <c r="P180" s="45" t="str">
        <f t="shared" si="17"/>
        <v>FAPHTH,FAPMTH,FAPLTH,FAPHET</v>
      </c>
      <c r="Q180" s="51">
        <f>VLOOKUP("Industrial "&amp;E180&amp;" "&amp;D180,data_SEAI!$C$5:$M$208,11,FALSE)</f>
        <v>0.85</v>
      </c>
      <c r="R180" s="45">
        <v>20</v>
      </c>
      <c r="S180" s="50">
        <f>VLOOKUP("Industrial "&amp;E180&amp;" "&amp;D180,pivot_SEAI!$A$5:$D$72,K180,FALSE)</f>
        <v>479.54489319999999</v>
      </c>
      <c r="T180" s="45">
        <v>31.536000000000001</v>
      </c>
      <c r="U180" s="45">
        <v>0.85</v>
      </c>
      <c r="V180" s="44">
        <f t="shared" si="18"/>
        <v>23.97724466</v>
      </c>
      <c r="W180" s="45">
        <v>2019</v>
      </c>
      <c r="AA180" s="57" t="s">
        <v>258</v>
      </c>
      <c r="AB180" s="57"/>
      <c r="AC180" s="57" t="str">
        <f t="shared" si="19"/>
        <v>I-FAP-BLR-WOO-NETS_N</v>
      </c>
      <c r="AD180" s="57" t="str">
        <f t="shared" si="20"/>
        <v>Industry - Food and Drink - Boiler - Biomass - NETS - NEW</v>
      </c>
      <c r="AE180" s="58" t="s">
        <v>1</v>
      </c>
      <c r="AF180" s="59" t="s">
        <v>259</v>
      </c>
      <c r="AG180" s="59"/>
      <c r="AH180" s="60"/>
      <c r="AI180" s="59"/>
    </row>
    <row r="181" spans="3:35" ht="14.5">
      <c r="C181" t="str">
        <f t="shared" ref="C181:E181" si="63">+C49</f>
        <v>Food and Drink</v>
      </c>
      <c r="D181" t="str">
        <f t="shared" si="63"/>
        <v>Boiler</v>
      </c>
      <c r="E181" t="str">
        <f t="shared" si="63"/>
        <v>Biomethane</v>
      </c>
      <c r="F181" t="s">
        <v>229</v>
      </c>
      <c r="G181" t="str">
        <f>+VLOOKUP(C181,IND!$O$5:$P$72,2,FALSE)</f>
        <v>FAP</v>
      </c>
      <c r="H181" t="str">
        <f>+VLOOKUP(D181,IND!$O$5:$P$72,2,FALSE)</f>
        <v>BLR</v>
      </c>
      <c r="I181" t="str">
        <f>+VLOOKUP(E181,IND!$O$5:$P$76,2,FALSE)</f>
        <v>BGS</v>
      </c>
      <c r="J181">
        <v>10000</v>
      </c>
      <c r="K181">
        <v>2</v>
      </c>
      <c r="M181" s="45" t="str">
        <f t="shared" si="14"/>
        <v>I-FAP-BLR-BGS-NETS_N</v>
      </c>
      <c r="N181" s="45" t="str">
        <f t="shared" si="15"/>
        <v>Industry - Food and Drink - Boiler - Biomethane - NETS - NEW</v>
      </c>
      <c r="O181" s="45" t="str">
        <f t="shared" si="16"/>
        <v>INDBGS</v>
      </c>
      <c r="P181" s="45" t="str">
        <f t="shared" si="17"/>
        <v>FAPHTH,FAPMTH,FAPLTH,FAPHET</v>
      </c>
      <c r="Q181" s="51">
        <f>VLOOKUP("Industrial "&amp;E181&amp;" "&amp;D181,data_SEAI!$C$5:$M$208,11,FALSE)</f>
        <v>0.92</v>
      </c>
      <c r="R181" s="45">
        <v>20</v>
      </c>
      <c r="S181" s="50">
        <f>VLOOKUP("Industrial "&amp;E181&amp;" "&amp;D181,pivot_SEAI!$A$5:$D$72,K181,FALSE)</f>
        <v>228.0929864</v>
      </c>
      <c r="T181" s="45">
        <v>31.536000000000001</v>
      </c>
      <c r="U181" s="45">
        <v>0.85</v>
      </c>
      <c r="V181" s="44">
        <f t="shared" si="18"/>
        <v>11.404649320000001</v>
      </c>
      <c r="W181" s="45">
        <v>2019</v>
      </c>
      <c r="AA181" s="57" t="s">
        <v>258</v>
      </c>
      <c r="AB181" s="57"/>
      <c r="AC181" s="57" t="str">
        <f t="shared" si="19"/>
        <v>I-FAP-BLR-BGS-NETS_N</v>
      </c>
      <c r="AD181" s="57" t="str">
        <f t="shared" si="20"/>
        <v>Industry - Food and Drink - Boiler - Biomethane - NETS - NEW</v>
      </c>
      <c r="AE181" s="58" t="s">
        <v>1</v>
      </c>
      <c r="AF181" s="59" t="s">
        <v>259</v>
      </c>
      <c r="AG181" s="59"/>
      <c r="AH181" s="60"/>
      <c r="AI181" s="59"/>
    </row>
    <row r="182" spans="3:35" ht="14.5">
      <c r="C182" t="str">
        <f t="shared" ref="C182:E182" si="64">+C50</f>
        <v>Food and Drink</v>
      </c>
      <c r="D182" t="str">
        <f t="shared" si="64"/>
        <v>Boiler</v>
      </c>
      <c r="E182" t="str">
        <f t="shared" si="64"/>
        <v>Electric</v>
      </c>
      <c r="F182" t="s">
        <v>229</v>
      </c>
      <c r="G182" t="str">
        <f>+VLOOKUP(C182,IND!$O$5:$P$72,2,FALSE)</f>
        <v>FAP</v>
      </c>
      <c r="H182" t="str">
        <f>+VLOOKUP(D182,IND!$O$5:$P$72,2,FALSE)</f>
        <v>BLR</v>
      </c>
      <c r="I182" t="str">
        <f>+VLOOKUP(E182,IND!$O$5:$P$76,2,FALSE)</f>
        <v>ELC</v>
      </c>
      <c r="J182">
        <v>10000</v>
      </c>
      <c r="K182">
        <v>2</v>
      </c>
      <c r="M182" s="45" t="str">
        <f t="shared" si="14"/>
        <v>I-FAP-BLR-ELC-NETS_N</v>
      </c>
      <c r="N182" s="45" t="str">
        <f t="shared" si="15"/>
        <v>Industry - Food and Drink - Boiler - Electric - NETS - NEW</v>
      </c>
      <c r="O182" s="45" t="str">
        <f t="shared" si="16"/>
        <v>INDELC</v>
      </c>
      <c r="P182" s="45" t="str">
        <f t="shared" si="17"/>
        <v>FAPHTH,FAPMTH,FAPLTH,FAPHET</v>
      </c>
      <c r="Q182" s="51">
        <f>VLOOKUP("Industrial "&amp;E182&amp;" "&amp;D182,data_SEAI!$C$5:$M$208,11,FALSE)</f>
        <v>0.99</v>
      </c>
      <c r="R182" s="45">
        <v>20</v>
      </c>
      <c r="S182" s="50">
        <f>VLOOKUP("Industrial "&amp;E182&amp;" "&amp;D182,pivot_SEAI!$A$5:$D$72,K182,FALSE)</f>
        <v>164.88649620000001</v>
      </c>
      <c r="T182" s="45">
        <v>31.536000000000001</v>
      </c>
      <c r="U182" s="45">
        <v>0.85</v>
      </c>
      <c r="V182" s="44">
        <f t="shared" si="18"/>
        <v>8.2443248100000002</v>
      </c>
      <c r="W182" s="45">
        <v>2019</v>
      </c>
      <c r="AA182" s="57" t="s">
        <v>258</v>
      </c>
      <c r="AB182" s="57"/>
      <c r="AC182" s="57" t="str">
        <f t="shared" si="19"/>
        <v>I-FAP-BLR-ELC-NETS_N</v>
      </c>
      <c r="AD182" s="57" t="str">
        <f t="shared" si="20"/>
        <v>Industry - Food and Drink - Boiler - Electric - NETS - NEW</v>
      </c>
      <c r="AE182" s="58" t="s">
        <v>1</v>
      </c>
      <c r="AF182" s="59" t="s">
        <v>259</v>
      </c>
      <c r="AG182" s="59"/>
      <c r="AH182" s="60"/>
      <c r="AI182" s="59"/>
    </row>
    <row r="183" spans="3:35" ht="14.5">
      <c r="C183" t="str">
        <f t="shared" ref="C183:E183" si="65">+C51</f>
        <v>Food and Drink</v>
      </c>
      <c r="D183" t="str">
        <f t="shared" si="65"/>
        <v>Boiler</v>
      </c>
      <c r="E183" t="str">
        <f t="shared" si="65"/>
        <v>Gas</v>
      </c>
      <c r="F183" t="s">
        <v>229</v>
      </c>
      <c r="G183" t="str">
        <f>+VLOOKUP(C183,IND!$O$5:$P$72,2,FALSE)</f>
        <v>FAP</v>
      </c>
      <c r="H183" t="str">
        <f>+VLOOKUP(D183,IND!$O$5:$P$72,2,FALSE)</f>
        <v>BLR</v>
      </c>
      <c r="I183" t="str">
        <f>+VLOOKUP(E183,IND!$O$5:$P$76,2,FALSE)</f>
        <v>GAS</v>
      </c>
      <c r="J183">
        <v>10000</v>
      </c>
      <c r="K183">
        <v>2</v>
      </c>
      <c r="M183" s="45" t="str">
        <f t="shared" si="14"/>
        <v>I-FAP-BLR-GAS-NETS_N</v>
      </c>
      <c r="N183" s="45" t="str">
        <f t="shared" si="15"/>
        <v>Industry - Food and Drink - Boiler - Gas - NETS - NEW</v>
      </c>
      <c r="O183" s="45" t="str">
        <f t="shared" si="16"/>
        <v>INDGAS</v>
      </c>
      <c r="P183" s="45" t="str">
        <f t="shared" si="17"/>
        <v>FAPHTH,FAPMTH,FAPLTH,FAPHET</v>
      </c>
      <c r="Q183" s="51">
        <f>VLOOKUP("Industrial "&amp;E183&amp;" "&amp;D183,data_SEAI!$C$5:$M$208,11,FALSE)</f>
        <v>0.92</v>
      </c>
      <c r="R183" s="45">
        <v>20</v>
      </c>
      <c r="S183" s="50">
        <f>VLOOKUP("Industrial "&amp;E183&amp;" "&amp;D183,pivot_SEAI!$A$5:$D$72,K183,FALSE)</f>
        <v>228.0929864</v>
      </c>
      <c r="T183" s="45">
        <v>31.536000000000001</v>
      </c>
      <c r="U183" s="45">
        <v>0.85</v>
      </c>
      <c r="V183" s="44">
        <f t="shared" si="18"/>
        <v>11.404649320000001</v>
      </c>
      <c r="W183" s="45">
        <v>2019</v>
      </c>
      <c r="AA183" s="57" t="s">
        <v>258</v>
      </c>
      <c r="AB183" s="57"/>
      <c r="AC183" s="57" t="str">
        <f t="shared" si="19"/>
        <v>I-FAP-BLR-GAS-NETS_N</v>
      </c>
      <c r="AD183" s="57" t="str">
        <f t="shared" si="20"/>
        <v>Industry - Food and Drink - Boiler - Gas - NETS - NEW</v>
      </c>
      <c r="AE183" s="58" t="s">
        <v>1</v>
      </c>
      <c r="AF183" s="59" t="s">
        <v>259</v>
      </c>
      <c r="AG183" s="59"/>
      <c r="AH183" s="60"/>
      <c r="AI183" s="59"/>
    </row>
    <row r="184" spans="3:35" ht="14.5">
      <c r="C184" t="str">
        <f t="shared" ref="C184:E184" si="66">+C52</f>
        <v>Food and Drink</v>
      </c>
      <c r="D184" t="str">
        <f t="shared" si="66"/>
        <v>Boiler</v>
      </c>
      <c r="E184" t="str">
        <f t="shared" si="66"/>
        <v>Hydrogen</v>
      </c>
      <c r="F184" t="s">
        <v>229</v>
      </c>
      <c r="G184" t="str">
        <f>+VLOOKUP(C184,IND!$O$5:$P$72,2,FALSE)</f>
        <v>FAP</v>
      </c>
      <c r="H184" t="str">
        <f>+VLOOKUP(D184,IND!$O$5:$P$72,2,FALSE)</f>
        <v>BLR</v>
      </c>
      <c r="I184" t="str">
        <f>+VLOOKUP(E184,IND!$O$5:$P$76,2,FALSE)</f>
        <v>H2L</v>
      </c>
      <c r="J184">
        <v>10000</v>
      </c>
      <c r="K184">
        <v>2</v>
      </c>
      <c r="M184" s="45" t="str">
        <f t="shared" si="14"/>
        <v>I-FAP-BLR-H2L-NETS_N</v>
      </c>
      <c r="N184" s="45" t="str">
        <f t="shared" si="15"/>
        <v>Industry - Food and Drink - Boiler - Hydrogen - NETS - NEW</v>
      </c>
      <c r="O184" s="45" t="str">
        <f t="shared" si="16"/>
        <v>INDH2L</v>
      </c>
      <c r="P184" s="45" t="str">
        <f t="shared" si="17"/>
        <v>FAPHTH,FAPMTH,FAPLTH,FAPHET</v>
      </c>
      <c r="Q184" s="51">
        <f>VLOOKUP("Industrial "&amp;E184&amp;" "&amp;D184,data_SEAI!$C$5:$M$208,11,FALSE)</f>
        <v>0.92</v>
      </c>
      <c r="R184" s="45">
        <v>20</v>
      </c>
      <c r="S184" s="50">
        <f>VLOOKUP("Industrial "&amp;E184&amp;" "&amp;D184,pivot_SEAI!$A$5:$D$72,K184,FALSE)</f>
        <v>278.09050439999999</v>
      </c>
      <c r="T184" s="45">
        <v>31.536000000000001</v>
      </c>
      <c r="U184" s="45">
        <v>0.85</v>
      </c>
      <c r="V184" s="44">
        <f t="shared" si="18"/>
        <v>13.90452522</v>
      </c>
      <c r="W184" s="45">
        <v>2019</v>
      </c>
      <c r="AA184" s="57" t="s">
        <v>258</v>
      </c>
      <c r="AB184" s="57"/>
      <c r="AC184" s="57" t="str">
        <f t="shared" si="19"/>
        <v>I-FAP-BLR-H2L-NETS_N</v>
      </c>
      <c r="AD184" s="57" t="str">
        <f t="shared" si="20"/>
        <v>Industry - Food and Drink - Boiler - Hydrogen - NETS - NEW</v>
      </c>
      <c r="AE184" s="58" t="s">
        <v>1</v>
      </c>
      <c r="AF184" s="59" t="s">
        <v>259</v>
      </c>
      <c r="AG184" s="59"/>
      <c r="AH184" s="60"/>
      <c r="AI184" s="59"/>
    </row>
    <row r="185" spans="3:35" ht="14.5">
      <c r="C185" t="str">
        <f t="shared" ref="C185:E185" si="67">+C53</f>
        <v>Food and Drink</v>
      </c>
      <c r="D185" t="str">
        <f t="shared" si="67"/>
        <v>Oven</v>
      </c>
      <c r="E185" t="str">
        <f t="shared" si="67"/>
        <v>Bio fuel</v>
      </c>
      <c r="F185" t="s">
        <v>229</v>
      </c>
      <c r="G185" t="str">
        <f>+VLOOKUP(C185,IND!$O$5:$P$72,2,FALSE)</f>
        <v>FAP</v>
      </c>
      <c r="H185" t="str">
        <f>+VLOOKUP(D185,IND!$O$5:$P$72,2,FALSE)</f>
        <v>OVN</v>
      </c>
      <c r="I185" t="str">
        <f>+VLOOKUP(E185,IND!$O$5:$P$76,2,FALSE)</f>
        <v>BIO</v>
      </c>
      <c r="J185">
        <v>10000</v>
      </c>
      <c r="K185">
        <v>2</v>
      </c>
      <c r="M185" s="45" t="str">
        <f t="shared" si="14"/>
        <v>I-FAP-OVN-BIO-NETS_N</v>
      </c>
      <c r="N185" s="45" t="str">
        <f t="shared" si="15"/>
        <v>Industry - Food and Drink - Oven - Bio fuel - NETS - NEW</v>
      </c>
      <c r="O185" s="45" t="str">
        <f t="shared" si="16"/>
        <v>INDBIO</v>
      </c>
      <c r="P185" s="45" t="str">
        <f t="shared" si="17"/>
        <v>FAPHTH,FAPMTH,FAPLTH,FAPHET</v>
      </c>
      <c r="Q185" s="51">
        <f>VLOOKUP("Industrial "&amp;E185&amp;" "&amp;D185,data_SEAI!$C$5:$M$208,11,FALSE)</f>
        <v>0.92</v>
      </c>
      <c r="R185" s="45">
        <v>20</v>
      </c>
      <c r="S185" s="50">
        <f>VLOOKUP("Industrial "&amp;E185&amp;" "&amp;D185,pivot_SEAI!$A$5:$D$72,K185,FALSE)</f>
        <v>229.93250380000001</v>
      </c>
      <c r="T185" s="45">
        <v>31.536000000000001</v>
      </c>
      <c r="U185" s="45">
        <v>0.85</v>
      </c>
      <c r="V185" s="44">
        <f t="shared" si="18"/>
        <v>11.496625190000001</v>
      </c>
      <c r="W185" s="45">
        <v>2019</v>
      </c>
      <c r="AA185" s="57" t="s">
        <v>258</v>
      </c>
      <c r="AB185" s="57"/>
      <c r="AC185" s="57" t="str">
        <f t="shared" si="19"/>
        <v>I-FAP-OVN-BIO-NETS_N</v>
      </c>
      <c r="AD185" s="57" t="str">
        <f t="shared" si="20"/>
        <v>Industry - Food and Drink - Oven - Bio fuel - NETS - NEW</v>
      </c>
      <c r="AE185" s="58" t="s">
        <v>1</v>
      </c>
      <c r="AF185" s="59" t="s">
        <v>259</v>
      </c>
      <c r="AG185" s="59"/>
      <c r="AH185" s="60"/>
      <c r="AI185" s="59"/>
    </row>
    <row r="186" spans="3:35" ht="14.5">
      <c r="C186" t="str">
        <f t="shared" ref="C186:E186" si="68">+C54</f>
        <v>Food and Drink</v>
      </c>
      <c r="D186" t="str">
        <f t="shared" si="68"/>
        <v>Oven</v>
      </c>
      <c r="E186" t="str">
        <f t="shared" si="68"/>
        <v>Biomethane</v>
      </c>
      <c r="F186" t="s">
        <v>229</v>
      </c>
      <c r="G186" t="str">
        <f>+VLOOKUP(C186,IND!$O$5:$P$72,2,FALSE)</f>
        <v>FAP</v>
      </c>
      <c r="H186" t="str">
        <f>+VLOOKUP(D186,IND!$O$5:$P$72,2,FALSE)</f>
        <v>OVN</v>
      </c>
      <c r="I186" t="str">
        <f>+VLOOKUP(E186,IND!$O$5:$P$76,2,FALSE)</f>
        <v>BGS</v>
      </c>
      <c r="J186">
        <v>10000</v>
      </c>
      <c r="K186">
        <v>2</v>
      </c>
      <c r="M186" s="45" t="str">
        <f t="shared" si="14"/>
        <v>I-FAP-OVN-BGS-NETS_N</v>
      </c>
      <c r="N186" s="45" t="str">
        <f t="shared" si="15"/>
        <v>Industry - Food and Drink - Oven - Biomethane - NETS - NEW</v>
      </c>
      <c r="O186" s="45" t="str">
        <f t="shared" si="16"/>
        <v>INDBGS</v>
      </c>
      <c r="P186" s="45" t="str">
        <f t="shared" si="17"/>
        <v>FAPHTH,FAPMTH,FAPLTH,FAPHET</v>
      </c>
      <c r="Q186" s="51">
        <f>VLOOKUP("Industrial "&amp;E186&amp;" "&amp;D186,data_SEAI!$C$5:$M$208,11,FALSE)</f>
        <v>0.92</v>
      </c>
      <c r="R186" s="45">
        <v>20</v>
      </c>
      <c r="S186" s="50">
        <f>VLOOKUP("Industrial "&amp;E186&amp;" "&amp;D186,pivot_SEAI!$A$5:$D$72,K186,FALSE)</f>
        <v>229.93250380000001</v>
      </c>
      <c r="T186" s="45">
        <v>31.536000000000001</v>
      </c>
      <c r="U186" s="45">
        <v>0.85</v>
      </c>
      <c r="V186" s="44">
        <f t="shared" si="18"/>
        <v>11.496625190000001</v>
      </c>
      <c r="W186" s="45">
        <v>2019</v>
      </c>
      <c r="AA186" s="57" t="s">
        <v>258</v>
      </c>
      <c r="AB186" s="57"/>
      <c r="AC186" s="57" t="str">
        <f t="shared" si="19"/>
        <v>I-FAP-OVN-BGS-NETS_N</v>
      </c>
      <c r="AD186" s="57" t="str">
        <f t="shared" si="20"/>
        <v>Industry - Food and Drink - Oven - Biomethane - NETS - NEW</v>
      </c>
      <c r="AE186" s="58" t="s">
        <v>1</v>
      </c>
      <c r="AF186" s="59" t="s">
        <v>259</v>
      </c>
      <c r="AG186" s="59"/>
      <c r="AH186" s="60"/>
      <c r="AI186" s="59"/>
    </row>
    <row r="187" spans="3:35" ht="14.5">
      <c r="C187" t="str">
        <f t="shared" ref="C187:E187" si="69">+C55</f>
        <v>Food and Drink</v>
      </c>
      <c r="D187" t="str">
        <f t="shared" si="69"/>
        <v>Oven</v>
      </c>
      <c r="E187" t="str">
        <f t="shared" si="69"/>
        <v>Electric</v>
      </c>
      <c r="F187" t="s">
        <v>229</v>
      </c>
      <c r="G187" t="str">
        <f>+VLOOKUP(C187,IND!$O$5:$P$72,2,FALSE)</f>
        <v>FAP</v>
      </c>
      <c r="H187" t="str">
        <f>+VLOOKUP(D187,IND!$O$5:$P$72,2,FALSE)</f>
        <v>OVN</v>
      </c>
      <c r="I187" t="str">
        <f>+VLOOKUP(E187,IND!$O$5:$P$76,2,FALSE)</f>
        <v>ELC</v>
      </c>
      <c r="J187">
        <v>10000</v>
      </c>
      <c r="K187">
        <v>2</v>
      </c>
      <c r="M187" s="45" t="str">
        <f t="shared" si="14"/>
        <v>I-FAP-OVN-ELC-NETS_N</v>
      </c>
      <c r="N187" s="45" t="str">
        <f t="shared" si="15"/>
        <v>Industry - Food and Drink - Oven - Electric - NETS - NEW</v>
      </c>
      <c r="O187" s="45" t="str">
        <f t="shared" si="16"/>
        <v>INDELC</v>
      </c>
      <c r="P187" s="45" t="str">
        <f t="shared" si="17"/>
        <v>FAPHTH,FAPMTH,FAPLTH,FAPHET</v>
      </c>
      <c r="Q187" s="51">
        <f>VLOOKUP("Industrial "&amp;E187&amp;" "&amp;D187,data_SEAI!$C$5:$M$208,11,FALSE)</f>
        <v>0.95</v>
      </c>
      <c r="R187" s="45">
        <v>20</v>
      </c>
      <c r="S187" s="50">
        <f>VLOOKUP("Industrial "&amp;E187&amp;" "&amp;D187,pivot_SEAI!$A$5:$D$72,K187,FALSE)</f>
        <v>127.1084358</v>
      </c>
      <c r="T187" s="45">
        <v>31.536000000000001</v>
      </c>
      <c r="U187" s="45">
        <v>0.85</v>
      </c>
      <c r="V187" s="44">
        <f t="shared" si="18"/>
        <v>6.3554217900000003</v>
      </c>
      <c r="W187" s="45">
        <v>2019</v>
      </c>
      <c r="AA187" s="57" t="s">
        <v>258</v>
      </c>
      <c r="AB187" s="57"/>
      <c r="AC187" s="57" t="str">
        <f t="shared" si="19"/>
        <v>I-FAP-OVN-ELC-NETS_N</v>
      </c>
      <c r="AD187" s="57" t="str">
        <f t="shared" si="20"/>
        <v>Industry - Food and Drink - Oven - Electric - NETS - NEW</v>
      </c>
      <c r="AE187" s="58" t="s">
        <v>1</v>
      </c>
      <c r="AF187" s="59" t="s">
        <v>259</v>
      </c>
      <c r="AG187" s="59"/>
      <c r="AH187" s="60"/>
      <c r="AI187" s="59"/>
    </row>
    <row r="188" spans="3:35" ht="14.5">
      <c r="C188" t="str">
        <f t="shared" ref="C188:E188" si="70">+C56</f>
        <v>Food and Drink</v>
      </c>
      <c r="D188" t="str">
        <f t="shared" si="70"/>
        <v>Oven</v>
      </c>
      <c r="E188" t="str">
        <f t="shared" si="70"/>
        <v>Gas</v>
      </c>
      <c r="F188" t="s">
        <v>229</v>
      </c>
      <c r="G188" t="str">
        <f>+VLOOKUP(C188,IND!$O$5:$P$72,2,FALSE)</f>
        <v>FAP</v>
      </c>
      <c r="H188" t="str">
        <f>+VLOOKUP(D188,IND!$O$5:$P$72,2,FALSE)</f>
        <v>OVN</v>
      </c>
      <c r="I188" t="str">
        <f>+VLOOKUP(E188,IND!$O$5:$P$76,2,FALSE)</f>
        <v>GAS</v>
      </c>
      <c r="J188">
        <v>10000</v>
      </c>
      <c r="K188">
        <v>2</v>
      </c>
      <c r="M188" s="45" t="str">
        <f t="shared" si="14"/>
        <v>I-FAP-OVN-GAS-NETS_N</v>
      </c>
      <c r="N188" s="45" t="str">
        <f t="shared" si="15"/>
        <v>Industry - Food and Drink - Oven - Gas - NETS - NEW</v>
      </c>
      <c r="O188" s="45" t="str">
        <f t="shared" si="16"/>
        <v>INDGAS</v>
      </c>
      <c r="P188" s="45" t="str">
        <f t="shared" si="17"/>
        <v>FAPHTH,FAPMTH,FAPLTH,FAPHET</v>
      </c>
      <c r="Q188" s="51">
        <f>VLOOKUP("Industrial "&amp;E188&amp;" "&amp;D188,data_SEAI!$C$5:$M$208,11,FALSE)</f>
        <v>0.92</v>
      </c>
      <c r="R188" s="45">
        <v>20</v>
      </c>
      <c r="S188" s="50">
        <f>VLOOKUP("Industrial "&amp;E188&amp;" "&amp;D188,pivot_SEAI!$A$5:$D$72,K188,FALSE)</f>
        <v>229.93250380000001</v>
      </c>
      <c r="T188" s="45">
        <v>31.536000000000001</v>
      </c>
      <c r="U188" s="45">
        <v>0.85</v>
      </c>
      <c r="V188" s="44">
        <f t="shared" si="18"/>
        <v>11.496625190000001</v>
      </c>
      <c r="W188" s="45">
        <v>2019</v>
      </c>
      <c r="AA188" s="57" t="s">
        <v>258</v>
      </c>
      <c r="AB188" s="57"/>
      <c r="AC188" s="57" t="str">
        <f t="shared" si="19"/>
        <v>I-FAP-OVN-GAS-NETS_N</v>
      </c>
      <c r="AD188" s="57" t="str">
        <f t="shared" si="20"/>
        <v>Industry - Food and Drink - Oven - Gas - NETS - NEW</v>
      </c>
      <c r="AE188" s="58" t="s">
        <v>1</v>
      </c>
      <c r="AF188" s="59" t="s">
        <v>259</v>
      </c>
      <c r="AG188" s="59"/>
      <c r="AH188" s="60"/>
      <c r="AI188" s="59"/>
    </row>
    <row r="189" spans="3:35" ht="14.5">
      <c r="C189" t="str">
        <f t="shared" ref="C189:E189" si="71">+C57</f>
        <v>Food and Drink</v>
      </c>
      <c r="D189" t="str">
        <f t="shared" si="71"/>
        <v>Oven</v>
      </c>
      <c r="E189" t="str">
        <f t="shared" si="71"/>
        <v>Hydrogen</v>
      </c>
      <c r="F189" t="s">
        <v>229</v>
      </c>
      <c r="G189" t="str">
        <f>+VLOOKUP(C189,IND!$O$5:$P$72,2,FALSE)</f>
        <v>FAP</v>
      </c>
      <c r="H189" t="str">
        <f>+VLOOKUP(D189,IND!$O$5:$P$72,2,FALSE)</f>
        <v>OVN</v>
      </c>
      <c r="I189" t="str">
        <f>+VLOOKUP(E189,IND!$O$5:$P$76,2,FALSE)</f>
        <v>H2L</v>
      </c>
      <c r="J189">
        <v>10000</v>
      </c>
      <c r="K189">
        <v>2</v>
      </c>
      <c r="M189" s="45" t="str">
        <f t="shared" si="14"/>
        <v>I-FAP-OVN-H2L-NETS_N</v>
      </c>
      <c r="N189" s="45" t="str">
        <f t="shared" si="15"/>
        <v>Industry - Food and Drink - Oven - Hydrogen - NETS - NEW</v>
      </c>
      <c r="O189" s="45" t="str">
        <f t="shared" si="16"/>
        <v>INDH2L</v>
      </c>
      <c r="P189" s="45" t="str">
        <f t="shared" si="17"/>
        <v>FAPHTH,FAPMTH,FAPLTH,FAPHET</v>
      </c>
      <c r="Q189" s="51">
        <f>VLOOKUP("Industrial "&amp;E189&amp;" "&amp;D189,data_SEAI!$C$5:$M$208,11,FALSE)</f>
        <v>0.92</v>
      </c>
      <c r="R189" s="45">
        <v>20</v>
      </c>
      <c r="S189" s="50">
        <f>VLOOKUP("Industrial "&amp;E189&amp;" "&amp;D189,pivot_SEAI!$A$5:$D$72,K189,FALSE)</f>
        <v>263.57643239999999</v>
      </c>
      <c r="T189" s="45">
        <v>31.536000000000001</v>
      </c>
      <c r="U189" s="45">
        <v>0.85</v>
      </c>
      <c r="V189" s="44">
        <f t="shared" si="18"/>
        <v>13.178821620000001</v>
      </c>
      <c r="W189" s="45">
        <v>2019</v>
      </c>
      <c r="AA189" s="57" t="s">
        <v>258</v>
      </c>
      <c r="AB189" s="57"/>
      <c r="AC189" s="57" t="str">
        <f t="shared" si="19"/>
        <v>I-FAP-OVN-H2L-NETS_N</v>
      </c>
      <c r="AD189" s="57" t="str">
        <f t="shared" si="20"/>
        <v>Industry - Food and Drink - Oven - Hydrogen - NETS - NEW</v>
      </c>
      <c r="AE189" s="58" t="s">
        <v>1</v>
      </c>
      <c r="AF189" s="59" t="s">
        <v>259</v>
      </c>
      <c r="AG189" s="59"/>
      <c r="AH189" s="60"/>
      <c r="AI189" s="59"/>
    </row>
    <row r="190" spans="3:35" ht="14.5">
      <c r="C190" t="str">
        <f t="shared" ref="C190:E190" si="72">+C58</f>
        <v>Lime</v>
      </c>
      <c r="D190" t="str">
        <f t="shared" si="72"/>
        <v>Cement/Lime Kiln</v>
      </c>
      <c r="E190" t="str">
        <f t="shared" si="72"/>
        <v>Bio fuel</v>
      </c>
      <c r="F190" t="s">
        <v>229</v>
      </c>
      <c r="G190" t="str">
        <f>+VLOOKUP(C190,IND!$O$5:$P$72,2,FALSE)</f>
        <v>LIM</v>
      </c>
      <c r="H190" t="str">
        <f>+VLOOKUP(D190,IND!$O$5:$P$72,2,FALSE)</f>
        <v>KLN</v>
      </c>
      <c r="I190" t="str">
        <f>+VLOOKUP(E190,IND!$O$5:$P$76,2,FALSE)</f>
        <v>BIO</v>
      </c>
      <c r="J190">
        <v>10000</v>
      </c>
      <c r="K190">
        <v>2</v>
      </c>
      <c r="M190" s="45" t="str">
        <f t="shared" si="14"/>
        <v>I-LIM-KLN-BIO-NETS_N</v>
      </c>
      <c r="N190" s="45" t="str">
        <f t="shared" si="15"/>
        <v>Industry - Lime - Cement/Lime Kiln - Bio fuel - NETS - NEW</v>
      </c>
      <c r="O190" s="45" t="str">
        <f t="shared" si="16"/>
        <v>INDBIO</v>
      </c>
      <c r="P190" s="45" t="str">
        <f t="shared" si="17"/>
        <v>LIMHTH,LIMMTH,LIMLTH,LIMHET</v>
      </c>
      <c r="Q190" s="51">
        <f>VLOOKUP("Industrial "&amp;E190&amp;" "&amp;D190,data_SEAI!$C$5:$M$208,11,FALSE)</f>
        <v>0.9</v>
      </c>
      <c r="R190" s="45">
        <v>20</v>
      </c>
      <c r="S190" s="50">
        <f>VLOOKUP("Industrial "&amp;E190&amp;" "&amp;D190,pivot_SEAI!$A$5:$D$72,K190,FALSE)</f>
        <v>243.78015740000001</v>
      </c>
      <c r="T190" s="45">
        <v>31.536000000000001</v>
      </c>
      <c r="U190" s="45">
        <v>0.85</v>
      </c>
      <c r="V190" s="44">
        <f t="shared" si="18"/>
        <v>12.189007870000001</v>
      </c>
      <c r="W190" s="45">
        <v>2019</v>
      </c>
      <c r="AA190" s="57" t="s">
        <v>258</v>
      </c>
      <c r="AB190" s="57"/>
      <c r="AC190" s="57" t="str">
        <f t="shared" si="19"/>
        <v>I-LIM-KLN-BIO-NETS_N</v>
      </c>
      <c r="AD190" s="57" t="str">
        <f t="shared" si="20"/>
        <v>Industry - Lime - Cement/Lime Kiln - Bio fuel - NETS - NEW</v>
      </c>
      <c r="AE190" s="58" t="s">
        <v>1</v>
      </c>
      <c r="AF190" s="59" t="s">
        <v>259</v>
      </c>
      <c r="AG190" s="59"/>
      <c r="AH190" s="60"/>
      <c r="AI190" s="59"/>
    </row>
    <row r="191" spans="3:35" ht="14.5">
      <c r="C191" t="str">
        <f t="shared" ref="C191:E191" si="73">+C59</f>
        <v>Lime</v>
      </c>
      <c r="D191" t="str">
        <f t="shared" si="73"/>
        <v>Cement/Lime Kiln</v>
      </c>
      <c r="E191" t="str">
        <f t="shared" si="73"/>
        <v>Bio waste</v>
      </c>
      <c r="F191" t="s">
        <v>229</v>
      </c>
      <c r="G191" t="str">
        <f>+VLOOKUP(C191,IND!$O$5:$P$72,2,FALSE)</f>
        <v>LIM</v>
      </c>
      <c r="H191" t="str">
        <f>+VLOOKUP(D191,IND!$O$5:$P$72,2,FALSE)</f>
        <v>KLN</v>
      </c>
      <c r="I191" t="str">
        <f>+VLOOKUP(E191,IND!$O$5:$P$76,2,FALSE)</f>
        <v>RWS</v>
      </c>
      <c r="J191">
        <v>10000</v>
      </c>
      <c r="K191">
        <v>2</v>
      </c>
      <c r="M191" s="45" t="str">
        <f t="shared" si="14"/>
        <v>I-LIM-KLN-RWS-NETS_N</v>
      </c>
      <c r="N191" s="45" t="str">
        <f t="shared" si="15"/>
        <v>Industry - Lime - Cement/Lime Kiln - Bio waste - NETS - NEW</v>
      </c>
      <c r="O191" s="45" t="str">
        <f t="shared" si="16"/>
        <v>INDRWS</v>
      </c>
      <c r="P191" s="45" t="str">
        <f t="shared" si="17"/>
        <v>LIMHTH,LIMMTH,LIMLTH,LIMHET</v>
      </c>
      <c r="Q191" s="51">
        <f>VLOOKUP("Industrial "&amp;E191&amp;" "&amp;D191,data_SEAI!$C$5:$M$208,11,FALSE)</f>
        <v>0.9</v>
      </c>
      <c r="R191" s="45">
        <v>20</v>
      </c>
      <c r="S191" s="50">
        <f>VLOOKUP("Industrial "&amp;E191&amp;" "&amp;D191,pivot_SEAI!$A$5:$D$72,K191,FALSE)</f>
        <v>243.78015740000001</v>
      </c>
      <c r="T191" s="45">
        <v>31.536000000000001</v>
      </c>
      <c r="U191" s="45">
        <v>0.85</v>
      </c>
      <c r="V191" s="44">
        <f t="shared" si="18"/>
        <v>12.189007870000001</v>
      </c>
      <c r="W191" s="45">
        <v>2019</v>
      </c>
      <c r="AA191" s="57" t="s">
        <v>258</v>
      </c>
      <c r="AB191" s="57"/>
      <c r="AC191" s="57" t="str">
        <f t="shared" si="19"/>
        <v>I-LIM-KLN-RWS-NETS_N</v>
      </c>
      <c r="AD191" s="57" t="str">
        <f t="shared" si="20"/>
        <v>Industry - Lime - Cement/Lime Kiln - Bio waste - NETS - NEW</v>
      </c>
      <c r="AE191" s="58" t="s">
        <v>1</v>
      </c>
      <c r="AF191" s="59" t="s">
        <v>259</v>
      </c>
      <c r="AG191" s="59"/>
      <c r="AH191" s="60"/>
      <c r="AI191" s="59"/>
    </row>
    <row r="192" spans="3:35" ht="14.5">
      <c r="C192" t="str">
        <f t="shared" ref="C192:E192" si="74">+C60</f>
        <v>Lime</v>
      </c>
      <c r="D192" t="str">
        <f t="shared" si="74"/>
        <v>Cement/Lime Kiln</v>
      </c>
      <c r="E192" t="str">
        <f t="shared" si="74"/>
        <v>Gas</v>
      </c>
      <c r="F192" t="s">
        <v>229</v>
      </c>
      <c r="G192" t="str">
        <f>+VLOOKUP(C192,IND!$O$5:$P$72,2,FALSE)</f>
        <v>LIM</v>
      </c>
      <c r="H192" t="str">
        <f>+VLOOKUP(D192,IND!$O$5:$P$72,2,FALSE)</f>
        <v>KLN</v>
      </c>
      <c r="I192" t="str">
        <f>+VLOOKUP(E192,IND!$O$5:$P$76,2,FALSE)</f>
        <v>GAS</v>
      </c>
      <c r="J192">
        <v>10000</v>
      </c>
      <c r="K192">
        <v>2</v>
      </c>
      <c r="M192" s="45" t="str">
        <f t="shared" si="14"/>
        <v>I-LIM-KLN-GAS-NETS_N</v>
      </c>
      <c r="N192" s="45" t="str">
        <f t="shared" si="15"/>
        <v>Industry - Lime - Cement/Lime Kiln - Gas - NETS - NEW</v>
      </c>
      <c r="O192" s="45" t="str">
        <f t="shared" si="16"/>
        <v>INDGAS</v>
      </c>
      <c r="P192" s="45" t="str">
        <f t="shared" si="17"/>
        <v>LIMHTH,LIMMTH,LIMLTH,LIMHET</v>
      </c>
      <c r="Q192" s="51">
        <f>VLOOKUP("Industrial "&amp;E192&amp;" "&amp;D192,data_SEAI!$C$5:$M$208,11,FALSE)</f>
        <v>0.9</v>
      </c>
      <c r="R192" s="45">
        <v>20</v>
      </c>
      <c r="S192" s="50">
        <f>VLOOKUP("Industrial "&amp;E192&amp;" "&amp;D192,pivot_SEAI!$A$5:$D$72,K192,FALSE)</f>
        <v>243.78015740000001</v>
      </c>
      <c r="T192" s="45">
        <v>31.536000000000001</v>
      </c>
      <c r="U192" s="45">
        <v>0.85</v>
      </c>
      <c r="V192" s="44">
        <f t="shared" si="18"/>
        <v>12.189007870000001</v>
      </c>
      <c r="W192" s="45">
        <v>2019</v>
      </c>
      <c r="AA192" s="57" t="s">
        <v>258</v>
      </c>
      <c r="AB192" s="57"/>
      <c r="AC192" s="57" t="str">
        <f t="shared" si="19"/>
        <v>I-LIM-KLN-GAS-NETS_N</v>
      </c>
      <c r="AD192" s="57" t="str">
        <f t="shared" si="20"/>
        <v>Industry - Lime - Cement/Lime Kiln - Gas - NETS - NEW</v>
      </c>
      <c r="AE192" s="58" t="s">
        <v>1</v>
      </c>
      <c r="AF192" s="59" t="s">
        <v>259</v>
      </c>
      <c r="AG192" s="59"/>
      <c r="AH192" s="60"/>
      <c r="AI192" s="59"/>
    </row>
    <row r="193" spans="3:35" ht="14.5">
      <c r="C193" t="str">
        <f t="shared" ref="C193:E193" si="75">+C61</f>
        <v>Lime</v>
      </c>
      <c r="D193" t="str">
        <f t="shared" si="75"/>
        <v>Cement/Lime Kiln</v>
      </c>
      <c r="E193" t="str">
        <f t="shared" si="75"/>
        <v>Non-bio waste</v>
      </c>
      <c r="F193" t="s">
        <v>229</v>
      </c>
      <c r="G193" t="str">
        <f>+VLOOKUP(C193,IND!$O$5:$P$72,2,FALSE)</f>
        <v>LIM</v>
      </c>
      <c r="H193" t="str">
        <f>+VLOOKUP(D193,IND!$O$5:$P$72,2,FALSE)</f>
        <v>KLN</v>
      </c>
      <c r="I193" t="str">
        <f>+VLOOKUP(E193,IND!$O$5:$P$76,2,FALSE)</f>
        <v>NWS</v>
      </c>
      <c r="J193">
        <v>10000</v>
      </c>
      <c r="K193">
        <v>2</v>
      </c>
      <c r="M193" s="45" t="str">
        <f t="shared" si="14"/>
        <v>I-LIM-KLN-NWS-NETS_N</v>
      </c>
      <c r="N193" s="45" t="str">
        <f t="shared" si="15"/>
        <v>Industry - Lime - Cement/Lime Kiln - Non-bio waste - NETS - NEW</v>
      </c>
      <c r="O193" s="45" t="str">
        <f t="shared" si="16"/>
        <v>INDNWS</v>
      </c>
      <c r="P193" s="45" t="str">
        <f t="shared" si="17"/>
        <v>LIMHTH,LIMMTH,LIMLTH,LIMHET</v>
      </c>
      <c r="Q193" s="51">
        <f>VLOOKUP("Industrial "&amp;E193&amp;" "&amp;D193,data_SEAI!$C$5:$M$208,11,FALSE)</f>
        <v>0.9</v>
      </c>
      <c r="R193" s="45">
        <v>20</v>
      </c>
      <c r="S193" s="50">
        <f>VLOOKUP("Industrial "&amp;E193&amp;" "&amp;D193,pivot_SEAI!$A$5:$D$72,K193,FALSE)</f>
        <v>243.78015740000001</v>
      </c>
      <c r="T193" s="45">
        <v>31.536000000000001</v>
      </c>
      <c r="U193" s="45">
        <v>0.85</v>
      </c>
      <c r="V193" s="44">
        <f t="shared" si="18"/>
        <v>12.189007870000001</v>
      </c>
      <c r="W193" s="45">
        <v>2019</v>
      </c>
      <c r="AA193" s="57" t="s">
        <v>258</v>
      </c>
      <c r="AB193" s="57"/>
      <c r="AC193" s="57" t="str">
        <f t="shared" si="19"/>
        <v>I-LIM-KLN-NWS-NETS_N</v>
      </c>
      <c r="AD193" s="57" t="str">
        <f t="shared" si="20"/>
        <v>Industry - Lime - Cement/Lime Kiln - Non-bio waste - NETS - NEW</v>
      </c>
      <c r="AE193" s="58" t="s">
        <v>1</v>
      </c>
      <c r="AF193" s="59" t="s">
        <v>259</v>
      </c>
      <c r="AG193" s="59"/>
      <c r="AH193" s="60"/>
      <c r="AI193" s="59"/>
    </row>
    <row r="194" spans="3:35" ht="14.5">
      <c r="C194" t="str">
        <f t="shared" ref="C194:E194" si="76">+C62</f>
        <v>Lime</v>
      </c>
      <c r="D194" t="str">
        <f t="shared" si="76"/>
        <v>Furnace</v>
      </c>
      <c r="E194" t="str">
        <f t="shared" si="76"/>
        <v>Bio fuel</v>
      </c>
      <c r="F194" t="s">
        <v>229</v>
      </c>
      <c r="G194" t="str">
        <f>+VLOOKUP(C194,IND!$O$5:$P$72,2,FALSE)</f>
        <v>LIM</v>
      </c>
      <c r="H194" t="str">
        <f>+VLOOKUP(D194,IND!$O$5:$P$72,2,FALSE)</f>
        <v>FRN</v>
      </c>
      <c r="I194" t="str">
        <f>+VLOOKUP(E194,IND!$O$5:$P$76,2,FALSE)</f>
        <v>BIO</v>
      </c>
      <c r="J194">
        <v>10000</v>
      </c>
      <c r="K194">
        <v>2</v>
      </c>
      <c r="M194" s="45" t="str">
        <f t="shared" si="14"/>
        <v>I-LIM-FRN-BIO-NETS_N</v>
      </c>
      <c r="N194" s="45" t="str">
        <f t="shared" si="15"/>
        <v>Industry - Lime - Furnace - Bio fuel - NETS - NEW</v>
      </c>
      <c r="O194" s="45" t="str">
        <f t="shared" si="16"/>
        <v>INDBIO</v>
      </c>
      <c r="P194" s="45" t="str">
        <f t="shared" si="17"/>
        <v>LIMHTH,LIMMTH,LIMLTH,LIMHET</v>
      </c>
      <c r="Q194" s="51">
        <f>VLOOKUP("Industrial "&amp;E194&amp;" "&amp;D194,data_SEAI!$C$5:$M$208,11,FALSE)</f>
        <v>0.85</v>
      </c>
      <c r="R194" s="45">
        <v>20</v>
      </c>
      <c r="S194" s="50">
        <f>VLOOKUP("Industrial "&amp;E194&amp;" "&amp;D194,pivot_SEAI!$A$5:$D$72,K194,FALSE)</f>
        <v>229.93250380000001</v>
      </c>
      <c r="T194" s="45">
        <v>31.536000000000001</v>
      </c>
      <c r="U194" s="45">
        <v>0.85</v>
      </c>
      <c r="V194" s="44">
        <f t="shared" si="18"/>
        <v>11.496625190000001</v>
      </c>
      <c r="W194" s="45">
        <v>2019</v>
      </c>
      <c r="AA194" s="57" t="s">
        <v>258</v>
      </c>
      <c r="AB194" s="57"/>
      <c r="AC194" s="57" t="str">
        <f t="shared" si="19"/>
        <v>I-LIM-FRN-BIO-NETS_N</v>
      </c>
      <c r="AD194" s="57" t="str">
        <f t="shared" si="20"/>
        <v>Industry - Lime - Furnace - Bio fuel - NETS - NEW</v>
      </c>
      <c r="AE194" s="58" t="s">
        <v>1</v>
      </c>
      <c r="AF194" s="59" t="s">
        <v>259</v>
      </c>
      <c r="AG194" s="59"/>
      <c r="AH194" s="60"/>
      <c r="AI194" s="59"/>
    </row>
    <row r="195" spans="3:35" ht="14.5">
      <c r="C195" t="str">
        <f t="shared" ref="C195:E195" si="77">+C63</f>
        <v>Lime</v>
      </c>
      <c r="D195" t="str">
        <f t="shared" si="77"/>
        <v>Furnace</v>
      </c>
      <c r="E195" t="str">
        <f t="shared" si="77"/>
        <v>Biomethane</v>
      </c>
      <c r="F195" t="s">
        <v>229</v>
      </c>
      <c r="G195" t="str">
        <f>+VLOOKUP(C195,IND!$O$5:$P$72,2,FALSE)</f>
        <v>LIM</v>
      </c>
      <c r="H195" t="str">
        <f>+VLOOKUP(D195,IND!$O$5:$P$72,2,FALSE)</f>
        <v>FRN</v>
      </c>
      <c r="I195" t="str">
        <f>+VLOOKUP(E195,IND!$O$5:$P$76,2,FALSE)</f>
        <v>BGS</v>
      </c>
      <c r="J195">
        <v>10000</v>
      </c>
      <c r="K195">
        <v>2</v>
      </c>
      <c r="M195" s="45" t="str">
        <f t="shared" si="14"/>
        <v>I-LIM-FRN-BGS-NETS_N</v>
      </c>
      <c r="N195" s="45" t="str">
        <f t="shared" si="15"/>
        <v>Industry - Lime - Furnace - Biomethane - NETS - NEW</v>
      </c>
      <c r="O195" s="45" t="str">
        <f t="shared" si="16"/>
        <v>INDBGS</v>
      </c>
      <c r="P195" s="45" t="str">
        <f t="shared" si="17"/>
        <v>LIMHTH,LIMMTH,LIMLTH,LIMHET</v>
      </c>
      <c r="Q195" s="51">
        <f>VLOOKUP("Industrial "&amp;E195&amp;" "&amp;D195,data_SEAI!$C$5:$M$208,11,FALSE)</f>
        <v>0.85</v>
      </c>
      <c r="R195" s="45">
        <v>20</v>
      </c>
      <c r="S195" s="50">
        <f>VLOOKUP("Industrial "&amp;E195&amp;" "&amp;D195,pivot_SEAI!$A$5:$D$72,K195,FALSE)</f>
        <v>229.93250380000001</v>
      </c>
      <c r="T195" s="45">
        <v>31.536000000000001</v>
      </c>
      <c r="U195" s="45">
        <v>0.85</v>
      </c>
      <c r="V195" s="44">
        <f t="shared" si="18"/>
        <v>11.496625190000001</v>
      </c>
      <c r="W195" s="45">
        <v>2019</v>
      </c>
      <c r="AA195" s="57" t="s">
        <v>258</v>
      </c>
      <c r="AB195" s="57"/>
      <c r="AC195" s="57" t="str">
        <f t="shared" si="19"/>
        <v>I-LIM-FRN-BGS-NETS_N</v>
      </c>
      <c r="AD195" s="57" t="str">
        <f t="shared" si="20"/>
        <v>Industry - Lime - Furnace - Biomethane - NETS - NEW</v>
      </c>
      <c r="AE195" s="58" t="s">
        <v>1</v>
      </c>
      <c r="AF195" s="59" t="s">
        <v>259</v>
      </c>
      <c r="AG195" s="59"/>
      <c r="AH195" s="60"/>
      <c r="AI195" s="59"/>
    </row>
    <row r="196" spans="3:35" ht="14.5">
      <c r="C196" t="str">
        <f t="shared" ref="C196:E196" si="78">+C64</f>
        <v>Lime</v>
      </c>
      <c r="D196" t="str">
        <f t="shared" si="78"/>
        <v>Furnace</v>
      </c>
      <c r="E196" t="str">
        <f t="shared" si="78"/>
        <v>Electric</v>
      </c>
      <c r="F196" t="s">
        <v>229</v>
      </c>
      <c r="G196" t="str">
        <f>+VLOOKUP(C196,IND!$O$5:$P$72,2,FALSE)</f>
        <v>LIM</v>
      </c>
      <c r="H196" t="str">
        <f>+VLOOKUP(D196,IND!$O$5:$P$72,2,FALSE)</f>
        <v>FRN</v>
      </c>
      <c r="I196" t="str">
        <f>+VLOOKUP(E196,IND!$O$5:$P$76,2,FALSE)</f>
        <v>ELC</v>
      </c>
      <c r="J196">
        <v>10000</v>
      </c>
      <c r="K196">
        <v>2</v>
      </c>
      <c r="M196" s="45" t="str">
        <f t="shared" si="14"/>
        <v>I-LIM-FRN-ELC-NETS_N</v>
      </c>
      <c r="N196" s="45" t="str">
        <f t="shared" si="15"/>
        <v>Industry - Lime - Furnace - Electric - NETS - NEW</v>
      </c>
      <c r="O196" s="45" t="str">
        <f t="shared" si="16"/>
        <v>INDELC</v>
      </c>
      <c r="P196" s="45" t="str">
        <f t="shared" si="17"/>
        <v>LIMHTH,LIMMTH,LIMLTH,LIMHET</v>
      </c>
      <c r="Q196" s="51">
        <f>VLOOKUP("Industrial "&amp;E196&amp;" "&amp;D196,data_SEAI!$C$5:$M$208,11,FALSE)</f>
        <v>0.95</v>
      </c>
      <c r="R196" s="45">
        <v>20</v>
      </c>
      <c r="S196" s="50">
        <f>VLOOKUP("Industrial "&amp;E196&amp;" "&amp;D196,pivot_SEAI!$A$5:$D$72,K196,FALSE)</f>
        <v>229.93250380000001</v>
      </c>
      <c r="T196" s="45">
        <v>31.536000000000001</v>
      </c>
      <c r="U196" s="45">
        <v>0.85</v>
      </c>
      <c r="V196" s="44">
        <f t="shared" si="18"/>
        <v>11.496625190000001</v>
      </c>
      <c r="W196" s="45">
        <v>2019</v>
      </c>
      <c r="AA196" s="57" t="s">
        <v>258</v>
      </c>
      <c r="AB196" s="57"/>
      <c r="AC196" s="57" t="str">
        <f t="shared" si="19"/>
        <v>I-LIM-FRN-ELC-NETS_N</v>
      </c>
      <c r="AD196" s="57" t="str">
        <f t="shared" si="20"/>
        <v>Industry - Lime - Furnace - Electric - NETS - NEW</v>
      </c>
      <c r="AE196" s="58" t="s">
        <v>1</v>
      </c>
      <c r="AF196" s="59" t="s">
        <v>259</v>
      </c>
      <c r="AG196" s="59"/>
      <c r="AH196" s="60"/>
      <c r="AI196" s="59"/>
    </row>
    <row r="197" spans="3:35" ht="14.5">
      <c r="C197" t="str">
        <f t="shared" ref="C197:E197" si="79">+C65</f>
        <v>Lime</v>
      </c>
      <c r="D197" t="str">
        <f t="shared" si="79"/>
        <v>Furnace</v>
      </c>
      <c r="E197" t="str">
        <f t="shared" si="79"/>
        <v>Gas</v>
      </c>
      <c r="F197" t="s">
        <v>229</v>
      </c>
      <c r="G197" t="str">
        <f>+VLOOKUP(C197,IND!$O$5:$P$72,2,FALSE)</f>
        <v>LIM</v>
      </c>
      <c r="H197" t="str">
        <f>+VLOOKUP(D197,IND!$O$5:$P$72,2,FALSE)</f>
        <v>FRN</v>
      </c>
      <c r="I197" t="str">
        <f>+VLOOKUP(E197,IND!$O$5:$P$76,2,FALSE)</f>
        <v>GAS</v>
      </c>
      <c r="J197">
        <v>10000</v>
      </c>
      <c r="K197">
        <v>2</v>
      </c>
      <c r="M197" s="45" t="str">
        <f t="shared" si="14"/>
        <v>I-LIM-FRN-GAS-NETS_N</v>
      </c>
      <c r="N197" s="45" t="str">
        <f t="shared" si="15"/>
        <v>Industry - Lime - Furnace - Gas - NETS - NEW</v>
      </c>
      <c r="O197" s="45" t="str">
        <f t="shared" si="16"/>
        <v>INDGAS</v>
      </c>
      <c r="P197" s="45" t="str">
        <f t="shared" si="17"/>
        <v>LIMHTH,LIMMTH,LIMLTH,LIMHET</v>
      </c>
      <c r="Q197" s="51">
        <f>VLOOKUP("Industrial "&amp;E197&amp;" "&amp;D197,data_SEAI!$C$5:$M$208,11,FALSE)</f>
        <v>0.85</v>
      </c>
      <c r="R197" s="45">
        <v>20</v>
      </c>
      <c r="S197" s="50">
        <f>VLOOKUP("Industrial "&amp;E197&amp;" "&amp;D197,pivot_SEAI!$A$5:$D$72,K197,FALSE)</f>
        <v>229.93250380000001</v>
      </c>
      <c r="T197" s="45">
        <v>31.536000000000001</v>
      </c>
      <c r="U197" s="45">
        <v>0.85</v>
      </c>
      <c r="V197" s="44">
        <f t="shared" si="18"/>
        <v>11.496625190000001</v>
      </c>
      <c r="W197" s="45">
        <v>2019</v>
      </c>
      <c r="AA197" s="57" t="s">
        <v>258</v>
      </c>
      <c r="AB197" s="57"/>
      <c r="AC197" s="57" t="str">
        <f t="shared" si="19"/>
        <v>I-LIM-FRN-GAS-NETS_N</v>
      </c>
      <c r="AD197" s="57" t="str">
        <f t="shared" si="20"/>
        <v>Industry - Lime - Furnace - Gas - NETS - NEW</v>
      </c>
      <c r="AE197" s="58" t="s">
        <v>1</v>
      </c>
      <c r="AF197" s="59" t="s">
        <v>259</v>
      </c>
      <c r="AG197" s="59"/>
      <c r="AH197" s="60"/>
      <c r="AI197" s="59"/>
    </row>
    <row r="198" spans="3:35" ht="14.5">
      <c r="C198" t="str">
        <f t="shared" ref="C198:E198" si="80">+C66</f>
        <v>Lime</v>
      </c>
      <c r="D198" t="str">
        <f t="shared" si="80"/>
        <v>Furnace</v>
      </c>
      <c r="E198" t="str">
        <f t="shared" si="80"/>
        <v>Hydrogen</v>
      </c>
      <c r="F198" t="s">
        <v>229</v>
      </c>
      <c r="G198" t="str">
        <f>+VLOOKUP(C198,IND!$O$5:$P$72,2,FALSE)</f>
        <v>LIM</v>
      </c>
      <c r="H198" t="str">
        <f>+VLOOKUP(D198,IND!$O$5:$P$72,2,FALSE)</f>
        <v>FRN</v>
      </c>
      <c r="I198" t="str">
        <f>+VLOOKUP(E198,IND!$O$5:$P$76,2,FALSE)</f>
        <v>H2L</v>
      </c>
      <c r="J198">
        <v>10000</v>
      </c>
      <c r="K198">
        <v>2</v>
      </c>
      <c r="M198" s="45" t="str">
        <f t="shared" si="14"/>
        <v>I-LIM-FRN-H2L-NETS_N</v>
      </c>
      <c r="N198" s="45" t="str">
        <f t="shared" si="15"/>
        <v>Industry - Lime - Furnace - Hydrogen - NETS - NEW</v>
      </c>
      <c r="O198" s="45" t="str">
        <f t="shared" si="16"/>
        <v>INDH2L</v>
      </c>
      <c r="P198" s="45" t="str">
        <f t="shared" si="17"/>
        <v>LIMHTH,LIMMTH,LIMLTH,LIMHET</v>
      </c>
      <c r="Q198" s="51">
        <f>VLOOKUP("Industrial "&amp;E198&amp;" "&amp;D198,data_SEAI!$C$5:$M$208,11,FALSE)</f>
        <v>0.85</v>
      </c>
      <c r="R198" s="45">
        <v>20</v>
      </c>
      <c r="S198" s="50">
        <f>VLOOKUP("Industrial "&amp;E198&amp;" "&amp;D198,pivot_SEAI!$A$5:$D$72,K198,FALSE)</f>
        <v>272.53597780000001</v>
      </c>
      <c r="T198" s="45">
        <v>31.536000000000001</v>
      </c>
      <c r="U198" s="45">
        <v>0.85</v>
      </c>
      <c r="V198" s="44">
        <f t="shared" si="18"/>
        <v>13.626798890000002</v>
      </c>
      <c r="W198" s="45">
        <v>2019</v>
      </c>
      <c r="AA198" s="57" t="s">
        <v>258</v>
      </c>
      <c r="AB198" s="57"/>
      <c r="AC198" s="57" t="str">
        <f t="shared" si="19"/>
        <v>I-LIM-FRN-H2L-NETS_N</v>
      </c>
      <c r="AD198" s="57" t="str">
        <f t="shared" si="20"/>
        <v>Industry - Lime - Furnace - Hydrogen - NETS - NEW</v>
      </c>
      <c r="AE198" s="58" t="s">
        <v>1</v>
      </c>
      <c r="AF198" s="59" t="s">
        <v>259</v>
      </c>
      <c r="AG198" s="59"/>
      <c r="AH198" s="60"/>
      <c r="AI198" s="59"/>
    </row>
    <row r="199" spans="3:35" ht="14.5">
      <c r="C199" t="str">
        <f t="shared" ref="C199:E199" si="81">+C67</f>
        <v>Lime</v>
      </c>
      <c r="D199" t="str">
        <f t="shared" si="81"/>
        <v>Other Kiln</v>
      </c>
      <c r="E199" t="str">
        <f t="shared" si="81"/>
        <v>Bio fuel</v>
      </c>
      <c r="F199" t="s">
        <v>229</v>
      </c>
      <c r="G199" t="str">
        <f>+VLOOKUP(C199,IND!$O$5:$P$72,2,FALSE)</f>
        <v>LIM</v>
      </c>
      <c r="H199" t="str">
        <f>+VLOOKUP(D199,IND!$O$5:$P$72,2,FALSE)</f>
        <v>OKL</v>
      </c>
      <c r="I199" t="str">
        <f>+VLOOKUP(E199,IND!$O$5:$P$76,2,FALSE)</f>
        <v>BIO</v>
      </c>
      <c r="J199">
        <v>10000</v>
      </c>
      <c r="K199">
        <v>2</v>
      </c>
      <c r="M199" s="45" t="str">
        <f t="shared" si="14"/>
        <v>I-LIM-OKL-BIO-NETS_N</v>
      </c>
      <c r="N199" s="45" t="str">
        <f t="shared" si="15"/>
        <v>Industry - Lime - Other Kiln - Bio fuel - NETS - NEW</v>
      </c>
      <c r="O199" s="45" t="str">
        <f t="shared" si="16"/>
        <v>INDBIO</v>
      </c>
      <c r="P199" s="45" t="str">
        <f t="shared" si="17"/>
        <v>LIMHTH,LIMMTH,LIMLTH,LIMHET</v>
      </c>
      <c r="Q199" s="51">
        <f>VLOOKUP("Industrial "&amp;E199&amp;" "&amp;D199,data_SEAI!$C$5:$M$208,11,FALSE)</f>
        <v>0.85</v>
      </c>
      <c r="R199" s="45">
        <v>20</v>
      </c>
      <c r="S199" s="50">
        <f>VLOOKUP("Industrial "&amp;E199&amp;" "&amp;D199,pivot_SEAI!$A$5:$D$72,K199,FALSE)</f>
        <v>439.00905879999999</v>
      </c>
      <c r="T199" s="45">
        <v>31.536000000000001</v>
      </c>
      <c r="U199" s="45">
        <v>0.85</v>
      </c>
      <c r="V199" s="44">
        <f t="shared" si="18"/>
        <v>21.950452940000002</v>
      </c>
      <c r="W199" s="45">
        <v>2019</v>
      </c>
      <c r="AA199" s="57" t="s">
        <v>258</v>
      </c>
      <c r="AB199" s="57"/>
      <c r="AC199" s="57" t="str">
        <f t="shared" si="19"/>
        <v>I-LIM-OKL-BIO-NETS_N</v>
      </c>
      <c r="AD199" s="57" t="str">
        <f t="shared" si="20"/>
        <v>Industry - Lime - Other Kiln - Bio fuel - NETS - NEW</v>
      </c>
      <c r="AE199" s="58" t="s">
        <v>1</v>
      </c>
      <c r="AF199" s="59" t="s">
        <v>259</v>
      </c>
      <c r="AG199" s="59"/>
      <c r="AH199" s="60"/>
      <c r="AI199" s="59"/>
    </row>
    <row r="200" spans="3:35" ht="14.5">
      <c r="C200" t="str">
        <f t="shared" ref="C200:E200" si="82">+C68</f>
        <v>Lime</v>
      </c>
      <c r="D200" t="str">
        <f t="shared" si="82"/>
        <v>Other Kiln</v>
      </c>
      <c r="E200" t="str">
        <f t="shared" si="82"/>
        <v>Bio waste</v>
      </c>
      <c r="F200" t="s">
        <v>229</v>
      </c>
      <c r="G200" t="str">
        <f>+VLOOKUP(C200,IND!$O$5:$P$72,2,FALSE)</f>
        <v>LIM</v>
      </c>
      <c r="H200" t="str">
        <f>+VLOOKUP(D200,IND!$O$5:$P$72,2,FALSE)</f>
        <v>OKL</v>
      </c>
      <c r="I200" t="str">
        <f>+VLOOKUP(E200,IND!$O$5:$P$76,2,FALSE)</f>
        <v>RWS</v>
      </c>
      <c r="J200">
        <v>10000</v>
      </c>
      <c r="K200">
        <v>2</v>
      </c>
      <c r="M200" s="45" t="str">
        <f t="shared" ref="M200:M263" si="83">"I-"&amp;G200&amp;"-"&amp;H200&amp;"-"&amp;I200&amp;"-"&amp;F200&amp;"_N"</f>
        <v>I-LIM-OKL-RWS-NETS_N</v>
      </c>
      <c r="N200" s="45" t="str">
        <f t="shared" ref="N200:N263" si="84">"Industry - "&amp;C200&amp;" - "&amp;D200&amp;" - "&amp;E200&amp;" - "&amp;F200&amp;" - NEW"</f>
        <v>Industry - Lime - Other Kiln - Bio waste - NETS - NEW</v>
      </c>
      <c r="O200" s="45" t="str">
        <f t="shared" ref="O200:O263" si="85">"IND"&amp;I200</f>
        <v>INDRWS</v>
      </c>
      <c r="P200" s="45" t="str">
        <f t="shared" ref="P200:P263" si="86">G200&amp;"HTH,"&amp;G200&amp;"MTH,"&amp;G200&amp;"LTH,"&amp;G200&amp;"HET"</f>
        <v>LIMHTH,LIMMTH,LIMLTH,LIMHET</v>
      </c>
      <c r="Q200" s="51">
        <f>VLOOKUP("Industrial "&amp;E200&amp;" "&amp;D200,data_SEAI!$C$5:$M$208,11,FALSE)</f>
        <v>0.85</v>
      </c>
      <c r="R200" s="45">
        <v>20</v>
      </c>
      <c r="S200" s="50">
        <f>VLOOKUP("Industrial "&amp;E200&amp;" "&amp;D200,pivot_SEAI!$A$5:$D$72,K200,FALSE)</f>
        <v>439.00905879999999</v>
      </c>
      <c r="T200" s="45">
        <v>31.536000000000001</v>
      </c>
      <c r="U200" s="45">
        <v>0.85</v>
      </c>
      <c r="V200" s="44">
        <f t="shared" ref="V200:V263" si="87">5%*S200</f>
        <v>21.950452940000002</v>
      </c>
      <c r="W200" s="45">
        <v>2019</v>
      </c>
      <c r="AA200" s="57" t="s">
        <v>258</v>
      </c>
      <c r="AB200" s="57"/>
      <c r="AC200" s="57" t="str">
        <f t="shared" ref="AC200:AC263" si="88">+M200</f>
        <v>I-LIM-OKL-RWS-NETS_N</v>
      </c>
      <c r="AD200" s="57" t="str">
        <f t="shared" ref="AD200:AD263" si="89">+N200</f>
        <v>Industry - Lime - Other Kiln - Bio waste - NETS - NEW</v>
      </c>
      <c r="AE200" s="58" t="s">
        <v>1</v>
      </c>
      <c r="AF200" s="59" t="s">
        <v>259</v>
      </c>
      <c r="AG200" s="59"/>
      <c r="AH200" s="60"/>
      <c r="AI200" s="59"/>
    </row>
    <row r="201" spans="3:35" ht="14.5">
      <c r="C201" t="str">
        <f t="shared" ref="C201:E201" si="90">+C69</f>
        <v>Lime</v>
      </c>
      <c r="D201" t="str">
        <f t="shared" si="90"/>
        <v>Other Kiln</v>
      </c>
      <c r="E201" t="str">
        <f t="shared" si="90"/>
        <v>Biomethane</v>
      </c>
      <c r="F201" t="s">
        <v>229</v>
      </c>
      <c r="G201" t="str">
        <f>+VLOOKUP(C201,IND!$O$5:$P$72,2,FALSE)</f>
        <v>LIM</v>
      </c>
      <c r="H201" t="str">
        <f>+VLOOKUP(D201,IND!$O$5:$P$72,2,FALSE)</f>
        <v>OKL</v>
      </c>
      <c r="I201" t="str">
        <f>+VLOOKUP(E201,IND!$O$5:$P$76,2,FALSE)</f>
        <v>BGS</v>
      </c>
      <c r="J201">
        <v>10000</v>
      </c>
      <c r="K201">
        <v>2</v>
      </c>
      <c r="M201" s="45" t="str">
        <f t="shared" si="83"/>
        <v>I-LIM-OKL-BGS-NETS_N</v>
      </c>
      <c r="N201" s="45" t="str">
        <f t="shared" si="84"/>
        <v>Industry - Lime - Other Kiln - Biomethane - NETS - NEW</v>
      </c>
      <c r="O201" s="45" t="str">
        <f t="shared" si="85"/>
        <v>INDBGS</v>
      </c>
      <c r="P201" s="45" t="str">
        <f t="shared" si="86"/>
        <v>LIMHTH,LIMMTH,LIMLTH,LIMHET</v>
      </c>
      <c r="Q201" s="51">
        <f>VLOOKUP("Industrial "&amp;E201&amp;" "&amp;D201,data_SEAI!$C$5:$M$208,11,FALSE)</f>
        <v>0.85</v>
      </c>
      <c r="R201" s="45">
        <v>20</v>
      </c>
      <c r="S201" s="50">
        <f>VLOOKUP("Industrial "&amp;E201&amp;" "&amp;D201,pivot_SEAI!$A$5:$D$72,K201,FALSE)</f>
        <v>439.00905879999999</v>
      </c>
      <c r="T201" s="45">
        <v>31.536000000000001</v>
      </c>
      <c r="U201" s="45">
        <v>0.85</v>
      </c>
      <c r="V201" s="44">
        <f t="shared" si="87"/>
        <v>21.950452940000002</v>
      </c>
      <c r="W201" s="45">
        <v>2019</v>
      </c>
      <c r="AA201" s="57" t="s">
        <v>258</v>
      </c>
      <c r="AB201" s="57"/>
      <c r="AC201" s="57" t="str">
        <f t="shared" si="88"/>
        <v>I-LIM-OKL-BGS-NETS_N</v>
      </c>
      <c r="AD201" s="57" t="str">
        <f t="shared" si="89"/>
        <v>Industry - Lime - Other Kiln - Biomethane - NETS - NEW</v>
      </c>
      <c r="AE201" s="58" t="s">
        <v>1</v>
      </c>
      <c r="AF201" s="59" t="s">
        <v>259</v>
      </c>
      <c r="AG201" s="59"/>
      <c r="AH201" s="60"/>
      <c r="AI201" s="59"/>
    </row>
    <row r="202" spans="3:35" ht="14.5">
      <c r="C202" t="str">
        <f t="shared" ref="C202:E202" si="91">+C70</f>
        <v>Lime</v>
      </c>
      <c r="D202" t="str">
        <f t="shared" si="91"/>
        <v>Other Kiln</v>
      </c>
      <c r="E202" t="str">
        <f t="shared" si="91"/>
        <v>Gas</v>
      </c>
      <c r="F202" t="s">
        <v>229</v>
      </c>
      <c r="G202" t="str">
        <f>+VLOOKUP(C202,IND!$O$5:$P$72,2,FALSE)</f>
        <v>LIM</v>
      </c>
      <c r="H202" t="str">
        <f>+VLOOKUP(D202,IND!$O$5:$P$72,2,FALSE)</f>
        <v>OKL</v>
      </c>
      <c r="I202" t="str">
        <f>+VLOOKUP(E202,IND!$O$5:$P$76,2,FALSE)</f>
        <v>GAS</v>
      </c>
      <c r="J202">
        <v>10000</v>
      </c>
      <c r="K202">
        <v>2</v>
      </c>
      <c r="M202" s="45" t="str">
        <f t="shared" si="83"/>
        <v>I-LIM-OKL-GAS-NETS_N</v>
      </c>
      <c r="N202" s="45" t="str">
        <f t="shared" si="84"/>
        <v>Industry - Lime - Other Kiln - Gas - NETS - NEW</v>
      </c>
      <c r="O202" s="45" t="str">
        <f t="shared" si="85"/>
        <v>INDGAS</v>
      </c>
      <c r="P202" s="45" t="str">
        <f t="shared" si="86"/>
        <v>LIMHTH,LIMMTH,LIMLTH,LIMHET</v>
      </c>
      <c r="Q202" s="51">
        <f>VLOOKUP("Industrial "&amp;E202&amp;" "&amp;D202,data_SEAI!$C$5:$M$208,11,FALSE)</f>
        <v>0.85</v>
      </c>
      <c r="R202" s="45">
        <v>20</v>
      </c>
      <c r="S202" s="50">
        <f>VLOOKUP("Industrial "&amp;E202&amp;" "&amp;D202,pivot_SEAI!$A$5:$D$72,K202,FALSE)</f>
        <v>439.00905879999999</v>
      </c>
      <c r="T202" s="45">
        <v>31.536000000000001</v>
      </c>
      <c r="U202" s="45">
        <v>0.85</v>
      </c>
      <c r="V202" s="44">
        <f t="shared" si="87"/>
        <v>21.950452940000002</v>
      </c>
      <c r="W202" s="45">
        <v>2019</v>
      </c>
      <c r="AA202" s="57" t="s">
        <v>258</v>
      </c>
      <c r="AB202" s="57"/>
      <c r="AC202" s="57" t="str">
        <f t="shared" si="88"/>
        <v>I-LIM-OKL-GAS-NETS_N</v>
      </c>
      <c r="AD202" s="57" t="str">
        <f t="shared" si="89"/>
        <v>Industry - Lime - Other Kiln - Gas - NETS - NEW</v>
      </c>
      <c r="AE202" s="58" t="s">
        <v>1</v>
      </c>
      <c r="AF202" s="59" t="s">
        <v>259</v>
      </c>
      <c r="AG202" s="59"/>
      <c r="AH202" s="60"/>
      <c r="AI202" s="59"/>
    </row>
    <row r="203" spans="3:35" ht="14.5">
      <c r="C203" t="str">
        <f t="shared" ref="C203:E203" si="92">+C71</f>
        <v>Metals</v>
      </c>
      <c r="D203" t="str">
        <f t="shared" si="92"/>
        <v>CHP</v>
      </c>
      <c r="E203" t="str">
        <f t="shared" si="92"/>
        <v>Bio fuel</v>
      </c>
      <c r="F203" t="s">
        <v>229</v>
      </c>
      <c r="G203" t="str">
        <f>+VLOOKUP(C203,IND!$O$5:$P$72,2,FALSE)</f>
        <v>MAP</v>
      </c>
      <c r="H203" t="str">
        <f>+VLOOKUP(D203,IND!$O$5:$P$72,2,FALSE)</f>
        <v>CHP</v>
      </c>
      <c r="I203" t="str">
        <f>+VLOOKUP(E203,IND!$O$5:$P$76,2,FALSE)</f>
        <v>BIO</v>
      </c>
      <c r="J203">
        <v>10000</v>
      </c>
      <c r="K203">
        <v>2</v>
      </c>
      <c r="M203" s="45" t="str">
        <f t="shared" si="83"/>
        <v>I-MAP-CHP-BIO-NETS_N</v>
      </c>
      <c r="N203" s="45" t="str">
        <f t="shared" si="84"/>
        <v>Industry - Metals - CHP - Bio fuel - NETS - NEW</v>
      </c>
      <c r="O203" s="45" t="str">
        <f t="shared" si="85"/>
        <v>INDBIO</v>
      </c>
      <c r="P203" s="45" t="str">
        <f t="shared" si="86"/>
        <v>MAPHTH,MAPMTH,MAPLTH,MAPHET</v>
      </c>
      <c r="Q203" s="51">
        <f>VLOOKUP("Industrial "&amp;E203&amp;" "&amp;D203,data_SEAI!$C$5:$M$208,11,FALSE)</f>
        <v>0.5</v>
      </c>
      <c r="R203" s="45">
        <v>20</v>
      </c>
      <c r="S203" s="50">
        <f>VLOOKUP("Industrial "&amp;E203&amp;" "&amp;D203,pivot_SEAI!$A$5:$D$72,K203,FALSE)</f>
        <v>367.09440769999998</v>
      </c>
      <c r="T203" s="45">
        <v>31.536000000000001</v>
      </c>
      <c r="U203" s="45">
        <v>0.85</v>
      </c>
      <c r="V203" s="44">
        <f t="shared" si="87"/>
        <v>18.354720385</v>
      </c>
      <c r="W203" s="45">
        <v>2019</v>
      </c>
      <c r="AA203" s="57" t="s">
        <v>258</v>
      </c>
      <c r="AB203" s="57"/>
      <c r="AC203" s="57" t="str">
        <f t="shared" si="88"/>
        <v>I-MAP-CHP-BIO-NETS_N</v>
      </c>
      <c r="AD203" s="57" t="str">
        <f t="shared" si="89"/>
        <v>Industry - Metals - CHP - Bio fuel - NETS - NEW</v>
      </c>
      <c r="AE203" s="58" t="s">
        <v>1</v>
      </c>
      <c r="AF203" s="59" t="s">
        <v>259</v>
      </c>
      <c r="AG203" s="59"/>
      <c r="AH203" s="60"/>
      <c r="AI203" s="59"/>
    </row>
    <row r="204" spans="3:35" ht="14.5">
      <c r="C204" t="str">
        <f t="shared" ref="C204:E204" si="93">+C72</f>
        <v>Metals</v>
      </c>
      <c r="D204" t="str">
        <f t="shared" si="93"/>
        <v>CHP</v>
      </c>
      <c r="E204" t="str">
        <f t="shared" si="93"/>
        <v>Biomass</v>
      </c>
      <c r="F204" t="s">
        <v>229</v>
      </c>
      <c r="G204" t="str">
        <f>+VLOOKUP(C204,IND!$O$5:$P$72,2,FALSE)</f>
        <v>MAP</v>
      </c>
      <c r="H204" t="str">
        <f>+VLOOKUP(D204,IND!$O$5:$P$72,2,FALSE)</f>
        <v>CHP</v>
      </c>
      <c r="I204" t="str">
        <f>+VLOOKUP(E204,IND!$O$5:$P$76,2,FALSE)</f>
        <v>WOO</v>
      </c>
      <c r="J204">
        <v>10000</v>
      </c>
      <c r="K204">
        <v>2</v>
      </c>
      <c r="M204" s="45" t="str">
        <f t="shared" si="83"/>
        <v>I-MAP-CHP-WOO-NETS_N</v>
      </c>
      <c r="N204" s="45" t="str">
        <f t="shared" si="84"/>
        <v>Industry - Metals - CHP - Biomass - NETS - NEW</v>
      </c>
      <c r="O204" s="45" t="str">
        <f t="shared" si="85"/>
        <v>INDWOO</v>
      </c>
      <c r="P204" s="45" t="str">
        <f t="shared" si="86"/>
        <v>MAPHTH,MAPMTH,MAPLTH,MAPHET</v>
      </c>
      <c r="Q204" s="51">
        <f>VLOOKUP("Industrial "&amp;E204&amp;" "&amp;D204,data_SEAI!$C$5:$M$208,11,FALSE)</f>
        <v>0.5</v>
      </c>
      <c r="R204" s="45">
        <v>20</v>
      </c>
      <c r="S204" s="50">
        <f>VLOOKUP("Industrial "&amp;E204&amp;" "&amp;D204,pivot_SEAI!$A$5:$D$72,K204,FALSE)</f>
        <v>252</v>
      </c>
      <c r="T204" s="45">
        <v>31.536000000000001</v>
      </c>
      <c r="U204" s="45">
        <v>0.85</v>
      </c>
      <c r="V204" s="44">
        <f t="shared" si="87"/>
        <v>12.600000000000001</v>
      </c>
      <c r="W204" s="45">
        <v>2019</v>
      </c>
      <c r="AA204" s="57" t="s">
        <v>258</v>
      </c>
      <c r="AB204" s="57"/>
      <c r="AC204" s="57" t="str">
        <f t="shared" si="88"/>
        <v>I-MAP-CHP-WOO-NETS_N</v>
      </c>
      <c r="AD204" s="57" t="str">
        <f t="shared" si="89"/>
        <v>Industry - Metals - CHP - Biomass - NETS - NEW</v>
      </c>
      <c r="AE204" s="58" t="s">
        <v>1</v>
      </c>
      <c r="AF204" s="59" t="s">
        <v>259</v>
      </c>
      <c r="AG204" s="59"/>
      <c r="AH204" s="60"/>
      <c r="AI204" s="59"/>
    </row>
    <row r="205" spans="3:35" ht="14.5">
      <c r="C205" t="str">
        <f t="shared" ref="C205:E205" si="94">+C73</f>
        <v>Metals</v>
      </c>
      <c r="D205" t="str">
        <f t="shared" si="94"/>
        <v>CHP</v>
      </c>
      <c r="E205" t="str">
        <f t="shared" si="94"/>
        <v>Biomethane</v>
      </c>
      <c r="F205" t="s">
        <v>229</v>
      </c>
      <c r="G205" t="str">
        <f>+VLOOKUP(C205,IND!$O$5:$P$72,2,FALSE)</f>
        <v>MAP</v>
      </c>
      <c r="H205" t="str">
        <f>+VLOOKUP(D205,IND!$O$5:$P$72,2,FALSE)</f>
        <v>CHP</v>
      </c>
      <c r="I205" t="str">
        <f>+VLOOKUP(E205,IND!$O$5:$P$76,2,FALSE)</f>
        <v>BGS</v>
      </c>
      <c r="J205">
        <v>10000</v>
      </c>
      <c r="K205">
        <v>2</v>
      </c>
      <c r="M205" s="45" t="str">
        <f t="shared" si="83"/>
        <v>I-MAP-CHP-BGS-NETS_N</v>
      </c>
      <c r="N205" s="45" t="str">
        <f t="shared" si="84"/>
        <v>Industry - Metals - CHP - Biomethane - NETS - NEW</v>
      </c>
      <c r="O205" s="45" t="str">
        <f t="shared" si="85"/>
        <v>INDBGS</v>
      </c>
      <c r="P205" s="45" t="str">
        <f t="shared" si="86"/>
        <v>MAPHTH,MAPMTH,MAPLTH,MAPHET</v>
      </c>
      <c r="Q205" s="51">
        <f>VLOOKUP("Industrial "&amp;E205&amp;" "&amp;D205,data_SEAI!$C$5:$M$208,11,FALSE)</f>
        <v>0.5</v>
      </c>
      <c r="R205" s="45">
        <v>20</v>
      </c>
      <c r="S205" s="50">
        <f>VLOOKUP("Industrial "&amp;E205&amp;" "&amp;D205,pivot_SEAI!$A$5:$D$72,K205,FALSE)</f>
        <v>367.09440769999998</v>
      </c>
      <c r="T205" s="45">
        <v>31.536000000000001</v>
      </c>
      <c r="U205" s="45">
        <v>0.85</v>
      </c>
      <c r="V205" s="44">
        <f t="shared" si="87"/>
        <v>18.354720385</v>
      </c>
      <c r="W205" s="45">
        <v>2019</v>
      </c>
      <c r="AA205" s="57" t="s">
        <v>258</v>
      </c>
      <c r="AB205" s="57"/>
      <c r="AC205" s="57" t="str">
        <f t="shared" si="88"/>
        <v>I-MAP-CHP-BGS-NETS_N</v>
      </c>
      <c r="AD205" s="57" t="str">
        <f t="shared" si="89"/>
        <v>Industry - Metals - CHP - Biomethane - NETS - NEW</v>
      </c>
      <c r="AE205" s="58" t="s">
        <v>1</v>
      </c>
      <c r="AF205" s="59" t="s">
        <v>259</v>
      </c>
      <c r="AG205" s="59"/>
      <c r="AH205" s="60"/>
      <c r="AI205" s="59"/>
    </row>
    <row r="206" spans="3:35" ht="14.5">
      <c r="C206" t="str">
        <f t="shared" ref="C206:E206" si="95">+C74</f>
        <v>Metals</v>
      </c>
      <c r="D206" t="str">
        <f t="shared" si="95"/>
        <v>CHP</v>
      </c>
      <c r="E206" t="str">
        <f t="shared" si="95"/>
        <v>Gas</v>
      </c>
      <c r="F206" t="s">
        <v>229</v>
      </c>
      <c r="G206" t="str">
        <f>+VLOOKUP(C206,IND!$O$5:$P$72,2,FALSE)</f>
        <v>MAP</v>
      </c>
      <c r="H206" t="str">
        <f>+VLOOKUP(D206,IND!$O$5:$P$72,2,FALSE)</f>
        <v>CHP</v>
      </c>
      <c r="I206" t="str">
        <f>+VLOOKUP(E206,IND!$O$5:$P$76,2,FALSE)</f>
        <v>GAS</v>
      </c>
      <c r="J206">
        <v>10000</v>
      </c>
      <c r="K206">
        <v>2</v>
      </c>
      <c r="M206" s="45" t="str">
        <f t="shared" si="83"/>
        <v>I-MAP-CHP-GAS-NETS_N</v>
      </c>
      <c r="N206" s="45" t="str">
        <f t="shared" si="84"/>
        <v>Industry - Metals - CHP - Gas - NETS - NEW</v>
      </c>
      <c r="O206" s="45" t="str">
        <f t="shared" si="85"/>
        <v>INDGAS</v>
      </c>
      <c r="P206" s="45" t="str">
        <f t="shared" si="86"/>
        <v>MAPHTH,MAPMTH,MAPLTH,MAPHET</v>
      </c>
      <c r="Q206" s="51">
        <f>VLOOKUP("Industrial "&amp;E206&amp;" "&amp;D206,data_SEAI!$C$5:$M$208,11,FALSE)</f>
        <v>0.5</v>
      </c>
      <c r="R206" s="45">
        <v>20</v>
      </c>
      <c r="S206" s="50">
        <f>VLOOKUP("Industrial "&amp;E206&amp;" "&amp;D206,pivot_SEAI!$A$5:$D$72,K206,FALSE)</f>
        <v>367.09440769999998</v>
      </c>
      <c r="T206" s="45">
        <v>31.536000000000001</v>
      </c>
      <c r="U206" s="45">
        <v>0.85</v>
      </c>
      <c r="V206" s="44">
        <f t="shared" si="87"/>
        <v>18.354720385</v>
      </c>
      <c r="W206" s="45">
        <v>2019</v>
      </c>
      <c r="AA206" s="57" t="s">
        <v>258</v>
      </c>
      <c r="AB206" s="57"/>
      <c r="AC206" s="57" t="str">
        <f t="shared" si="88"/>
        <v>I-MAP-CHP-GAS-NETS_N</v>
      </c>
      <c r="AD206" s="57" t="str">
        <f t="shared" si="89"/>
        <v>Industry - Metals - CHP - Gas - NETS - NEW</v>
      </c>
      <c r="AE206" s="58" t="s">
        <v>1</v>
      </c>
      <c r="AF206" s="59" t="s">
        <v>259</v>
      </c>
      <c r="AG206" s="59"/>
      <c r="AH206" s="60"/>
      <c r="AI206" s="59"/>
    </row>
    <row r="207" spans="3:35" ht="14.5">
      <c r="C207" t="str">
        <f t="shared" ref="C207:E207" si="96">+C75</f>
        <v>Metals</v>
      </c>
      <c r="D207" t="str">
        <f t="shared" si="96"/>
        <v>CHP</v>
      </c>
      <c r="E207" t="str">
        <f t="shared" si="96"/>
        <v>Hydrogen</v>
      </c>
      <c r="F207" t="s">
        <v>229</v>
      </c>
      <c r="G207" t="str">
        <f>+VLOOKUP(C207,IND!$O$5:$P$72,2,FALSE)</f>
        <v>MAP</v>
      </c>
      <c r="H207" t="str">
        <f>+VLOOKUP(D207,IND!$O$5:$P$72,2,FALSE)</f>
        <v>CHP</v>
      </c>
      <c r="I207" t="str">
        <f>+VLOOKUP(E207,IND!$O$5:$P$76,2,FALSE)</f>
        <v>H2L</v>
      </c>
      <c r="J207">
        <v>10000</v>
      </c>
      <c r="K207">
        <v>2</v>
      </c>
      <c r="M207" s="45" t="str">
        <f t="shared" si="83"/>
        <v>I-MAP-CHP-H2L-NETS_N</v>
      </c>
      <c r="N207" s="45" t="str">
        <f t="shared" si="84"/>
        <v>Industry - Metals - CHP - Hydrogen - NETS - NEW</v>
      </c>
      <c r="O207" s="45" t="str">
        <f t="shared" si="85"/>
        <v>INDH2L</v>
      </c>
      <c r="P207" s="45" t="str">
        <f t="shared" si="86"/>
        <v>MAPHTH,MAPMTH,MAPLTH,MAPHET</v>
      </c>
      <c r="Q207" s="51">
        <f>VLOOKUP("Industrial "&amp;E207&amp;" "&amp;D207,data_SEAI!$C$5:$M$208,11,FALSE)</f>
        <v>0.5</v>
      </c>
      <c r="R207" s="45">
        <v>20</v>
      </c>
      <c r="S207" s="50">
        <f>VLOOKUP("Industrial "&amp;E207&amp;" "&amp;D207,pivot_SEAI!$A$5:$D$72,K207,FALSE)</f>
        <v>663.09440770000003</v>
      </c>
      <c r="T207" s="45">
        <v>31.536000000000001</v>
      </c>
      <c r="U207" s="45">
        <v>0.85</v>
      </c>
      <c r="V207" s="44">
        <f t="shared" si="87"/>
        <v>33.154720385000005</v>
      </c>
      <c r="W207" s="45">
        <v>2019</v>
      </c>
      <c r="AA207" s="57" t="s">
        <v>258</v>
      </c>
      <c r="AB207" s="57"/>
      <c r="AC207" s="57" t="str">
        <f t="shared" si="88"/>
        <v>I-MAP-CHP-H2L-NETS_N</v>
      </c>
      <c r="AD207" s="57" t="str">
        <f t="shared" si="89"/>
        <v>Industry - Metals - CHP - Hydrogen - NETS - NEW</v>
      </c>
      <c r="AE207" s="58" t="s">
        <v>1</v>
      </c>
      <c r="AF207" s="59" t="s">
        <v>259</v>
      </c>
      <c r="AG207" s="59"/>
      <c r="AH207" s="60"/>
      <c r="AI207" s="59"/>
    </row>
    <row r="208" spans="3:35" ht="14.5">
      <c r="C208" t="str">
        <f t="shared" ref="C208:E208" si="97">+C76</f>
        <v>Metals</v>
      </c>
      <c r="D208" t="str">
        <f t="shared" si="97"/>
        <v>Boiler</v>
      </c>
      <c r="E208" t="str">
        <f t="shared" si="97"/>
        <v>Bio fuel</v>
      </c>
      <c r="F208" t="s">
        <v>229</v>
      </c>
      <c r="G208" t="str">
        <f>+VLOOKUP(C208,IND!$O$5:$P$72,2,FALSE)</f>
        <v>MAP</v>
      </c>
      <c r="H208" t="str">
        <f>+VLOOKUP(D208,IND!$O$5:$P$72,2,FALSE)</f>
        <v>BLR</v>
      </c>
      <c r="I208" t="str">
        <f>+VLOOKUP(E208,IND!$O$5:$P$76,2,FALSE)</f>
        <v>BIO</v>
      </c>
      <c r="J208">
        <v>10000</v>
      </c>
      <c r="K208">
        <v>2</v>
      </c>
      <c r="M208" s="45" t="str">
        <f t="shared" si="83"/>
        <v>I-MAP-BLR-BIO-NETS_N</v>
      </c>
      <c r="N208" s="45" t="str">
        <f t="shared" si="84"/>
        <v>Industry - Metals - Boiler - Bio fuel - NETS - NEW</v>
      </c>
      <c r="O208" s="45" t="str">
        <f t="shared" si="85"/>
        <v>INDBIO</v>
      </c>
      <c r="P208" s="45" t="str">
        <f t="shared" si="86"/>
        <v>MAPHTH,MAPMTH,MAPLTH,MAPHET</v>
      </c>
      <c r="Q208" s="51">
        <f>VLOOKUP("Industrial "&amp;E208&amp;" "&amp;D208,data_SEAI!$C$5:$M$208,11,FALSE)</f>
        <v>0.92</v>
      </c>
      <c r="R208" s="45">
        <v>20</v>
      </c>
      <c r="S208" s="50">
        <f>VLOOKUP("Industrial "&amp;E208&amp;" "&amp;D208,pivot_SEAI!$A$5:$D$72,K208,FALSE)</f>
        <v>228.0929864</v>
      </c>
      <c r="T208" s="45">
        <v>31.536000000000001</v>
      </c>
      <c r="U208" s="45">
        <v>0.85</v>
      </c>
      <c r="V208" s="44">
        <f t="shared" si="87"/>
        <v>11.404649320000001</v>
      </c>
      <c r="W208" s="45">
        <v>2019</v>
      </c>
      <c r="AA208" s="57" t="s">
        <v>258</v>
      </c>
      <c r="AB208" s="57"/>
      <c r="AC208" s="57" t="str">
        <f t="shared" si="88"/>
        <v>I-MAP-BLR-BIO-NETS_N</v>
      </c>
      <c r="AD208" s="57" t="str">
        <f t="shared" si="89"/>
        <v>Industry - Metals - Boiler - Bio fuel - NETS - NEW</v>
      </c>
      <c r="AE208" s="58" t="s">
        <v>1</v>
      </c>
      <c r="AF208" s="59" t="s">
        <v>259</v>
      </c>
      <c r="AG208" s="59"/>
      <c r="AH208" s="60"/>
      <c r="AI208" s="59"/>
    </row>
    <row r="209" spans="3:35" ht="14.5">
      <c r="C209" t="str">
        <f t="shared" ref="C209:E209" si="98">+C77</f>
        <v>Metals</v>
      </c>
      <c r="D209" t="str">
        <f t="shared" si="98"/>
        <v>Boiler</v>
      </c>
      <c r="E209" t="str">
        <f t="shared" si="98"/>
        <v>Biomass</v>
      </c>
      <c r="F209" t="s">
        <v>229</v>
      </c>
      <c r="G209" t="str">
        <f>+VLOOKUP(C209,IND!$O$5:$P$72,2,FALSE)</f>
        <v>MAP</v>
      </c>
      <c r="H209" t="str">
        <f>+VLOOKUP(D209,IND!$O$5:$P$72,2,FALSE)</f>
        <v>BLR</v>
      </c>
      <c r="I209" t="str">
        <f>+VLOOKUP(E209,IND!$O$5:$P$76,2,FALSE)</f>
        <v>WOO</v>
      </c>
      <c r="J209">
        <v>10000</v>
      </c>
      <c r="K209">
        <v>2</v>
      </c>
      <c r="M209" s="45" t="str">
        <f t="shared" si="83"/>
        <v>I-MAP-BLR-WOO-NETS_N</v>
      </c>
      <c r="N209" s="45" t="str">
        <f t="shared" si="84"/>
        <v>Industry - Metals - Boiler - Biomass - NETS - NEW</v>
      </c>
      <c r="O209" s="45" t="str">
        <f t="shared" si="85"/>
        <v>INDWOO</v>
      </c>
      <c r="P209" s="45" t="str">
        <f t="shared" si="86"/>
        <v>MAPHTH,MAPMTH,MAPLTH,MAPHET</v>
      </c>
      <c r="Q209" s="51">
        <f>VLOOKUP("Industrial "&amp;E209&amp;" "&amp;D209,data_SEAI!$C$5:$M$208,11,FALSE)</f>
        <v>0.85</v>
      </c>
      <c r="R209" s="45">
        <v>20</v>
      </c>
      <c r="S209" s="50">
        <f>VLOOKUP("Industrial "&amp;E209&amp;" "&amp;D209,pivot_SEAI!$A$5:$D$72,K209,FALSE)</f>
        <v>479.54489319999999</v>
      </c>
      <c r="T209" s="45">
        <v>31.536000000000001</v>
      </c>
      <c r="U209" s="45">
        <v>0.85</v>
      </c>
      <c r="V209" s="44">
        <f t="shared" si="87"/>
        <v>23.97724466</v>
      </c>
      <c r="W209" s="45">
        <v>2019</v>
      </c>
      <c r="AA209" s="57" t="s">
        <v>258</v>
      </c>
      <c r="AB209" s="57"/>
      <c r="AC209" s="57" t="str">
        <f t="shared" si="88"/>
        <v>I-MAP-BLR-WOO-NETS_N</v>
      </c>
      <c r="AD209" s="57" t="str">
        <f t="shared" si="89"/>
        <v>Industry - Metals - Boiler - Biomass - NETS - NEW</v>
      </c>
      <c r="AE209" s="58" t="s">
        <v>1</v>
      </c>
      <c r="AF209" s="59" t="s">
        <v>259</v>
      </c>
      <c r="AG209" s="59"/>
      <c r="AH209" s="60"/>
      <c r="AI209" s="59"/>
    </row>
    <row r="210" spans="3:35" ht="14.5">
      <c r="C210" t="str">
        <f t="shared" ref="C210:E210" si="99">+C78</f>
        <v>Metals</v>
      </c>
      <c r="D210" t="str">
        <f t="shared" si="99"/>
        <v>Boiler</v>
      </c>
      <c r="E210" t="str">
        <f t="shared" si="99"/>
        <v>Biomethane</v>
      </c>
      <c r="F210" t="s">
        <v>229</v>
      </c>
      <c r="G210" t="str">
        <f>+VLOOKUP(C210,IND!$O$5:$P$72,2,FALSE)</f>
        <v>MAP</v>
      </c>
      <c r="H210" t="str">
        <f>+VLOOKUP(D210,IND!$O$5:$P$72,2,FALSE)</f>
        <v>BLR</v>
      </c>
      <c r="I210" t="str">
        <f>+VLOOKUP(E210,IND!$O$5:$P$76,2,FALSE)</f>
        <v>BGS</v>
      </c>
      <c r="J210">
        <v>10000</v>
      </c>
      <c r="K210">
        <v>2</v>
      </c>
      <c r="M210" s="45" t="str">
        <f t="shared" si="83"/>
        <v>I-MAP-BLR-BGS-NETS_N</v>
      </c>
      <c r="N210" s="45" t="str">
        <f t="shared" si="84"/>
        <v>Industry - Metals - Boiler - Biomethane - NETS - NEW</v>
      </c>
      <c r="O210" s="45" t="str">
        <f t="shared" si="85"/>
        <v>INDBGS</v>
      </c>
      <c r="P210" s="45" t="str">
        <f t="shared" si="86"/>
        <v>MAPHTH,MAPMTH,MAPLTH,MAPHET</v>
      </c>
      <c r="Q210" s="51">
        <f>VLOOKUP("Industrial "&amp;E210&amp;" "&amp;D210,data_SEAI!$C$5:$M$208,11,FALSE)</f>
        <v>0.92</v>
      </c>
      <c r="R210" s="45">
        <v>20</v>
      </c>
      <c r="S210" s="50">
        <f>VLOOKUP("Industrial "&amp;E210&amp;" "&amp;D210,pivot_SEAI!$A$5:$D$72,K210,FALSE)</f>
        <v>228.0929864</v>
      </c>
      <c r="T210" s="45">
        <v>31.536000000000001</v>
      </c>
      <c r="U210" s="45">
        <v>0.85</v>
      </c>
      <c r="V210" s="44">
        <f t="shared" si="87"/>
        <v>11.404649320000001</v>
      </c>
      <c r="W210" s="45">
        <v>2019</v>
      </c>
      <c r="AA210" s="57" t="s">
        <v>258</v>
      </c>
      <c r="AB210" s="57"/>
      <c r="AC210" s="57" t="str">
        <f t="shared" si="88"/>
        <v>I-MAP-BLR-BGS-NETS_N</v>
      </c>
      <c r="AD210" s="57" t="str">
        <f t="shared" si="89"/>
        <v>Industry - Metals - Boiler - Biomethane - NETS - NEW</v>
      </c>
      <c r="AE210" s="58" t="s">
        <v>1</v>
      </c>
      <c r="AF210" s="59" t="s">
        <v>259</v>
      </c>
      <c r="AG210" s="59"/>
      <c r="AH210" s="60"/>
      <c r="AI210" s="59"/>
    </row>
    <row r="211" spans="3:35" ht="14.5">
      <c r="C211" t="str">
        <f t="shared" ref="C211:E211" si="100">+C79</f>
        <v>Metals</v>
      </c>
      <c r="D211" t="str">
        <f t="shared" si="100"/>
        <v>Boiler</v>
      </c>
      <c r="E211" t="str">
        <f t="shared" si="100"/>
        <v>Electric</v>
      </c>
      <c r="F211" t="s">
        <v>229</v>
      </c>
      <c r="G211" t="str">
        <f>+VLOOKUP(C211,IND!$O$5:$P$72,2,FALSE)</f>
        <v>MAP</v>
      </c>
      <c r="H211" t="str">
        <f>+VLOOKUP(D211,IND!$O$5:$P$72,2,FALSE)</f>
        <v>BLR</v>
      </c>
      <c r="I211" t="str">
        <f>+VLOOKUP(E211,IND!$O$5:$P$76,2,FALSE)</f>
        <v>ELC</v>
      </c>
      <c r="J211">
        <v>10000</v>
      </c>
      <c r="K211">
        <v>2</v>
      </c>
      <c r="M211" s="45" t="str">
        <f t="shared" si="83"/>
        <v>I-MAP-BLR-ELC-NETS_N</v>
      </c>
      <c r="N211" s="45" t="str">
        <f t="shared" si="84"/>
        <v>Industry - Metals - Boiler - Electric - NETS - NEW</v>
      </c>
      <c r="O211" s="45" t="str">
        <f t="shared" si="85"/>
        <v>INDELC</v>
      </c>
      <c r="P211" s="45" t="str">
        <f t="shared" si="86"/>
        <v>MAPHTH,MAPMTH,MAPLTH,MAPHET</v>
      </c>
      <c r="Q211" s="51">
        <f>VLOOKUP("Industrial "&amp;E211&amp;" "&amp;D211,data_SEAI!$C$5:$M$208,11,FALSE)</f>
        <v>0.99</v>
      </c>
      <c r="R211" s="45">
        <v>20</v>
      </c>
      <c r="S211" s="50">
        <f>VLOOKUP("Industrial "&amp;E211&amp;" "&amp;D211,pivot_SEAI!$A$5:$D$72,K211,FALSE)</f>
        <v>164.88649620000001</v>
      </c>
      <c r="T211" s="45">
        <v>31.536000000000001</v>
      </c>
      <c r="U211" s="45">
        <v>0.85</v>
      </c>
      <c r="V211" s="44">
        <f t="shared" si="87"/>
        <v>8.2443248100000002</v>
      </c>
      <c r="W211" s="45">
        <v>2019</v>
      </c>
      <c r="AA211" s="57" t="s">
        <v>258</v>
      </c>
      <c r="AB211" s="57"/>
      <c r="AC211" s="57" t="str">
        <f t="shared" si="88"/>
        <v>I-MAP-BLR-ELC-NETS_N</v>
      </c>
      <c r="AD211" s="57" t="str">
        <f t="shared" si="89"/>
        <v>Industry - Metals - Boiler - Electric - NETS - NEW</v>
      </c>
      <c r="AE211" s="58" t="s">
        <v>1</v>
      </c>
      <c r="AF211" s="59" t="s">
        <v>259</v>
      </c>
      <c r="AG211" s="59"/>
      <c r="AH211" s="60"/>
      <c r="AI211" s="59"/>
    </row>
    <row r="212" spans="3:35" ht="14.5">
      <c r="C212" t="str">
        <f t="shared" ref="C212:E212" si="101">+C80</f>
        <v>Metals</v>
      </c>
      <c r="D212" t="str">
        <f t="shared" si="101"/>
        <v>Boiler</v>
      </c>
      <c r="E212" t="str">
        <f t="shared" si="101"/>
        <v>Gas</v>
      </c>
      <c r="F212" t="s">
        <v>229</v>
      </c>
      <c r="G212" t="str">
        <f>+VLOOKUP(C212,IND!$O$5:$P$72,2,FALSE)</f>
        <v>MAP</v>
      </c>
      <c r="H212" t="str">
        <f>+VLOOKUP(D212,IND!$O$5:$P$72,2,FALSE)</f>
        <v>BLR</v>
      </c>
      <c r="I212" t="str">
        <f>+VLOOKUP(E212,IND!$O$5:$P$76,2,FALSE)</f>
        <v>GAS</v>
      </c>
      <c r="J212">
        <v>10000</v>
      </c>
      <c r="K212">
        <v>2</v>
      </c>
      <c r="M212" s="45" t="str">
        <f t="shared" si="83"/>
        <v>I-MAP-BLR-GAS-NETS_N</v>
      </c>
      <c r="N212" s="45" t="str">
        <f t="shared" si="84"/>
        <v>Industry - Metals - Boiler - Gas - NETS - NEW</v>
      </c>
      <c r="O212" s="45" t="str">
        <f t="shared" si="85"/>
        <v>INDGAS</v>
      </c>
      <c r="P212" s="45" t="str">
        <f t="shared" si="86"/>
        <v>MAPHTH,MAPMTH,MAPLTH,MAPHET</v>
      </c>
      <c r="Q212" s="51">
        <f>VLOOKUP("Industrial "&amp;E212&amp;" "&amp;D212,data_SEAI!$C$5:$M$208,11,FALSE)</f>
        <v>0.92</v>
      </c>
      <c r="R212" s="45">
        <v>20</v>
      </c>
      <c r="S212" s="50">
        <f>VLOOKUP("Industrial "&amp;E212&amp;" "&amp;D212,pivot_SEAI!$A$5:$D$72,K212,FALSE)</f>
        <v>228.0929864</v>
      </c>
      <c r="T212" s="45">
        <v>31.536000000000001</v>
      </c>
      <c r="U212" s="45">
        <v>0.85</v>
      </c>
      <c r="V212" s="44">
        <f t="shared" si="87"/>
        <v>11.404649320000001</v>
      </c>
      <c r="W212" s="45">
        <v>2019</v>
      </c>
      <c r="AA212" s="57" t="s">
        <v>258</v>
      </c>
      <c r="AB212" s="57"/>
      <c r="AC212" s="57" t="str">
        <f t="shared" si="88"/>
        <v>I-MAP-BLR-GAS-NETS_N</v>
      </c>
      <c r="AD212" s="57" t="str">
        <f t="shared" si="89"/>
        <v>Industry - Metals - Boiler - Gas - NETS - NEW</v>
      </c>
      <c r="AE212" s="58" t="s">
        <v>1</v>
      </c>
      <c r="AF212" s="59" t="s">
        <v>259</v>
      </c>
      <c r="AG212" s="59"/>
      <c r="AH212" s="60"/>
      <c r="AI212" s="59"/>
    </row>
    <row r="213" spans="3:35" ht="14.5">
      <c r="C213" t="str">
        <f t="shared" ref="C213:E213" si="102">+C81</f>
        <v>Metals</v>
      </c>
      <c r="D213" t="str">
        <f t="shared" si="102"/>
        <v>Boiler</v>
      </c>
      <c r="E213" t="str">
        <f t="shared" si="102"/>
        <v>Hydrogen</v>
      </c>
      <c r="F213" t="s">
        <v>229</v>
      </c>
      <c r="G213" t="str">
        <f>+VLOOKUP(C213,IND!$O$5:$P$72,2,FALSE)</f>
        <v>MAP</v>
      </c>
      <c r="H213" t="str">
        <f>+VLOOKUP(D213,IND!$O$5:$P$72,2,FALSE)</f>
        <v>BLR</v>
      </c>
      <c r="I213" t="str">
        <f>+VLOOKUP(E213,IND!$O$5:$P$76,2,FALSE)</f>
        <v>H2L</v>
      </c>
      <c r="J213">
        <v>10000</v>
      </c>
      <c r="K213">
        <v>2</v>
      </c>
      <c r="M213" s="45" t="str">
        <f t="shared" si="83"/>
        <v>I-MAP-BLR-H2L-NETS_N</v>
      </c>
      <c r="N213" s="45" t="str">
        <f t="shared" si="84"/>
        <v>Industry - Metals - Boiler - Hydrogen - NETS - NEW</v>
      </c>
      <c r="O213" s="45" t="str">
        <f t="shared" si="85"/>
        <v>INDH2L</v>
      </c>
      <c r="P213" s="45" t="str">
        <f t="shared" si="86"/>
        <v>MAPHTH,MAPMTH,MAPLTH,MAPHET</v>
      </c>
      <c r="Q213" s="51">
        <f>VLOOKUP("Industrial "&amp;E213&amp;" "&amp;D213,data_SEAI!$C$5:$M$208,11,FALSE)</f>
        <v>0.92</v>
      </c>
      <c r="R213" s="45">
        <v>20</v>
      </c>
      <c r="S213" s="50">
        <f>VLOOKUP("Industrial "&amp;E213&amp;" "&amp;D213,pivot_SEAI!$A$5:$D$72,K213,FALSE)</f>
        <v>278.09050439999999</v>
      </c>
      <c r="T213" s="45">
        <v>31.536000000000001</v>
      </c>
      <c r="U213" s="45">
        <v>0.85</v>
      </c>
      <c r="V213" s="44">
        <f t="shared" si="87"/>
        <v>13.90452522</v>
      </c>
      <c r="W213" s="45">
        <v>2019</v>
      </c>
      <c r="AA213" s="57" t="s">
        <v>258</v>
      </c>
      <c r="AB213" s="57"/>
      <c r="AC213" s="57" t="str">
        <f t="shared" si="88"/>
        <v>I-MAP-BLR-H2L-NETS_N</v>
      </c>
      <c r="AD213" s="57" t="str">
        <f t="shared" si="89"/>
        <v>Industry - Metals - Boiler - Hydrogen - NETS - NEW</v>
      </c>
      <c r="AE213" s="58" t="s">
        <v>1</v>
      </c>
      <c r="AF213" s="59" t="s">
        <v>259</v>
      </c>
      <c r="AG213" s="59"/>
      <c r="AH213" s="60"/>
      <c r="AI213" s="59"/>
    </row>
    <row r="214" spans="3:35" ht="14.5">
      <c r="C214" t="str">
        <f t="shared" ref="C214:E214" si="103">+C82</f>
        <v>Metals</v>
      </c>
      <c r="D214" t="str">
        <f t="shared" si="103"/>
        <v>Furnace</v>
      </c>
      <c r="E214" t="str">
        <f t="shared" si="103"/>
        <v>Bio fuel</v>
      </c>
      <c r="F214" t="s">
        <v>229</v>
      </c>
      <c r="G214" t="str">
        <f>+VLOOKUP(C214,IND!$O$5:$P$72,2,FALSE)</f>
        <v>MAP</v>
      </c>
      <c r="H214" t="str">
        <f>+VLOOKUP(D214,IND!$O$5:$P$72,2,FALSE)</f>
        <v>FRN</v>
      </c>
      <c r="I214" t="str">
        <f>+VLOOKUP(E214,IND!$O$5:$P$76,2,FALSE)</f>
        <v>BIO</v>
      </c>
      <c r="J214">
        <v>10000</v>
      </c>
      <c r="K214">
        <v>2</v>
      </c>
      <c r="M214" s="45" t="str">
        <f t="shared" si="83"/>
        <v>I-MAP-FRN-BIO-NETS_N</v>
      </c>
      <c r="N214" s="45" t="str">
        <f t="shared" si="84"/>
        <v>Industry - Metals - Furnace - Bio fuel - NETS - NEW</v>
      </c>
      <c r="O214" s="45" t="str">
        <f t="shared" si="85"/>
        <v>INDBIO</v>
      </c>
      <c r="P214" s="45" t="str">
        <f t="shared" si="86"/>
        <v>MAPHTH,MAPMTH,MAPLTH,MAPHET</v>
      </c>
      <c r="Q214" s="51">
        <f>VLOOKUP("Industrial "&amp;E214&amp;" "&amp;D214,data_SEAI!$C$5:$M$208,11,FALSE)</f>
        <v>0.85</v>
      </c>
      <c r="R214" s="45">
        <v>20</v>
      </c>
      <c r="S214" s="50">
        <f>VLOOKUP("Industrial "&amp;E214&amp;" "&amp;D214,pivot_SEAI!$A$5:$D$72,K214,FALSE)</f>
        <v>229.93250380000001</v>
      </c>
      <c r="T214" s="45">
        <v>31.536000000000001</v>
      </c>
      <c r="U214" s="45">
        <v>0.85</v>
      </c>
      <c r="V214" s="44">
        <f t="shared" si="87"/>
        <v>11.496625190000001</v>
      </c>
      <c r="W214" s="45">
        <v>2019</v>
      </c>
      <c r="AA214" s="57" t="s">
        <v>258</v>
      </c>
      <c r="AB214" s="57"/>
      <c r="AC214" s="57" t="str">
        <f t="shared" si="88"/>
        <v>I-MAP-FRN-BIO-NETS_N</v>
      </c>
      <c r="AD214" s="57" t="str">
        <f t="shared" si="89"/>
        <v>Industry - Metals - Furnace - Bio fuel - NETS - NEW</v>
      </c>
      <c r="AE214" s="58" t="s">
        <v>1</v>
      </c>
      <c r="AF214" s="59" t="s">
        <v>259</v>
      </c>
      <c r="AG214" s="59"/>
      <c r="AH214" s="60"/>
      <c r="AI214" s="59"/>
    </row>
    <row r="215" spans="3:35" ht="14.5">
      <c r="C215" t="str">
        <f t="shared" ref="C215:E215" si="104">+C83</f>
        <v>Metals</v>
      </c>
      <c r="D215" t="str">
        <f t="shared" si="104"/>
        <v>Furnace</v>
      </c>
      <c r="E215" t="str">
        <f t="shared" si="104"/>
        <v>Biomethane</v>
      </c>
      <c r="F215" t="s">
        <v>229</v>
      </c>
      <c r="G215" t="str">
        <f>+VLOOKUP(C215,IND!$O$5:$P$72,2,FALSE)</f>
        <v>MAP</v>
      </c>
      <c r="H215" t="str">
        <f>+VLOOKUP(D215,IND!$O$5:$P$72,2,FALSE)</f>
        <v>FRN</v>
      </c>
      <c r="I215" t="str">
        <f>+VLOOKUP(E215,IND!$O$5:$P$76,2,FALSE)</f>
        <v>BGS</v>
      </c>
      <c r="J215">
        <v>10000</v>
      </c>
      <c r="K215">
        <v>2</v>
      </c>
      <c r="M215" s="45" t="str">
        <f t="shared" si="83"/>
        <v>I-MAP-FRN-BGS-NETS_N</v>
      </c>
      <c r="N215" s="45" t="str">
        <f t="shared" si="84"/>
        <v>Industry - Metals - Furnace - Biomethane - NETS - NEW</v>
      </c>
      <c r="O215" s="45" t="str">
        <f t="shared" si="85"/>
        <v>INDBGS</v>
      </c>
      <c r="P215" s="45" t="str">
        <f t="shared" si="86"/>
        <v>MAPHTH,MAPMTH,MAPLTH,MAPHET</v>
      </c>
      <c r="Q215" s="51">
        <f>VLOOKUP("Industrial "&amp;E215&amp;" "&amp;D215,data_SEAI!$C$5:$M$208,11,FALSE)</f>
        <v>0.85</v>
      </c>
      <c r="R215" s="45">
        <v>20</v>
      </c>
      <c r="S215" s="50">
        <f>VLOOKUP("Industrial "&amp;E215&amp;" "&amp;D215,pivot_SEAI!$A$5:$D$72,K215,FALSE)</f>
        <v>229.93250380000001</v>
      </c>
      <c r="T215" s="45">
        <v>31.536000000000001</v>
      </c>
      <c r="U215" s="45">
        <v>0.85</v>
      </c>
      <c r="V215" s="44">
        <f t="shared" si="87"/>
        <v>11.496625190000001</v>
      </c>
      <c r="W215" s="45">
        <v>2019</v>
      </c>
      <c r="AA215" s="57" t="s">
        <v>258</v>
      </c>
      <c r="AB215" s="57"/>
      <c r="AC215" s="57" t="str">
        <f t="shared" si="88"/>
        <v>I-MAP-FRN-BGS-NETS_N</v>
      </c>
      <c r="AD215" s="57" t="str">
        <f t="shared" si="89"/>
        <v>Industry - Metals - Furnace - Biomethane - NETS - NEW</v>
      </c>
      <c r="AE215" s="58" t="s">
        <v>1</v>
      </c>
      <c r="AF215" s="59" t="s">
        <v>259</v>
      </c>
      <c r="AG215" s="59"/>
      <c r="AH215" s="60"/>
      <c r="AI215" s="59"/>
    </row>
    <row r="216" spans="3:35" ht="14.5">
      <c r="C216" t="str">
        <f t="shared" ref="C216:E216" si="105">+C84</f>
        <v>Metals</v>
      </c>
      <c r="D216" t="str">
        <f t="shared" si="105"/>
        <v>Furnace</v>
      </c>
      <c r="E216" t="str">
        <f t="shared" si="105"/>
        <v>Electric</v>
      </c>
      <c r="F216" t="s">
        <v>229</v>
      </c>
      <c r="G216" t="str">
        <f>+VLOOKUP(C216,IND!$O$5:$P$72,2,FALSE)</f>
        <v>MAP</v>
      </c>
      <c r="H216" t="str">
        <f>+VLOOKUP(D216,IND!$O$5:$P$72,2,FALSE)</f>
        <v>FRN</v>
      </c>
      <c r="I216" t="str">
        <f>+VLOOKUP(E216,IND!$O$5:$P$76,2,FALSE)</f>
        <v>ELC</v>
      </c>
      <c r="J216">
        <v>10000</v>
      </c>
      <c r="K216">
        <v>2</v>
      </c>
      <c r="M216" s="45" t="str">
        <f t="shared" si="83"/>
        <v>I-MAP-FRN-ELC-NETS_N</v>
      </c>
      <c r="N216" s="45" t="str">
        <f t="shared" si="84"/>
        <v>Industry - Metals - Furnace - Electric - NETS - NEW</v>
      </c>
      <c r="O216" s="45" t="str">
        <f t="shared" si="85"/>
        <v>INDELC</v>
      </c>
      <c r="P216" s="45" t="str">
        <f t="shared" si="86"/>
        <v>MAPHTH,MAPMTH,MAPLTH,MAPHET</v>
      </c>
      <c r="Q216" s="51">
        <f>VLOOKUP("Industrial "&amp;E216&amp;" "&amp;D216,data_SEAI!$C$5:$M$208,11,FALSE)</f>
        <v>0.95</v>
      </c>
      <c r="R216" s="45">
        <v>20</v>
      </c>
      <c r="S216" s="50">
        <f>VLOOKUP("Industrial "&amp;E216&amp;" "&amp;D216,pivot_SEAI!$A$5:$D$72,K216,FALSE)</f>
        <v>229.93250380000001</v>
      </c>
      <c r="T216" s="45">
        <v>31.536000000000001</v>
      </c>
      <c r="U216" s="45">
        <v>0.85</v>
      </c>
      <c r="V216" s="44">
        <f t="shared" si="87"/>
        <v>11.496625190000001</v>
      </c>
      <c r="W216" s="45">
        <v>2019</v>
      </c>
      <c r="AA216" s="57" t="s">
        <v>258</v>
      </c>
      <c r="AB216" s="57"/>
      <c r="AC216" s="57" t="str">
        <f t="shared" si="88"/>
        <v>I-MAP-FRN-ELC-NETS_N</v>
      </c>
      <c r="AD216" s="57" t="str">
        <f t="shared" si="89"/>
        <v>Industry - Metals - Furnace - Electric - NETS - NEW</v>
      </c>
      <c r="AE216" s="58" t="s">
        <v>1</v>
      </c>
      <c r="AF216" s="59" t="s">
        <v>259</v>
      </c>
      <c r="AG216" s="59"/>
      <c r="AH216" s="60"/>
      <c r="AI216" s="59"/>
    </row>
    <row r="217" spans="3:35" ht="14.5">
      <c r="C217" t="str">
        <f t="shared" ref="C217:E217" si="106">+C85</f>
        <v>Metals</v>
      </c>
      <c r="D217" t="str">
        <f t="shared" si="106"/>
        <v>Furnace</v>
      </c>
      <c r="E217" t="str">
        <f t="shared" si="106"/>
        <v>Gas</v>
      </c>
      <c r="F217" t="s">
        <v>229</v>
      </c>
      <c r="G217" t="str">
        <f>+VLOOKUP(C217,IND!$O$5:$P$72,2,FALSE)</f>
        <v>MAP</v>
      </c>
      <c r="H217" t="str">
        <f>+VLOOKUP(D217,IND!$O$5:$P$72,2,FALSE)</f>
        <v>FRN</v>
      </c>
      <c r="I217" t="str">
        <f>+VLOOKUP(E217,IND!$O$5:$P$76,2,FALSE)</f>
        <v>GAS</v>
      </c>
      <c r="J217">
        <v>10000</v>
      </c>
      <c r="K217">
        <v>2</v>
      </c>
      <c r="M217" s="45" t="str">
        <f t="shared" si="83"/>
        <v>I-MAP-FRN-GAS-NETS_N</v>
      </c>
      <c r="N217" s="45" t="str">
        <f t="shared" si="84"/>
        <v>Industry - Metals - Furnace - Gas - NETS - NEW</v>
      </c>
      <c r="O217" s="45" t="str">
        <f t="shared" si="85"/>
        <v>INDGAS</v>
      </c>
      <c r="P217" s="45" t="str">
        <f t="shared" si="86"/>
        <v>MAPHTH,MAPMTH,MAPLTH,MAPHET</v>
      </c>
      <c r="Q217" s="51">
        <f>VLOOKUP("Industrial "&amp;E217&amp;" "&amp;D217,data_SEAI!$C$5:$M$208,11,FALSE)</f>
        <v>0.85</v>
      </c>
      <c r="R217" s="45">
        <v>20</v>
      </c>
      <c r="S217" s="50">
        <f>VLOOKUP("Industrial "&amp;E217&amp;" "&amp;D217,pivot_SEAI!$A$5:$D$72,K217,FALSE)</f>
        <v>229.93250380000001</v>
      </c>
      <c r="T217" s="45">
        <v>31.536000000000001</v>
      </c>
      <c r="U217" s="45">
        <v>0.85</v>
      </c>
      <c r="V217" s="44">
        <f t="shared" si="87"/>
        <v>11.496625190000001</v>
      </c>
      <c r="W217" s="45">
        <v>2019</v>
      </c>
      <c r="AA217" s="57" t="s">
        <v>258</v>
      </c>
      <c r="AB217" s="57"/>
      <c r="AC217" s="57" t="str">
        <f t="shared" si="88"/>
        <v>I-MAP-FRN-GAS-NETS_N</v>
      </c>
      <c r="AD217" s="57" t="str">
        <f t="shared" si="89"/>
        <v>Industry - Metals - Furnace - Gas - NETS - NEW</v>
      </c>
      <c r="AE217" s="58" t="s">
        <v>1</v>
      </c>
      <c r="AF217" s="59" t="s">
        <v>259</v>
      </c>
      <c r="AG217" s="59"/>
      <c r="AH217" s="60"/>
      <c r="AI217" s="59"/>
    </row>
    <row r="218" spans="3:35" ht="14.5">
      <c r="C218" t="str">
        <f t="shared" ref="C218:E218" si="107">+C86</f>
        <v>Metals</v>
      </c>
      <c r="D218" t="str">
        <f t="shared" si="107"/>
        <v>Furnace</v>
      </c>
      <c r="E218" t="str">
        <f t="shared" si="107"/>
        <v>Hydrogen</v>
      </c>
      <c r="F218" t="s">
        <v>229</v>
      </c>
      <c r="G218" t="str">
        <f>+VLOOKUP(C218,IND!$O$5:$P$72,2,FALSE)</f>
        <v>MAP</v>
      </c>
      <c r="H218" t="str">
        <f>+VLOOKUP(D218,IND!$O$5:$P$72,2,FALSE)</f>
        <v>FRN</v>
      </c>
      <c r="I218" t="str">
        <f>+VLOOKUP(E218,IND!$O$5:$P$76,2,FALSE)</f>
        <v>H2L</v>
      </c>
      <c r="J218">
        <v>10000</v>
      </c>
      <c r="K218">
        <v>2</v>
      </c>
      <c r="M218" s="45" t="str">
        <f t="shared" si="83"/>
        <v>I-MAP-FRN-H2L-NETS_N</v>
      </c>
      <c r="N218" s="45" t="str">
        <f t="shared" si="84"/>
        <v>Industry - Metals - Furnace - Hydrogen - NETS - NEW</v>
      </c>
      <c r="O218" s="45" t="str">
        <f t="shared" si="85"/>
        <v>INDH2L</v>
      </c>
      <c r="P218" s="45" t="str">
        <f t="shared" si="86"/>
        <v>MAPHTH,MAPMTH,MAPLTH,MAPHET</v>
      </c>
      <c r="Q218" s="51">
        <f>VLOOKUP("Industrial "&amp;E218&amp;" "&amp;D218,data_SEAI!$C$5:$M$208,11,FALSE)</f>
        <v>0.85</v>
      </c>
      <c r="R218" s="45">
        <v>20</v>
      </c>
      <c r="S218" s="50">
        <f>VLOOKUP("Industrial "&amp;E218&amp;" "&amp;D218,pivot_SEAI!$A$5:$D$72,K218,FALSE)</f>
        <v>272.53597780000001</v>
      </c>
      <c r="T218" s="45">
        <v>31.536000000000001</v>
      </c>
      <c r="U218" s="45">
        <v>0.85</v>
      </c>
      <c r="V218" s="44">
        <f t="shared" si="87"/>
        <v>13.626798890000002</v>
      </c>
      <c r="W218" s="45">
        <v>2019</v>
      </c>
      <c r="AA218" s="57" t="s">
        <v>258</v>
      </c>
      <c r="AB218" s="57"/>
      <c r="AC218" s="57" t="str">
        <f t="shared" si="88"/>
        <v>I-MAP-FRN-H2L-NETS_N</v>
      </c>
      <c r="AD218" s="57" t="str">
        <f t="shared" si="89"/>
        <v>Industry - Metals - Furnace - Hydrogen - NETS - NEW</v>
      </c>
      <c r="AE218" s="58" t="s">
        <v>1</v>
      </c>
      <c r="AF218" s="59" t="s">
        <v>259</v>
      </c>
      <c r="AG218" s="59"/>
      <c r="AH218" s="60"/>
      <c r="AI218" s="59"/>
    </row>
    <row r="219" spans="3:35" ht="14.5">
      <c r="C219" t="str">
        <f t="shared" ref="C219:E219" si="108">+C87</f>
        <v>Other Industry</v>
      </c>
      <c r="D219" t="str">
        <f t="shared" si="108"/>
        <v>Boiler</v>
      </c>
      <c r="E219" t="str">
        <f t="shared" si="108"/>
        <v>Bio fuel</v>
      </c>
      <c r="F219" t="s">
        <v>229</v>
      </c>
      <c r="G219" t="str">
        <f>+VLOOKUP(C219,IND!$O$5:$P$72,2,FALSE)</f>
        <v>OMA</v>
      </c>
      <c r="H219" t="str">
        <f>+VLOOKUP(D219,IND!$O$5:$P$72,2,FALSE)</f>
        <v>BLR</v>
      </c>
      <c r="I219" t="str">
        <f>+VLOOKUP(E219,IND!$O$5:$P$76,2,FALSE)</f>
        <v>BIO</v>
      </c>
      <c r="J219">
        <v>10000</v>
      </c>
      <c r="K219">
        <v>2</v>
      </c>
      <c r="M219" s="45" t="str">
        <f t="shared" si="83"/>
        <v>I-OMA-BLR-BIO-NETS_N</v>
      </c>
      <c r="N219" s="45" t="str">
        <f t="shared" si="84"/>
        <v>Industry - Other Industry - Boiler - Bio fuel - NETS - NEW</v>
      </c>
      <c r="O219" s="45" t="str">
        <f t="shared" si="85"/>
        <v>INDBIO</v>
      </c>
      <c r="P219" s="45" t="str">
        <f t="shared" si="86"/>
        <v>OMAHTH,OMAMTH,OMALTH,OMAHET</v>
      </c>
      <c r="Q219" s="51">
        <f>VLOOKUP("Industrial "&amp;E219&amp;" "&amp;D219,data_SEAI!$C$5:$M$208,11,FALSE)</f>
        <v>0.92</v>
      </c>
      <c r="R219" s="45">
        <v>20</v>
      </c>
      <c r="S219" s="50">
        <f>VLOOKUP("Industrial "&amp;E219&amp;" "&amp;D219,pivot_SEAI!$A$5:$D$72,K219,FALSE)</f>
        <v>228.0929864</v>
      </c>
      <c r="T219" s="45">
        <v>31.536000000000001</v>
      </c>
      <c r="U219" s="45">
        <v>0.85</v>
      </c>
      <c r="V219" s="44">
        <f t="shared" si="87"/>
        <v>11.404649320000001</v>
      </c>
      <c r="W219" s="45">
        <v>2019</v>
      </c>
      <c r="AA219" s="57" t="s">
        <v>258</v>
      </c>
      <c r="AB219" s="57"/>
      <c r="AC219" s="57" t="str">
        <f t="shared" si="88"/>
        <v>I-OMA-BLR-BIO-NETS_N</v>
      </c>
      <c r="AD219" s="57" t="str">
        <f t="shared" si="89"/>
        <v>Industry - Other Industry - Boiler - Bio fuel - NETS - NEW</v>
      </c>
      <c r="AE219" s="58" t="s">
        <v>1</v>
      </c>
      <c r="AF219" s="59" t="s">
        <v>259</v>
      </c>
      <c r="AG219" s="59"/>
      <c r="AH219" s="60"/>
      <c r="AI219" s="59"/>
    </row>
    <row r="220" spans="3:35" ht="14.5">
      <c r="C220" t="str">
        <f t="shared" ref="C220:E220" si="109">+C88</f>
        <v>Other Industry</v>
      </c>
      <c r="D220" t="str">
        <f t="shared" si="109"/>
        <v>Boiler</v>
      </c>
      <c r="E220" t="str">
        <f t="shared" si="109"/>
        <v>Biomass</v>
      </c>
      <c r="F220" t="s">
        <v>229</v>
      </c>
      <c r="G220" t="str">
        <f>+VLOOKUP(C220,IND!$O$5:$P$72,2,FALSE)</f>
        <v>OMA</v>
      </c>
      <c r="H220" t="str">
        <f>+VLOOKUP(D220,IND!$O$5:$P$72,2,FALSE)</f>
        <v>BLR</v>
      </c>
      <c r="I220" t="str">
        <f>+VLOOKUP(E220,IND!$O$5:$P$76,2,FALSE)</f>
        <v>WOO</v>
      </c>
      <c r="J220">
        <v>10000</v>
      </c>
      <c r="K220">
        <v>2</v>
      </c>
      <c r="M220" s="45" t="str">
        <f t="shared" si="83"/>
        <v>I-OMA-BLR-WOO-NETS_N</v>
      </c>
      <c r="N220" s="45" t="str">
        <f t="shared" si="84"/>
        <v>Industry - Other Industry - Boiler - Biomass - NETS - NEW</v>
      </c>
      <c r="O220" s="45" t="str">
        <f t="shared" si="85"/>
        <v>INDWOO</v>
      </c>
      <c r="P220" s="45" t="str">
        <f t="shared" si="86"/>
        <v>OMAHTH,OMAMTH,OMALTH,OMAHET</v>
      </c>
      <c r="Q220" s="51">
        <f>VLOOKUP("Industrial "&amp;E220&amp;" "&amp;D220,data_SEAI!$C$5:$M$208,11,FALSE)</f>
        <v>0.85</v>
      </c>
      <c r="R220" s="45">
        <v>20</v>
      </c>
      <c r="S220" s="50">
        <f>VLOOKUP("Industrial "&amp;E220&amp;" "&amp;D220,pivot_SEAI!$A$5:$D$72,K220,FALSE)</f>
        <v>479.54489319999999</v>
      </c>
      <c r="T220" s="45">
        <v>31.536000000000001</v>
      </c>
      <c r="U220" s="45">
        <v>0.85</v>
      </c>
      <c r="V220" s="44">
        <f t="shared" si="87"/>
        <v>23.97724466</v>
      </c>
      <c r="W220" s="45">
        <v>2019</v>
      </c>
      <c r="AA220" s="57" t="s">
        <v>258</v>
      </c>
      <c r="AB220" s="57"/>
      <c r="AC220" s="57" t="str">
        <f t="shared" si="88"/>
        <v>I-OMA-BLR-WOO-NETS_N</v>
      </c>
      <c r="AD220" s="57" t="str">
        <f t="shared" si="89"/>
        <v>Industry - Other Industry - Boiler - Biomass - NETS - NEW</v>
      </c>
      <c r="AE220" s="58" t="s">
        <v>1</v>
      </c>
      <c r="AF220" s="59" t="s">
        <v>259</v>
      </c>
      <c r="AG220" s="59"/>
      <c r="AH220" s="60"/>
      <c r="AI220" s="59"/>
    </row>
    <row r="221" spans="3:35" ht="14.5">
      <c r="C221" t="str">
        <f t="shared" ref="C221:E221" si="110">+C89</f>
        <v>Other Industry</v>
      </c>
      <c r="D221" t="str">
        <f t="shared" si="110"/>
        <v>Boiler</v>
      </c>
      <c r="E221" t="str">
        <f t="shared" si="110"/>
        <v>Biomethane</v>
      </c>
      <c r="F221" t="s">
        <v>229</v>
      </c>
      <c r="G221" t="str">
        <f>+VLOOKUP(C221,IND!$O$5:$P$72,2,FALSE)</f>
        <v>OMA</v>
      </c>
      <c r="H221" t="str">
        <f>+VLOOKUP(D221,IND!$O$5:$P$72,2,FALSE)</f>
        <v>BLR</v>
      </c>
      <c r="I221" t="str">
        <f>+VLOOKUP(E221,IND!$O$5:$P$76,2,FALSE)</f>
        <v>BGS</v>
      </c>
      <c r="J221">
        <v>10000</v>
      </c>
      <c r="K221">
        <v>2</v>
      </c>
      <c r="M221" s="45" t="str">
        <f t="shared" si="83"/>
        <v>I-OMA-BLR-BGS-NETS_N</v>
      </c>
      <c r="N221" s="45" t="str">
        <f t="shared" si="84"/>
        <v>Industry - Other Industry - Boiler - Biomethane - NETS - NEW</v>
      </c>
      <c r="O221" s="45" t="str">
        <f t="shared" si="85"/>
        <v>INDBGS</v>
      </c>
      <c r="P221" s="45" t="str">
        <f t="shared" si="86"/>
        <v>OMAHTH,OMAMTH,OMALTH,OMAHET</v>
      </c>
      <c r="Q221" s="51">
        <f>VLOOKUP("Industrial "&amp;E221&amp;" "&amp;D221,data_SEAI!$C$5:$M$208,11,FALSE)</f>
        <v>0.92</v>
      </c>
      <c r="R221" s="45">
        <v>20</v>
      </c>
      <c r="S221" s="50">
        <f>VLOOKUP("Industrial "&amp;E221&amp;" "&amp;D221,pivot_SEAI!$A$5:$D$72,K221,FALSE)</f>
        <v>228.0929864</v>
      </c>
      <c r="T221" s="45">
        <v>31.536000000000001</v>
      </c>
      <c r="U221" s="45">
        <v>0.85</v>
      </c>
      <c r="V221" s="44">
        <f t="shared" si="87"/>
        <v>11.404649320000001</v>
      </c>
      <c r="W221" s="45">
        <v>2019</v>
      </c>
      <c r="AA221" s="57" t="s">
        <v>258</v>
      </c>
      <c r="AB221" s="57"/>
      <c r="AC221" s="57" t="str">
        <f t="shared" si="88"/>
        <v>I-OMA-BLR-BGS-NETS_N</v>
      </c>
      <c r="AD221" s="57" t="str">
        <f t="shared" si="89"/>
        <v>Industry - Other Industry - Boiler - Biomethane - NETS - NEW</v>
      </c>
      <c r="AE221" s="58" t="s">
        <v>1</v>
      </c>
      <c r="AF221" s="59" t="s">
        <v>259</v>
      </c>
      <c r="AG221" s="59"/>
      <c r="AH221" s="60"/>
      <c r="AI221" s="59"/>
    </row>
    <row r="222" spans="3:35" ht="14.5">
      <c r="C222" t="str">
        <f t="shared" ref="C222:E222" si="111">+C90</f>
        <v>Other Industry</v>
      </c>
      <c r="D222" t="str">
        <f t="shared" si="111"/>
        <v>Boiler</v>
      </c>
      <c r="E222" t="str">
        <f t="shared" si="111"/>
        <v>Electric</v>
      </c>
      <c r="F222" t="s">
        <v>229</v>
      </c>
      <c r="G222" t="str">
        <f>+VLOOKUP(C222,IND!$O$5:$P$72,2,FALSE)</f>
        <v>OMA</v>
      </c>
      <c r="H222" t="str">
        <f>+VLOOKUP(D222,IND!$O$5:$P$72,2,FALSE)</f>
        <v>BLR</v>
      </c>
      <c r="I222" t="str">
        <f>+VLOOKUP(E222,IND!$O$5:$P$76,2,FALSE)</f>
        <v>ELC</v>
      </c>
      <c r="J222">
        <v>10000</v>
      </c>
      <c r="K222">
        <v>2</v>
      </c>
      <c r="M222" s="45" t="str">
        <f t="shared" si="83"/>
        <v>I-OMA-BLR-ELC-NETS_N</v>
      </c>
      <c r="N222" s="45" t="str">
        <f t="shared" si="84"/>
        <v>Industry - Other Industry - Boiler - Electric - NETS - NEW</v>
      </c>
      <c r="O222" s="45" t="str">
        <f t="shared" si="85"/>
        <v>INDELC</v>
      </c>
      <c r="P222" s="45" t="str">
        <f t="shared" si="86"/>
        <v>OMAHTH,OMAMTH,OMALTH,OMAHET</v>
      </c>
      <c r="Q222" s="51">
        <f>VLOOKUP("Industrial "&amp;E222&amp;" "&amp;D222,data_SEAI!$C$5:$M$208,11,FALSE)</f>
        <v>0.99</v>
      </c>
      <c r="R222" s="45">
        <v>20</v>
      </c>
      <c r="S222" s="50">
        <f>VLOOKUP("Industrial "&amp;E222&amp;" "&amp;D222,pivot_SEAI!$A$5:$D$72,K222,FALSE)</f>
        <v>164.88649620000001</v>
      </c>
      <c r="T222" s="45">
        <v>31.536000000000001</v>
      </c>
      <c r="U222" s="45">
        <v>0.85</v>
      </c>
      <c r="V222" s="44">
        <f t="shared" si="87"/>
        <v>8.2443248100000002</v>
      </c>
      <c r="W222" s="45">
        <v>2019</v>
      </c>
      <c r="AA222" s="57" t="s">
        <v>258</v>
      </c>
      <c r="AB222" s="57"/>
      <c r="AC222" s="57" t="str">
        <f t="shared" si="88"/>
        <v>I-OMA-BLR-ELC-NETS_N</v>
      </c>
      <c r="AD222" s="57" t="str">
        <f t="shared" si="89"/>
        <v>Industry - Other Industry - Boiler - Electric - NETS - NEW</v>
      </c>
      <c r="AE222" s="58" t="s">
        <v>1</v>
      </c>
      <c r="AF222" s="59" t="s">
        <v>259</v>
      </c>
      <c r="AG222" s="59"/>
      <c r="AH222" s="60"/>
      <c r="AI222" s="59"/>
    </row>
    <row r="223" spans="3:35" ht="14.5">
      <c r="C223" t="str">
        <f t="shared" ref="C223:E223" si="112">+C91</f>
        <v>Other Industry</v>
      </c>
      <c r="D223" t="str">
        <f t="shared" si="112"/>
        <v>Boiler</v>
      </c>
      <c r="E223" t="str">
        <f t="shared" si="112"/>
        <v>Gas</v>
      </c>
      <c r="F223" t="s">
        <v>229</v>
      </c>
      <c r="G223" t="str">
        <f>+VLOOKUP(C223,IND!$O$5:$P$72,2,FALSE)</f>
        <v>OMA</v>
      </c>
      <c r="H223" t="str">
        <f>+VLOOKUP(D223,IND!$O$5:$P$72,2,FALSE)</f>
        <v>BLR</v>
      </c>
      <c r="I223" t="str">
        <f>+VLOOKUP(E223,IND!$O$5:$P$76,2,FALSE)</f>
        <v>GAS</v>
      </c>
      <c r="J223">
        <v>10000</v>
      </c>
      <c r="K223">
        <v>2</v>
      </c>
      <c r="M223" s="45" t="str">
        <f t="shared" si="83"/>
        <v>I-OMA-BLR-GAS-NETS_N</v>
      </c>
      <c r="N223" s="45" t="str">
        <f t="shared" si="84"/>
        <v>Industry - Other Industry - Boiler - Gas - NETS - NEW</v>
      </c>
      <c r="O223" s="45" t="str">
        <f t="shared" si="85"/>
        <v>INDGAS</v>
      </c>
      <c r="P223" s="45" t="str">
        <f t="shared" si="86"/>
        <v>OMAHTH,OMAMTH,OMALTH,OMAHET</v>
      </c>
      <c r="Q223" s="51">
        <f>VLOOKUP("Industrial "&amp;E223&amp;" "&amp;D223,data_SEAI!$C$5:$M$208,11,FALSE)</f>
        <v>0.92</v>
      </c>
      <c r="R223" s="45">
        <v>20</v>
      </c>
      <c r="S223" s="50">
        <f>VLOOKUP("Industrial "&amp;E223&amp;" "&amp;D223,pivot_SEAI!$A$5:$D$72,K223,FALSE)</f>
        <v>228.0929864</v>
      </c>
      <c r="T223" s="45">
        <v>31.536000000000001</v>
      </c>
      <c r="U223" s="45">
        <v>0.85</v>
      </c>
      <c r="V223" s="44">
        <f t="shared" si="87"/>
        <v>11.404649320000001</v>
      </c>
      <c r="W223" s="45">
        <v>2019</v>
      </c>
      <c r="AA223" s="57" t="s">
        <v>258</v>
      </c>
      <c r="AB223" s="57"/>
      <c r="AC223" s="57" t="str">
        <f t="shared" si="88"/>
        <v>I-OMA-BLR-GAS-NETS_N</v>
      </c>
      <c r="AD223" s="57" t="str">
        <f t="shared" si="89"/>
        <v>Industry - Other Industry - Boiler - Gas - NETS - NEW</v>
      </c>
      <c r="AE223" s="58" t="s">
        <v>1</v>
      </c>
      <c r="AF223" s="59" t="s">
        <v>259</v>
      </c>
      <c r="AG223" s="59"/>
      <c r="AH223" s="60"/>
      <c r="AI223" s="59"/>
    </row>
    <row r="224" spans="3:35" ht="14.5">
      <c r="C224" t="str">
        <f t="shared" ref="C224:E224" si="113">+C92</f>
        <v>Other Industry</v>
      </c>
      <c r="D224" t="str">
        <f t="shared" si="113"/>
        <v>Boiler</v>
      </c>
      <c r="E224" t="str">
        <f t="shared" si="113"/>
        <v>Hydrogen</v>
      </c>
      <c r="F224" t="s">
        <v>229</v>
      </c>
      <c r="G224" t="str">
        <f>+VLOOKUP(C224,IND!$O$5:$P$72,2,FALSE)</f>
        <v>OMA</v>
      </c>
      <c r="H224" t="str">
        <f>+VLOOKUP(D224,IND!$O$5:$P$72,2,FALSE)</f>
        <v>BLR</v>
      </c>
      <c r="I224" t="str">
        <f>+VLOOKUP(E224,IND!$O$5:$P$76,2,FALSE)</f>
        <v>H2L</v>
      </c>
      <c r="J224">
        <v>10000</v>
      </c>
      <c r="K224">
        <v>2</v>
      </c>
      <c r="M224" s="45" t="str">
        <f t="shared" si="83"/>
        <v>I-OMA-BLR-H2L-NETS_N</v>
      </c>
      <c r="N224" s="45" t="str">
        <f t="shared" si="84"/>
        <v>Industry - Other Industry - Boiler - Hydrogen - NETS - NEW</v>
      </c>
      <c r="O224" s="45" t="str">
        <f t="shared" si="85"/>
        <v>INDH2L</v>
      </c>
      <c r="P224" s="45" t="str">
        <f t="shared" si="86"/>
        <v>OMAHTH,OMAMTH,OMALTH,OMAHET</v>
      </c>
      <c r="Q224" s="51">
        <f>VLOOKUP("Industrial "&amp;E224&amp;" "&amp;D224,data_SEAI!$C$5:$M$208,11,FALSE)</f>
        <v>0.92</v>
      </c>
      <c r="R224" s="45">
        <v>20</v>
      </c>
      <c r="S224" s="50">
        <f>VLOOKUP("Industrial "&amp;E224&amp;" "&amp;D224,pivot_SEAI!$A$5:$D$72,K224,FALSE)</f>
        <v>278.09050439999999</v>
      </c>
      <c r="T224" s="45">
        <v>31.536000000000001</v>
      </c>
      <c r="U224" s="45">
        <v>0.85</v>
      </c>
      <c r="V224" s="44">
        <f t="shared" si="87"/>
        <v>13.90452522</v>
      </c>
      <c r="W224" s="45">
        <v>2019</v>
      </c>
      <c r="AA224" s="57" t="s">
        <v>258</v>
      </c>
      <c r="AB224" s="57"/>
      <c r="AC224" s="57" t="str">
        <f t="shared" si="88"/>
        <v>I-OMA-BLR-H2L-NETS_N</v>
      </c>
      <c r="AD224" s="57" t="str">
        <f t="shared" si="89"/>
        <v>Industry - Other Industry - Boiler - Hydrogen - NETS - NEW</v>
      </c>
      <c r="AE224" s="58" t="s">
        <v>1</v>
      </c>
      <c r="AF224" s="59" t="s">
        <v>259</v>
      </c>
      <c r="AG224" s="59"/>
      <c r="AH224" s="60"/>
      <c r="AI224" s="59"/>
    </row>
    <row r="225" spans="3:35" ht="14.5">
      <c r="C225" t="str">
        <f t="shared" ref="C225:E225" si="114">+C93</f>
        <v>Other Industry</v>
      </c>
      <c r="D225" t="str">
        <f t="shared" si="114"/>
        <v>CHP</v>
      </c>
      <c r="E225" t="str">
        <f t="shared" si="114"/>
        <v>Bio fuel</v>
      </c>
      <c r="F225" t="s">
        <v>229</v>
      </c>
      <c r="G225" t="str">
        <f>+VLOOKUP(C225,IND!$O$5:$P$72,2,FALSE)</f>
        <v>OMA</v>
      </c>
      <c r="H225" t="str">
        <f>+VLOOKUP(D225,IND!$O$5:$P$72,2,FALSE)</f>
        <v>CHP</v>
      </c>
      <c r="I225" t="str">
        <f>+VLOOKUP(E225,IND!$O$5:$P$76,2,FALSE)</f>
        <v>BIO</v>
      </c>
      <c r="J225">
        <v>10000</v>
      </c>
      <c r="K225">
        <v>2</v>
      </c>
      <c r="M225" s="45" t="str">
        <f t="shared" si="83"/>
        <v>I-OMA-CHP-BIO-NETS_N</v>
      </c>
      <c r="N225" s="45" t="str">
        <f t="shared" si="84"/>
        <v>Industry - Other Industry - CHP - Bio fuel - NETS - NEW</v>
      </c>
      <c r="O225" s="45" t="str">
        <f t="shared" si="85"/>
        <v>INDBIO</v>
      </c>
      <c r="P225" s="45" t="str">
        <f t="shared" si="86"/>
        <v>OMAHTH,OMAMTH,OMALTH,OMAHET</v>
      </c>
      <c r="Q225" s="51">
        <f>VLOOKUP("Industrial "&amp;E225&amp;" "&amp;D225,data_SEAI!$C$5:$M$208,11,FALSE)</f>
        <v>0.5</v>
      </c>
      <c r="R225" s="45">
        <v>20</v>
      </c>
      <c r="S225" s="50">
        <f>VLOOKUP("Industrial "&amp;E225&amp;" "&amp;D225,pivot_SEAI!$A$5:$D$72,K225,FALSE)</f>
        <v>367.09440769999998</v>
      </c>
      <c r="T225" s="45">
        <v>31.536000000000001</v>
      </c>
      <c r="U225" s="45">
        <v>0.85</v>
      </c>
      <c r="V225" s="44">
        <f t="shared" si="87"/>
        <v>18.354720385</v>
      </c>
      <c r="W225" s="45">
        <v>2019</v>
      </c>
      <c r="AA225" s="57" t="s">
        <v>258</v>
      </c>
      <c r="AB225" s="57"/>
      <c r="AC225" s="57" t="str">
        <f t="shared" si="88"/>
        <v>I-OMA-CHP-BIO-NETS_N</v>
      </c>
      <c r="AD225" s="57" t="str">
        <f t="shared" si="89"/>
        <v>Industry - Other Industry - CHP - Bio fuel - NETS - NEW</v>
      </c>
      <c r="AE225" s="58" t="s">
        <v>1</v>
      </c>
      <c r="AF225" s="59" t="s">
        <v>259</v>
      </c>
      <c r="AG225" s="59"/>
      <c r="AH225" s="60"/>
      <c r="AI225" s="59"/>
    </row>
    <row r="226" spans="3:35" ht="14.5">
      <c r="C226" t="str">
        <f t="shared" ref="C226:E226" si="115">+C94</f>
        <v>Other Industry</v>
      </c>
      <c r="D226" t="str">
        <f t="shared" si="115"/>
        <v>CHP</v>
      </c>
      <c r="E226" t="str">
        <f t="shared" si="115"/>
        <v>Biomass</v>
      </c>
      <c r="F226" t="s">
        <v>229</v>
      </c>
      <c r="G226" t="str">
        <f>+VLOOKUP(C226,IND!$O$5:$P$72,2,FALSE)</f>
        <v>OMA</v>
      </c>
      <c r="H226" t="str">
        <f>+VLOOKUP(D226,IND!$O$5:$P$72,2,FALSE)</f>
        <v>CHP</v>
      </c>
      <c r="I226" t="str">
        <f>+VLOOKUP(E226,IND!$O$5:$P$76,2,FALSE)</f>
        <v>WOO</v>
      </c>
      <c r="J226">
        <v>10000</v>
      </c>
      <c r="K226">
        <v>2</v>
      </c>
      <c r="M226" s="45" t="str">
        <f t="shared" si="83"/>
        <v>I-OMA-CHP-WOO-NETS_N</v>
      </c>
      <c r="N226" s="45" t="str">
        <f t="shared" si="84"/>
        <v>Industry - Other Industry - CHP - Biomass - NETS - NEW</v>
      </c>
      <c r="O226" s="45" t="str">
        <f t="shared" si="85"/>
        <v>INDWOO</v>
      </c>
      <c r="P226" s="45" t="str">
        <f t="shared" si="86"/>
        <v>OMAHTH,OMAMTH,OMALTH,OMAHET</v>
      </c>
      <c r="Q226" s="51">
        <f>VLOOKUP("Industrial "&amp;E226&amp;" "&amp;D226,data_SEAI!$C$5:$M$208,11,FALSE)</f>
        <v>0.5</v>
      </c>
      <c r="R226" s="45">
        <v>20</v>
      </c>
      <c r="S226" s="50">
        <f>VLOOKUP("Industrial "&amp;E226&amp;" "&amp;D226,pivot_SEAI!$A$5:$D$72,K226,FALSE)</f>
        <v>252</v>
      </c>
      <c r="T226" s="45">
        <v>31.536000000000001</v>
      </c>
      <c r="U226" s="45">
        <v>0.85</v>
      </c>
      <c r="V226" s="44">
        <f t="shared" si="87"/>
        <v>12.600000000000001</v>
      </c>
      <c r="W226" s="45">
        <v>2019</v>
      </c>
      <c r="AA226" s="57" t="s">
        <v>258</v>
      </c>
      <c r="AB226" s="57"/>
      <c r="AC226" s="57" t="str">
        <f t="shared" si="88"/>
        <v>I-OMA-CHP-WOO-NETS_N</v>
      </c>
      <c r="AD226" s="57" t="str">
        <f t="shared" si="89"/>
        <v>Industry - Other Industry - CHP - Biomass - NETS - NEW</v>
      </c>
      <c r="AE226" s="58" t="s">
        <v>1</v>
      </c>
      <c r="AF226" s="59" t="s">
        <v>259</v>
      </c>
      <c r="AG226" s="59"/>
      <c r="AH226" s="60"/>
      <c r="AI226" s="59"/>
    </row>
    <row r="227" spans="3:35" ht="14.5">
      <c r="C227" t="str">
        <f t="shared" ref="C227:E227" si="116">+C95</f>
        <v>Other Industry</v>
      </c>
      <c r="D227" t="str">
        <f t="shared" si="116"/>
        <v>CHP</v>
      </c>
      <c r="E227" t="str">
        <f t="shared" si="116"/>
        <v>Biomethane</v>
      </c>
      <c r="F227" t="s">
        <v>229</v>
      </c>
      <c r="G227" t="str">
        <f>+VLOOKUP(C227,IND!$O$5:$P$72,2,FALSE)</f>
        <v>OMA</v>
      </c>
      <c r="H227" t="str">
        <f>+VLOOKUP(D227,IND!$O$5:$P$72,2,FALSE)</f>
        <v>CHP</v>
      </c>
      <c r="I227" t="str">
        <f>+VLOOKUP(E227,IND!$O$5:$P$76,2,FALSE)</f>
        <v>BGS</v>
      </c>
      <c r="J227">
        <v>10000</v>
      </c>
      <c r="K227">
        <v>2</v>
      </c>
      <c r="M227" s="45" t="str">
        <f t="shared" si="83"/>
        <v>I-OMA-CHP-BGS-NETS_N</v>
      </c>
      <c r="N227" s="45" t="str">
        <f t="shared" si="84"/>
        <v>Industry - Other Industry - CHP - Biomethane - NETS - NEW</v>
      </c>
      <c r="O227" s="45" t="str">
        <f t="shared" si="85"/>
        <v>INDBGS</v>
      </c>
      <c r="P227" s="45" t="str">
        <f t="shared" si="86"/>
        <v>OMAHTH,OMAMTH,OMALTH,OMAHET</v>
      </c>
      <c r="Q227" s="51">
        <f>VLOOKUP("Industrial "&amp;E227&amp;" "&amp;D227,data_SEAI!$C$5:$M$208,11,FALSE)</f>
        <v>0.5</v>
      </c>
      <c r="R227" s="45">
        <v>20</v>
      </c>
      <c r="S227" s="50">
        <f>VLOOKUP("Industrial "&amp;E227&amp;" "&amp;D227,pivot_SEAI!$A$5:$D$72,K227,FALSE)</f>
        <v>367.09440769999998</v>
      </c>
      <c r="T227" s="45">
        <v>31.536000000000001</v>
      </c>
      <c r="U227" s="45">
        <v>0.85</v>
      </c>
      <c r="V227" s="44">
        <f t="shared" si="87"/>
        <v>18.354720385</v>
      </c>
      <c r="W227" s="45">
        <v>2019</v>
      </c>
      <c r="AA227" s="57" t="s">
        <v>258</v>
      </c>
      <c r="AB227" s="57"/>
      <c r="AC227" s="57" t="str">
        <f t="shared" si="88"/>
        <v>I-OMA-CHP-BGS-NETS_N</v>
      </c>
      <c r="AD227" s="57" t="str">
        <f t="shared" si="89"/>
        <v>Industry - Other Industry - CHP - Biomethane - NETS - NEW</v>
      </c>
      <c r="AE227" s="58" t="s">
        <v>1</v>
      </c>
      <c r="AF227" s="59" t="s">
        <v>259</v>
      </c>
      <c r="AG227" s="59"/>
      <c r="AH227" s="60"/>
      <c r="AI227" s="59"/>
    </row>
    <row r="228" spans="3:35" ht="14.5">
      <c r="C228" t="str">
        <f t="shared" ref="C228:E228" si="117">+C96</f>
        <v>Other Industry</v>
      </c>
      <c r="D228" t="str">
        <f t="shared" si="117"/>
        <v>CHP</v>
      </c>
      <c r="E228" t="str">
        <f t="shared" si="117"/>
        <v>Gas</v>
      </c>
      <c r="F228" t="s">
        <v>229</v>
      </c>
      <c r="G228" t="str">
        <f>+VLOOKUP(C228,IND!$O$5:$P$72,2,FALSE)</f>
        <v>OMA</v>
      </c>
      <c r="H228" t="str">
        <f>+VLOOKUP(D228,IND!$O$5:$P$72,2,FALSE)</f>
        <v>CHP</v>
      </c>
      <c r="I228" t="str">
        <f>+VLOOKUP(E228,IND!$O$5:$P$76,2,FALSE)</f>
        <v>GAS</v>
      </c>
      <c r="J228">
        <v>10000</v>
      </c>
      <c r="K228">
        <v>2</v>
      </c>
      <c r="M228" s="45" t="str">
        <f t="shared" si="83"/>
        <v>I-OMA-CHP-GAS-NETS_N</v>
      </c>
      <c r="N228" s="45" t="str">
        <f t="shared" si="84"/>
        <v>Industry - Other Industry - CHP - Gas - NETS - NEW</v>
      </c>
      <c r="O228" s="45" t="str">
        <f t="shared" si="85"/>
        <v>INDGAS</v>
      </c>
      <c r="P228" s="45" t="str">
        <f t="shared" si="86"/>
        <v>OMAHTH,OMAMTH,OMALTH,OMAHET</v>
      </c>
      <c r="Q228" s="51">
        <f>VLOOKUP("Industrial "&amp;E228&amp;" "&amp;D228,data_SEAI!$C$5:$M$208,11,FALSE)</f>
        <v>0.5</v>
      </c>
      <c r="R228" s="45">
        <v>20</v>
      </c>
      <c r="S228" s="50">
        <f>VLOOKUP("Industrial "&amp;E228&amp;" "&amp;D228,pivot_SEAI!$A$5:$D$72,K228,FALSE)</f>
        <v>367.09440769999998</v>
      </c>
      <c r="T228" s="45">
        <v>31.536000000000001</v>
      </c>
      <c r="U228" s="45">
        <v>0.85</v>
      </c>
      <c r="V228" s="44">
        <f t="shared" si="87"/>
        <v>18.354720385</v>
      </c>
      <c r="W228" s="45">
        <v>2019</v>
      </c>
      <c r="AA228" s="57" t="s">
        <v>258</v>
      </c>
      <c r="AB228" s="57"/>
      <c r="AC228" s="57" t="str">
        <f t="shared" si="88"/>
        <v>I-OMA-CHP-GAS-NETS_N</v>
      </c>
      <c r="AD228" s="57" t="str">
        <f t="shared" si="89"/>
        <v>Industry - Other Industry - CHP - Gas - NETS - NEW</v>
      </c>
      <c r="AE228" s="58" t="s">
        <v>1</v>
      </c>
      <c r="AF228" s="59" t="s">
        <v>259</v>
      </c>
      <c r="AG228" s="59"/>
      <c r="AH228" s="60"/>
      <c r="AI228" s="59"/>
    </row>
    <row r="229" spans="3:35" ht="14.5">
      <c r="C229" t="str">
        <f t="shared" ref="C229:E229" si="118">+C97</f>
        <v>Other Industry</v>
      </c>
      <c r="D229" t="str">
        <f t="shared" si="118"/>
        <v>CHP</v>
      </c>
      <c r="E229" t="str">
        <f t="shared" si="118"/>
        <v>Hydrogen</v>
      </c>
      <c r="F229" t="s">
        <v>229</v>
      </c>
      <c r="G229" t="str">
        <f>+VLOOKUP(C229,IND!$O$5:$P$72,2,FALSE)</f>
        <v>OMA</v>
      </c>
      <c r="H229" t="str">
        <f>+VLOOKUP(D229,IND!$O$5:$P$72,2,FALSE)</f>
        <v>CHP</v>
      </c>
      <c r="I229" t="str">
        <f>+VLOOKUP(E229,IND!$O$5:$P$76,2,FALSE)</f>
        <v>H2L</v>
      </c>
      <c r="J229">
        <v>10000</v>
      </c>
      <c r="K229">
        <v>2</v>
      </c>
      <c r="M229" s="45" t="str">
        <f t="shared" si="83"/>
        <v>I-OMA-CHP-H2L-NETS_N</v>
      </c>
      <c r="N229" s="45" t="str">
        <f t="shared" si="84"/>
        <v>Industry - Other Industry - CHP - Hydrogen - NETS - NEW</v>
      </c>
      <c r="O229" s="45" t="str">
        <f t="shared" si="85"/>
        <v>INDH2L</v>
      </c>
      <c r="P229" s="45" t="str">
        <f t="shared" si="86"/>
        <v>OMAHTH,OMAMTH,OMALTH,OMAHET</v>
      </c>
      <c r="Q229" s="51">
        <f>VLOOKUP("Industrial "&amp;E229&amp;" "&amp;D229,data_SEAI!$C$5:$M$208,11,FALSE)</f>
        <v>0.5</v>
      </c>
      <c r="R229" s="45">
        <v>20</v>
      </c>
      <c r="S229" s="50">
        <f>VLOOKUP("Industrial "&amp;E229&amp;" "&amp;D229,pivot_SEAI!$A$5:$D$72,K229,FALSE)</f>
        <v>663.09440770000003</v>
      </c>
      <c r="T229" s="45">
        <v>31.536000000000001</v>
      </c>
      <c r="U229" s="45">
        <v>0.85</v>
      </c>
      <c r="V229" s="44">
        <f t="shared" si="87"/>
        <v>33.154720385000005</v>
      </c>
      <c r="W229" s="45">
        <v>2019</v>
      </c>
      <c r="AA229" s="57" t="s">
        <v>258</v>
      </c>
      <c r="AB229" s="57"/>
      <c r="AC229" s="57" t="str">
        <f t="shared" si="88"/>
        <v>I-OMA-CHP-H2L-NETS_N</v>
      </c>
      <c r="AD229" s="57" t="str">
        <f t="shared" si="89"/>
        <v>Industry - Other Industry - CHP - Hydrogen - NETS - NEW</v>
      </c>
      <c r="AE229" s="58" t="s">
        <v>1</v>
      </c>
      <c r="AF229" s="59" t="s">
        <v>259</v>
      </c>
      <c r="AG229" s="59"/>
      <c r="AH229" s="60"/>
      <c r="AI229" s="59"/>
    </row>
    <row r="230" spans="3:35" ht="14.5">
      <c r="C230" t="str">
        <f t="shared" ref="C230:E230" si="119">+C98</f>
        <v>Other Industry</v>
      </c>
      <c r="D230" t="str">
        <f t="shared" si="119"/>
        <v>Dryer</v>
      </c>
      <c r="E230" t="str">
        <f t="shared" si="119"/>
        <v>Bio fuel</v>
      </c>
      <c r="F230" t="s">
        <v>229</v>
      </c>
      <c r="G230" t="str">
        <f>+VLOOKUP(C230,IND!$O$5:$P$72,2,FALSE)</f>
        <v>OMA</v>
      </c>
      <c r="H230" t="str">
        <f>+VLOOKUP(D230,IND!$O$5:$P$72,2,FALSE)</f>
        <v>DRR</v>
      </c>
      <c r="I230" t="str">
        <f>+VLOOKUP(E230,IND!$O$5:$P$76,2,FALSE)</f>
        <v>BIO</v>
      </c>
      <c r="J230">
        <v>10000</v>
      </c>
      <c r="K230">
        <v>2</v>
      </c>
      <c r="M230" s="45" t="str">
        <f t="shared" si="83"/>
        <v>I-OMA-DRR-BIO-NETS_N</v>
      </c>
      <c r="N230" s="45" t="str">
        <f t="shared" si="84"/>
        <v>Industry - Other Industry - Dryer - Bio fuel - NETS - NEW</v>
      </c>
      <c r="O230" s="45" t="str">
        <f t="shared" si="85"/>
        <v>INDBIO</v>
      </c>
      <c r="P230" s="45" t="str">
        <f t="shared" si="86"/>
        <v>OMAHTH,OMAMTH,OMALTH,OMAHET</v>
      </c>
      <c r="Q230" s="51">
        <f>VLOOKUP("Industrial "&amp;E230&amp;" "&amp;D230,data_SEAI!$C$5:$M$208,11,FALSE)</f>
        <v>0.92</v>
      </c>
      <c r="R230" s="45">
        <v>20</v>
      </c>
      <c r="S230" s="50">
        <f>VLOOKUP("Industrial "&amp;E230&amp;" "&amp;D230,pivot_SEAI!$A$5:$D$72,K230,FALSE)</f>
        <v>229.93250380000001</v>
      </c>
      <c r="T230" s="45">
        <v>31.536000000000001</v>
      </c>
      <c r="U230" s="45">
        <v>0.85</v>
      </c>
      <c r="V230" s="44">
        <f t="shared" si="87"/>
        <v>11.496625190000001</v>
      </c>
      <c r="W230" s="45">
        <v>2019</v>
      </c>
      <c r="AA230" s="57" t="s">
        <v>258</v>
      </c>
      <c r="AB230" s="57"/>
      <c r="AC230" s="57" t="str">
        <f t="shared" si="88"/>
        <v>I-OMA-DRR-BIO-NETS_N</v>
      </c>
      <c r="AD230" s="57" t="str">
        <f t="shared" si="89"/>
        <v>Industry - Other Industry - Dryer - Bio fuel - NETS - NEW</v>
      </c>
      <c r="AE230" s="58" t="s">
        <v>1</v>
      </c>
      <c r="AF230" s="59" t="s">
        <v>259</v>
      </c>
      <c r="AG230" s="59"/>
      <c r="AH230" s="60"/>
      <c r="AI230" s="59"/>
    </row>
    <row r="231" spans="3:35" ht="14.5">
      <c r="C231" t="str">
        <f t="shared" ref="C231:E231" si="120">+C99</f>
        <v>Other Industry</v>
      </c>
      <c r="D231" t="str">
        <f t="shared" si="120"/>
        <v>Dryer</v>
      </c>
      <c r="E231" t="str">
        <f t="shared" si="120"/>
        <v>Biomethane</v>
      </c>
      <c r="F231" t="s">
        <v>229</v>
      </c>
      <c r="G231" t="str">
        <f>+VLOOKUP(C231,IND!$O$5:$P$72,2,FALSE)</f>
        <v>OMA</v>
      </c>
      <c r="H231" t="str">
        <f>+VLOOKUP(D231,IND!$O$5:$P$72,2,FALSE)</f>
        <v>DRR</v>
      </c>
      <c r="I231" t="str">
        <f>+VLOOKUP(E231,IND!$O$5:$P$76,2,FALSE)</f>
        <v>BGS</v>
      </c>
      <c r="J231">
        <v>10000</v>
      </c>
      <c r="K231">
        <v>2</v>
      </c>
      <c r="M231" s="45" t="str">
        <f t="shared" si="83"/>
        <v>I-OMA-DRR-BGS-NETS_N</v>
      </c>
      <c r="N231" s="45" t="str">
        <f t="shared" si="84"/>
        <v>Industry - Other Industry - Dryer - Biomethane - NETS - NEW</v>
      </c>
      <c r="O231" s="45" t="str">
        <f t="shared" si="85"/>
        <v>INDBGS</v>
      </c>
      <c r="P231" s="45" t="str">
        <f t="shared" si="86"/>
        <v>OMAHTH,OMAMTH,OMALTH,OMAHET</v>
      </c>
      <c r="Q231" s="51">
        <f>VLOOKUP("Industrial "&amp;E231&amp;" "&amp;D231,data_SEAI!$C$5:$M$208,11,FALSE)</f>
        <v>0.92</v>
      </c>
      <c r="R231" s="45">
        <v>20</v>
      </c>
      <c r="S231" s="50">
        <f>VLOOKUP("Industrial "&amp;E231&amp;" "&amp;D231,pivot_SEAI!$A$5:$D$72,K231,FALSE)</f>
        <v>229.93250380000001</v>
      </c>
      <c r="T231" s="45">
        <v>31.536000000000001</v>
      </c>
      <c r="U231" s="45">
        <v>0.85</v>
      </c>
      <c r="V231" s="44">
        <f t="shared" si="87"/>
        <v>11.496625190000001</v>
      </c>
      <c r="W231" s="45">
        <v>2019</v>
      </c>
      <c r="AA231" s="57" t="s">
        <v>258</v>
      </c>
      <c r="AB231" s="57"/>
      <c r="AC231" s="57" t="str">
        <f t="shared" si="88"/>
        <v>I-OMA-DRR-BGS-NETS_N</v>
      </c>
      <c r="AD231" s="57" t="str">
        <f t="shared" si="89"/>
        <v>Industry - Other Industry - Dryer - Biomethane - NETS - NEW</v>
      </c>
      <c r="AE231" s="58" t="s">
        <v>1</v>
      </c>
      <c r="AF231" s="59" t="s">
        <v>259</v>
      </c>
      <c r="AG231" s="59"/>
      <c r="AH231" s="60"/>
      <c r="AI231" s="59"/>
    </row>
    <row r="232" spans="3:35" ht="14.5">
      <c r="C232" t="str">
        <f t="shared" ref="C232:E232" si="121">+C100</f>
        <v>Other Industry</v>
      </c>
      <c r="D232" t="str">
        <f t="shared" si="121"/>
        <v>Dryer</v>
      </c>
      <c r="E232" t="str">
        <f t="shared" si="121"/>
        <v>Electric</v>
      </c>
      <c r="F232" t="s">
        <v>229</v>
      </c>
      <c r="G232" t="str">
        <f>+VLOOKUP(C232,IND!$O$5:$P$72,2,FALSE)</f>
        <v>OMA</v>
      </c>
      <c r="H232" t="str">
        <f>+VLOOKUP(D232,IND!$O$5:$P$72,2,FALSE)</f>
        <v>DRR</v>
      </c>
      <c r="I232" t="str">
        <f>+VLOOKUP(E232,IND!$O$5:$P$76,2,FALSE)</f>
        <v>ELC</v>
      </c>
      <c r="J232">
        <v>10000</v>
      </c>
      <c r="K232">
        <v>2</v>
      </c>
      <c r="M232" s="45" t="str">
        <f t="shared" si="83"/>
        <v>I-OMA-DRR-ELC-NETS_N</v>
      </c>
      <c r="N232" s="45" t="str">
        <f t="shared" si="84"/>
        <v>Industry - Other Industry - Dryer - Electric - NETS - NEW</v>
      </c>
      <c r="O232" s="45" t="str">
        <f t="shared" si="85"/>
        <v>INDELC</v>
      </c>
      <c r="P232" s="45" t="str">
        <f t="shared" si="86"/>
        <v>OMAHTH,OMAMTH,OMALTH,OMAHET</v>
      </c>
      <c r="Q232" s="51">
        <f>VLOOKUP("Industrial "&amp;E232&amp;" "&amp;D232,data_SEAI!$C$5:$M$208,11,FALSE)</f>
        <v>0.995</v>
      </c>
      <c r="R232" s="45">
        <v>20</v>
      </c>
      <c r="S232" s="50">
        <f>VLOOKUP("Industrial "&amp;E232&amp;" "&amp;D232,pivot_SEAI!$A$5:$D$72,K232,FALSE)</f>
        <v>60.037290519999999</v>
      </c>
      <c r="T232" s="45">
        <v>31.536000000000001</v>
      </c>
      <c r="U232" s="45">
        <v>0.85</v>
      </c>
      <c r="V232" s="44">
        <f t="shared" si="87"/>
        <v>3.0018645260000003</v>
      </c>
      <c r="W232" s="45">
        <v>2019</v>
      </c>
      <c r="AA232" s="57" t="s">
        <v>258</v>
      </c>
      <c r="AB232" s="57"/>
      <c r="AC232" s="57" t="str">
        <f t="shared" si="88"/>
        <v>I-OMA-DRR-ELC-NETS_N</v>
      </c>
      <c r="AD232" s="57" t="str">
        <f t="shared" si="89"/>
        <v>Industry - Other Industry - Dryer - Electric - NETS - NEW</v>
      </c>
      <c r="AE232" s="58" t="s">
        <v>1</v>
      </c>
      <c r="AF232" s="59" t="s">
        <v>259</v>
      </c>
      <c r="AG232" s="59"/>
      <c r="AH232" s="60"/>
      <c r="AI232" s="59"/>
    </row>
    <row r="233" spans="3:35" ht="14.5">
      <c r="C233" t="str">
        <f t="shared" ref="C233:E233" si="122">+C101</f>
        <v>Other Industry</v>
      </c>
      <c r="D233" t="str">
        <f t="shared" si="122"/>
        <v>Dryer</v>
      </c>
      <c r="E233" t="str">
        <f t="shared" si="122"/>
        <v>Gas</v>
      </c>
      <c r="F233" t="s">
        <v>229</v>
      </c>
      <c r="G233" t="str">
        <f>+VLOOKUP(C233,IND!$O$5:$P$72,2,FALSE)</f>
        <v>OMA</v>
      </c>
      <c r="H233" t="str">
        <f>+VLOOKUP(D233,IND!$O$5:$P$72,2,FALSE)</f>
        <v>DRR</v>
      </c>
      <c r="I233" t="str">
        <f>+VLOOKUP(E233,IND!$O$5:$P$76,2,FALSE)</f>
        <v>GAS</v>
      </c>
      <c r="J233">
        <v>10000</v>
      </c>
      <c r="K233">
        <v>2</v>
      </c>
      <c r="M233" s="45" t="str">
        <f t="shared" si="83"/>
        <v>I-OMA-DRR-GAS-NETS_N</v>
      </c>
      <c r="N233" s="45" t="str">
        <f t="shared" si="84"/>
        <v>Industry - Other Industry - Dryer - Gas - NETS - NEW</v>
      </c>
      <c r="O233" s="45" t="str">
        <f t="shared" si="85"/>
        <v>INDGAS</v>
      </c>
      <c r="P233" s="45" t="str">
        <f t="shared" si="86"/>
        <v>OMAHTH,OMAMTH,OMALTH,OMAHET</v>
      </c>
      <c r="Q233" s="51">
        <f>VLOOKUP("Industrial "&amp;E233&amp;" "&amp;D233,data_SEAI!$C$5:$M$208,11,FALSE)</f>
        <v>0.92</v>
      </c>
      <c r="R233" s="45">
        <v>20</v>
      </c>
      <c r="S233" s="50">
        <f>VLOOKUP("Industrial "&amp;E233&amp;" "&amp;D233,pivot_SEAI!$A$5:$D$72,K233,FALSE)</f>
        <v>229.93250380000001</v>
      </c>
      <c r="T233" s="45">
        <v>31.536000000000001</v>
      </c>
      <c r="U233" s="45">
        <v>0.85</v>
      </c>
      <c r="V233" s="44">
        <f t="shared" si="87"/>
        <v>11.496625190000001</v>
      </c>
      <c r="W233" s="45">
        <v>2019</v>
      </c>
      <c r="AA233" s="57" t="s">
        <v>258</v>
      </c>
      <c r="AB233" s="57"/>
      <c r="AC233" s="57" t="str">
        <f t="shared" si="88"/>
        <v>I-OMA-DRR-GAS-NETS_N</v>
      </c>
      <c r="AD233" s="57" t="str">
        <f t="shared" si="89"/>
        <v>Industry - Other Industry - Dryer - Gas - NETS - NEW</v>
      </c>
      <c r="AE233" s="58" t="s">
        <v>1</v>
      </c>
      <c r="AF233" s="59" t="s">
        <v>259</v>
      </c>
      <c r="AG233" s="59"/>
      <c r="AH233" s="60"/>
      <c r="AI233" s="59"/>
    </row>
    <row r="234" spans="3:35" ht="14.5">
      <c r="C234" t="str">
        <f t="shared" ref="C234:E234" si="123">+C102</f>
        <v>Other Industry</v>
      </c>
      <c r="D234" t="str">
        <f t="shared" si="123"/>
        <v>Dryer</v>
      </c>
      <c r="E234" t="str">
        <f t="shared" si="123"/>
        <v>Hydrogen</v>
      </c>
      <c r="F234" t="s">
        <v>229</v>
      </c>
      <c r="G234" t="str">
        <f>+VLOOKUP(C234,IND!$O$5:$P$72,2,FALSE)</f>
        <v>OMA</v>
      </c>
      <c r="H234" t="str">
        <f>+VLOOKUP(D234,IND!$O$5:$P$72,2,FALSE)</f>
        <v>DRR</v>
      </c>
      <c r="I234" t="str">
        <f>+VLOOKUP(E234,IND!$O$5:$P$76,2,FALSE)</f>
        <v>H2L</v>
      </c>
      <c r="J234">
        <v>10000</v>
      </c>
      <c r="K234">
        <v>2</v>
      </c>
      <c r="M234" s="45" t="str">
        <f t="shared" si="83"/>
        <v>I-OMA-DRR-H2L-NETS_N</v>
      </c>
      <c r="N234" s="45" t="str">
        <f t="shared" si="84"/>
        <v>Industry - Other Industry - Dryer - Hydrogen - NETS - NEW</v>
      </c>
      <c r="O234" s="45" t="str">
        <f t="shared" si="85"/>
        <v>INDH2L</v>
      </c>
      <c r="P234" s="45" t="str">
        <f t="shared" si="86"/>
        <v>OMAHTH,OMAMTH,OMALTH,OMAHET</v>
      </c>
      <c r="Q234" s="51">
        <f>VLOOKUP("Industrial "&amp;E234&amp;" "&amp;D234,data_SEAI!$C$5:$M$208,11,FALSE)</f>
        <v>0.92</v>
      </c>
      <c r="R234" s="45">
        <v>20</v>
      </c>
      <c r="S234" s="50">
        <f>VLOOKUP("Industrial "&amp;E234&amp;" "&amp;D234,pivot_SEAI!$A$5:$D$72,K234,FALSE)</f>
        <v>257.88906800000001</v>
      </c>
      <c r="T234" s="45">
        <v>31.536000000000001</v>
      </c>
      <c r="U234" s="45">
        <v>0.85</v>
      </c>
      <c r="V234" s="44">
        <f t="shared" si="87"/>
        <v>12.894453400000002</v>
      </c>
      <c r="W234" s="45">
        <v>2019</v>
      </c>
      <c r="AA234" s="57" t="s">
        <v>258</v>
      </c>
      <c r="AB234" s="57"/>
      <c r="AC234" s="57" t="str">
        <f t="shared" si="88"/>
        <v>I-OMA-DRR-H2L-NETS_N</v>
      </c>
      <c r="AD234" s="57" t="str">
        <f t="shared" si="89"/>
        <v>Industry - Other Industry - Dryer - Hydrogen - NETS - NEW</v>
      </c>
      <c r="AE234" s="58" t="s">
        <v>1</v>
      </c>
      <c r="AF234" s="59" t="s">
        <v>259</v>
      </c>
      <c r="AG234" s="59"/>
      <c r="AH234" s="60"/>
      <c r="AI234" s="59"/>
    </row>
    <row r="235" spans="3:35" ht="14.5">
      <c r="C235" t="str">
        <f t="shared" ref="C235:E235" si="124">+C103</f>
        <v>Other Industry</v>
      </c>
      <c r="D235" t="str">
        <f t="shared" si="124"/>
        <v>Oven</v>
      </c>
      <c r="E235" t="str">
        <f t="shared" si="124"/>
        <v>Bio fuel</v>
      </c>
      <c r="F235" t="s">
        <v>229</v>
      </c>
      <c r="G235" t="str">
        <f>+VLOOKUP(C235,IND!$O$5:$P$72,2,FALSE)</f>
        <v>OMA</v>
      </c>
      <c r="H235" t="str">
        <f>+VLOOKUP(D235,IND!$O$5:$P$72,2,FALSE)</f>
        <v>OVN</v>
      </c>
      <c r="I235" t="str">
        <f>+VLOOKUP(E235,IND!$O$5:$P$76,2,FALSE)</f>
        <v>BIO</v>
      </c>
      <c r="J235">
        <v>10000</v>
      </c>
      <c r="K235">
        <v>2</v>
      </c>
      <c r="M235" s="45" t="str">
        <f t="shared" si="83"/>
        <v>I-OMA-OVN-BIO-NETS_N</v>
      </c>
      <c r="N235" s="45" t="str">
        <f t="shared" si="84"/>
        <v>Industry - Other Industry - Oven - Bio fuel - NETS - NEW</v>
      </c>
      <c r="O235" s="45" t="str">
        <f t="shared" si="85"/>
        <v>INDBIO</v>
      </c>
      <c r="P235" s="45" t="str">
        <f t="shared" si="86"/>
        <v>OMAHTH,OMAMTH,OMALTH,OMAHET</v>
      </c>
      <c r="Q235" s="51">
        <f>VLOOKUP("Industrial "&amp;E235&amp;" "&amp;D235,data_SEAI!$C$5:$M$208,11,FALSE)</f>
        <v>0.92</v>
      </c>
      <c r="R235" s="45">
        <v>20</v>
      </c>
      <c r="S235" s="50">
        <f>VLOOKUP("Industrial "&amp;E235&amp;" "&amp;D235,pivot_SEAI!$A$5:$D$72,K235,FALSE)</f>
        <v>229.93250380000001</v>
      </c>
      <c r="T235" s="45">
        <v>31.536000000000001</v>
      </c>
      <c r="U235" s="45">
        <v>0.85</v>
      </c>
      <c r="V235" s="44">
        <f t="shared" si="87"/>
        <v>11.496625190000001</v>
      </c>
      <c r="W235" s="45">
        <v>2019</v>
      </c>
      <c r="AA235" s="57" t="s">
        <v>258</v>
      </c>
      <c r="AB235" s="57"/>
      <c r="AC235" s="57" t="str">
        <f t="shared" si="88"/>
        <v>I-OMA-OVN-BIO-NETS_N</v>
      </c>
      <c r="AD235" s="57" t="str">
        <f t="shared" si="89"/>
        <v>Industry - Other Industry - Oven - Bio fuel - NETS - NEW</v>
      </c>
      <c r="AE235" s="58" t="s">
        <v>1</v>
      </c>
      <c r="AF235" s="59" t="s">
        <v>259</v>
      </c>
      <c r="AG235" s="59"/>
      <c r="AH235" s="60"/>
      <c r="AI235" s="59"/>
    </row>
    <row r="236" spans="3:35" ht="14.5">
      <c r="C236" t="str">
        <f t="shared" ref="C236:E236" si="125">+C104</f>
        <v>Other Industry</v>
      </c>
      <c r="D236" t="str">
        <f t="shared" si="125"/>
        <v>Oven</v>
      </c>
      <c r="E236" t="str">
        <f t="shared" si="125"/>
        <v>Biomethane</v>
      </c>
      <c r="F236" t="s">
        <v>229</v>
      </c>
      <c r="G236" t="str">
        <f>+VLOOKUP(C236,IND!$O$5:$P$72,2,FALSE)</f>
        <v>OMA</v>
      </c>
      <c r="H236" t="str">
        <f>+VLOOKUP(D236,IND!$O$5:$P$72,2,FALSE)</f>
        <v>OVN</v>
      </c>
      <c r="I236" t="str">
        <f>+VLOOKUP(E236,IND!$O$5:$P$76,2,FALSE)</f>
        <v>BGS</v>
      </c>
      <c r="J236">
        <v>10000</v>
      </c>
      <c r="K236">
        <v>2</v>
      </c>
      <c r="M236" s="45" t="str">
        <f t="shared" si="83"/>
        <v>I-OMA-OVN-BGS-NETS_N</v>
      </c>
      <c r="N236" s="45" t="str">
        <f t="shared" si="84"/>
        <v>Industry - Other Industry - Oven - Biomethane - NETS - NEW</v>
      </c>
      <c r="O236" s="45" t="str">
        <f t="shared" si="85"/>
        <v>INDBGS</v>
      </c>
      <c r="P236" s="45" t="str">
        <f t="shared" si="86"/>
        <v>OMAHTH,OMAMTH,OMALTH,OMAHET</v>
      </c>
      <c r="Q236" s="51">
        <f>VLOOKUP("Industrial "&amp;E236&amp;" "&amp;D236,data_SEAI!$C$5:$M$208,11,FALSE)</f>
        <v>0.92</v>
      </c>
      <c r="R236" s="45">
        <v>20</v>
      </c>
      <c r="S236" s="50">
        <f>VLOOKUP("Industrial "&amp;E236&amp;" "&amp;D236,pivot_SEAI!$A$5:$D$72,K236,FALSE)</f>
        <v>229.93250380000001</v>
      </c>
      <c r="T236" s="45">
        <v>31.536000000000001</v>
      </c>
      <c r="U236" s="45">
        <v>0.85</v>
      </c>
      <c r="V236" s="44">
        <f t="shared" si="87"/>
        <v>11.496625190000001</v>
      </c>
      <c r="W236" s="45">
        <v>2019</v>
      </c>
      <c r="AA236" s="57" t="s">
        <v>258</v>
      </c>
      <c r="AB236" s="57"/>
      <c r="AC236" s="57" t="str">
        <f t="shared" si="88"/>
        <v>I-OMA-OVN-BGS-NETS_N</v>
      </c>
      <c r="AD236" s="57" t="str">
        <f t="shared" si="89"/>
        <v>Industry - Other Industry - Oven - Biomethane - NETS - NEW</v>
      </c>
      <c r="AE236" s="58" t="s">
        <v>1</v>
      </c>
      <c r="AF236" s="59" t="s">
        <v>259</v>
      </c>
      <c r="AG236" s="59"/>
      <c r="AH236" s="60"/>
      <c r="AI236" s="59"/>
    </row>
    <row r="237" spans="3:35" ht="14.5">
      <c r="C237" t="str">
        <f t="shared" ref="C237:E237" si="126">+C105</f>
        <v>Other Industry</v>
      </c>
      <c r="D237" t="str">
        <f t="shared" si="126"/>
        <v>Oven</v>
      </c>
      <c r="E237" t="str">
        <f t="shared" si="126"/>
        <v>Electric</v>
      </c>
      <c r="F237" t="s">
        <v>229</v>
      </c>
      <c r="G237" t="str">
        <f>+VLOOKUP(C237,IND!$O$5:$P$72,2,FALSE)</f>
        <v>OMA</v>
      </c>
      <c r="H237" t="str">
        <f>+VLOOKUP(D237,IND!$O$5:$P$72,2,FALSE)</f>
        <v>OVN</v>
      </c>
      <c r="I237" t="str">
        <f>+VLOOKUP(E237,IND!$O$5:$P$76,2,FALSE)</f>
        <v>ELC</v>
      </c>
      <c r="J237">
        <v>10000</v>
      </c>
      <c r="K237">
        <v>2</v>
      </c>
      <c r="M237" s="45" t="str">
        <f t="shared" si="83"/>
        <v>I-OMA-OVN-ELC-NETS_N</v>
      </c>
      <c r="N237" s="45" t="str">
        <f t="shared" si="84"/>
        <v>Industry - Other Industry - Oven - Electric - NETS - NEW</v>
      </c>
      <c r="O237" s="45" t="str">
        <f t="shared" si="85"/>
        <v>INDELC</v>
      </c>
      <c r="P237" s="45" t="str">
        <f t="shared" si="86"/>
        <v>OMAHTH,OMAMTH,OMALTH,OMAHET</v>
      </c>
      <c r="Q237" s="51">
        <f>VLOOKUP("Industrial "&amp;E237&amp;" "&amp;D237,data_SEAI!$C$5:$M$208,11,FALSE)</f>
        <v>0.95</v>
      </c>
      <c r="R237" s="45">
        <v>20</v>
      </c>
      <c r="S237" s="50">
        <f>VLOOKUP("Industrial "&amp;E237&amp;" "&amp;D237,pivot_SEAI!$A$5:$D$72,K237,FALSE)</f>
        <v>127.1084358</v>
      </c>
      <c r="T237" s="45">
        <v>31.536000000000001</v>
      </c>
      <c r="U237" s="45">
        <v>0.85</v>
      </c>
      <c r="V237" s="44">
        <f t="shared" si="87"/>
        <v>6.3554217900000003</v>
      </c>
      <c r="W237" s="45">
        <v>2019</v>
      </c>
      <c r="AA237" s="57" t="s">
        <v>258</v>
      </c>
      <c r="AB237" s="57"/>
      <c r="AC237" s="57" t="str">
        <f t="shared" si="88"/>
        <v>I-OMA-OVN-ELC-NETS_N</v>
      </c>
      <c r="AD237" s="57" t="str">
        <f t="shared" si="89"/>
        <v>Industry - Other Industry - Oven - Electric - NETS - NEW</v>
      </c>
      <c r="AE237" s="58" t="s">
        <v>1</v>
      </c>
      <c r="AF237" s="59" t="s">
        <v>259</v>
      </c>
      <c r="AG237" s="59"/>
      <c r="AH237" s="60"/>
      <c r="AI237" s="59"/>
    </row>
    <row r="238" spans="3:35" ht="14.5">
      <c r="C238" t="str">
        <f t="shared" ref="C238:E238" si="127">+C106</f>
        <v>Other Industry</v>
      </c>
      <c r="D238" t="str">
        <f t="shared" si="127"/>
        <v>Oven</v>
      </c>
      <c r="E238" t="str">
        <f t="shared" si="127"/>
        <v>Gas</v>
      </c>
      <c r="F238" t="s">
        <v>229</v>
      </c>
      <c r="G238" t="str">
        <f>+VLOOKUP(C238,IND!$O$5:$P$72,2,FALSE)</f>
        <v>OMA</v>
      </c>
      <c r="H238" t="str">
        <f>+VLOOKUP(D238,IND!$O$5:$P$72,2,FALSE)</f>
        <v>OVN</v>
      </c>
      <c r="I238" t="str">
        <f>+VLOOKUP(E238,IND!$O$5:$P$76,2,FALSE)</f>
        <v>GAS</v>
      </c>
      <c r="J238">
        <v>10000</v>
      </c>
      <c r="K238">
        <v>2</v>
      </c>
      <c r="M238" s="45" t="str">
        <f t="shared" si="83"/>
        <v>I-OMA-OVN-GAS-NETS_N</v>
      </c>
      <c r="N238" s="45" t="str">
        <f t="shared" si="84"/>
        <v>Industry - Other Industry - Oven - Gas - NETS - NEW</v>
      </c>
      <c r="O238" s="45" t="str">
        <f t="shared" si="85"/>
        <v>INDGAS</v>
      </c>
      <c r="P238" s="45" t="str">
        <f t="shared" si="86"/>
        <v>OMAHTH,OMAMTH,OMALTH,OMAHET</v>
      </c>
      <c r="Q238" s="51">
        <f>VLOOKUP("Industrial "&amp;E238&amp;" "&amp;D238,data_SEAI!$C$5:$M$208,11,FALSE)</f>
        <v>0.92</v>
      </c>
      <c r="R238" s="45">
        <v>20</v>
      </c>
      <c r="S238" s="50">
        <f>VLOOKUP("Industrial "&amp;E238&amp;" "&amp;D238,pivot_SEAI!$A$5:$D$72,K238,FALSE)</f>
        <v>229.93250380000001</v>
      </c>
      <c r="T238" s="45">
        <v>31.536000000000001</v>
      </c>
      <c r="U238" s="45">
        <v>0.85</v>
      </c>
      <c r="V238" s="44">
        <f t="shared" si="87"/>
        <v>11.496625190000001</v>
      </c>
      <c r="W238" s="45">
        <v>2019</v>
      </c>
      <c r="AA238" s="57" t="s">
        <v>258</v>
      </c>
      <c r="AB238" s="57"/>
      <c r="AC238" s="57" t="str">
        <f t="shared" si="88"/>
        <v>I-OMA-OVN-GAS-NETS_N</v>
      </c>
      <c r="AD238" s="57" t="str">
        <f t="shared" si="89"/>
        <v>Industry - Other Industry - Oven - Gas - NETS - NEW</v>
      </c>
      <c r="AE238" s="58" t="s">
        <v>1</v>
      </c>
      <c r="AF238" s="59" t="s">
        <v>259</v>
      </c>
      <c r="AG238" s="59"/>
      <c r="AH238" s="60"/>
      <c r="AI238" s="59"/>
    </row>
    <row r="239" spans="3:35" ht="14.5">
      <c r="C239" t="str">
        <f t="shared" ref="C239:E239" si="128">+C107</f>
        <v>Other Industry</v>
      </c>
      <c r="D239" t="str">
        <f t="shared" si="128"/>
        <v>Oven</v>
      </c>
      <c r="E239" t="str">
        <f t="shared" si="128"/>
        <v>Hydrogen</v>
      </c>
      <c r="F239" t="s">
        <v>229</v>
      </c>
      <c r="G239" t="str">
        <f>+VLOOKUP(C239,IND!$O$5:$P$72,2,FALSE)</f>
        <v>OMA</v>
      </c>
      <c r="H239" t="str">
        <f>+VLOOKUP(D239,IND!$O$5:$P$72,2,FALSE)</f>
        <v>OVN</v>
      </c>
      <c r="I239" t="str">
        <f>+VLOOKUP(E239,IND!$O$5:$P$76,2,FALSE)</f>
        <v>H2L</v>
      </c>
      <c r="J239">
        <v>10000</v>
      </c>
      <c r="K239">
        <v>2</v>
      </c>
      <c r="M239" s="45" t="str">
        <f t="shared" si="83"/>
        <v>I-OMA-OVN-H2L-NETS_N</v>
      </c>
      <c r="N239" s="45" t="str">
        <f t="shared" si="84"/>
        <v>Industry - Other Industry - Oven - Hydrogen - NETS - NEW</v>
      </c>
      <c r="O239" s="45" t="str">
        <f t="shared" si="85"/>
        <v>INDH2L</v>
      </c>
      <c r="P239" s="45" t="str">
        <f t="shared" si="86"/>
        <v>OMAHTH,OMAMTH,OMALTH,OMAHET</v>
      </c>
      <c r="Q239" s="51">
        <f>VLOOKUP("Industrial "&amp;E239&amp;" "&amp;D239,data_SEAI!$C$5:$M$208,11,FALSE)</f>
        <v>0.92</v>
      </c>
      <c r="R239" s="45">
        <v>20</v>
      </c>
      <c r="S239" s="50">
        <f>VLOOKUP("Industrial "&amp;E239&amp;" "&amp;D239,pivot_SEAI!$A$5:$D$72,K239,FALSE)</f>
        <v>263.57643239999999</v>
      </c>
      <c r="T239" s="45">
        <v>31.536000000000001</v>
      </c>
      <c r="U239" s="45">
        <v>0.85</v>
      </c>
      <c r="V239" s="44">
        <f t="shared" si="87"/>
        <v>13.178821620000001</v>
      </c>
      <c r="W239" s="45">
        <v>2019</v>
      </c>
      <c r="AA239" s="57" t="s">
        <v>258</v>
      </c>
      <c r="AB239" s="57"/>
      <c r="AC239" s="57" t="str">
        <f t="shared" si="88"/>
        <v>I-OMA-OVN-H2L-NETS_N</v>
      </c>
      <c r="AD239" s="57" t="str">
        <f t="shared" si="89"/>
        <v>Industry - Other Industry - Oven - Hydrogen - NETS - NEW</v>
      </c>
      <c r="AE239" s="58" t="s">
        <v>1</v>
      </c>
      <c r="AF239" s="59" t="s">
        <v>259</v>
      </c>
      <c r="AG239" s="59"/>
      <c r="AH239" s="60"/>
      <c r="AI239" s="59"/>
    </row>
    <row r="240" spans="3:35" ht="14.5">
      <c r="C240" t="str">
        <f t="shared" ref="C240:E240" si="129">+C108</f>
        <v>Other Industry</v>
      </c>
      <c r="D240" t="str">
        <f t="shared" si="129"/>
        <v>Furnace</v>
      </c>
      <c r="E240" t="str">
        <f t="shared" si="129"/>
        <v>Bio fuel</v>
      </c>
      <c r="F240" t="s">
        <v>229</v>
      </c>
      <c r="G240" t="str">
        <f>+VLOOKUP(C240,IND!$O$5:$P$72,2,FALSE)</f>
        <v>OMA</v>
      </c>
      <c r="H240" t="str">
        <f>+VLOOKUP(D240,IND!$O$5:$P$72,2,FALSE)</f>
        <v>FRN</v>
      </c>
      <c r="I240" t="str">
        <f>+VLOOKUP(E240,IND!$O$5:$P$76,2,FALSE)</f>
        <v>BIO</v>
      </c>
      <c r="J240">
        <v>10000</v>
      </c>
      <c r="K240">
        <v>2</v>
      </c>
      <c r="M240" s="45" t="str">
        <f t="shared" si="83"/>
        <v>I-OMA-FRN-BIO-NETS_N</v>
      </c>
      <c r="N240" s="45" t="str">
        <f t="shared" si="84"/>
        <v>Industry - Other Industry - Furnace - Bio fuel - NETS - NEW</v>
      </c>
      <c r="O240" s="45" t="str">
        <f t="shared" si="85"/>
        <v>INDBIO</v>
      </c>
      <c r="P240" s="45" t="str">
        <f t="shared" si="86"/>
        <v>OMAHTH,OMAMTH,OMALTH,OMAHET</v>
      </c>
      <c r="Q240" s="51">
        <f>VLOOKUP("Industrial "&amp;E240&amp;" "&amp;D240,data_SEAI!$C$5:$M$208,11,FALSE)</f>
        <v>0.85</v>
      </c>
      <c r="R240" s="45">
        <v>20</v>
      </c>
      <c r="S240" s="50">
        <f>VLOOKUP("Industrial "&amp;E240&amp;" "&amp;D240,pivot_SEAI!$A$5:$D$72,K240,FALSE)</f>
        <v>229.93250380000001</v>
      </c>
      <c r="T240" s="45">
        <v>31.536000000000001</v>
      </c>
      <c r="U240" s="45">
        <v>0.85</v>
      </c>
      <c r="V240" s="44">
        <f t="shared" si="87"/>
        <v>11.496625190000001</v>
      </c>
      <c r="W240" s="45">
        <v>2019</v>
      </c>
      <c r="AA240" s="57" t="s">
        <v>258</v>
      </c>
      <c r="AB240" s="57"/>
      <c r="AC240" s="57" t="str">
        <f t="shared" si="88"/>
        <v>I-OMA-FRN-BIO-NETS_N</v>
      </c>
      <c r="AD240" s="57" t="str">
        <f t="shared" si="89"/>
        <v>Industry - Other Industry - Furnace - Bio fuel - NETS - NEW</v>
      </c>
      <c r="AE240" s="58" t="s">
        <v>1</v>
      </c>
      <c r="AF240" s="59" t="s">
        <v>259</v>
      </c>
      <c r="AG240" s="59"/>
      <c r="AH240" s="60"/>
      <c r="AI240" s="59"/>
    </row>
    <row r="241" spans="3:35" ht="14.5">
      <c r="C241" t="str">
        <f t="shared" ref="C241:E241" si="130">+C109</f>
        <v>Other Industry</v>
      </c>
      <c r="D241" t="str">
        <f t="shared" si="130"/>
        <v>Furnace</v>
      </c>
      <c r="E241" t="str">
        <f t="shared" si="130"/>
        <v>Biomethane</v>
      </c>
      <c r="F241" t="s">
        <v>229</v>
      </c>
      <c r="G241" t="str">
        <f>+VLOOKUP(C241,IND!$O$5:$P$72,2,FALSE)</f>
        <v>OMA</v>
      </c>
      <c r="H241" t="str">
        <f>+VLOOKUP(D241,IND!$O$5:$P$72,2,FALSE)</f>
        <v>FRN</v>
      </c>
      <c r="I241" t="str">
        <f>+VLOOKUP(E241,IND!$O$5:$P$76,2,FALSE)</f>
        <v>BGS</v>
      </c>
      <c r="J241">
        <v>10000</v>
      </c>
      <c r="K241">
        <v>2</v>
      </c>
      <c r="M241" s="45" t="str">
        <f t="shared" si="83"/>
        <v>I-OMA-FRN-BGS-NETS_N</v>
      </c>
      <c r="N241" s="45" t="str">
        <f t="shared" si="84"/>
        <v>Industry - Other Industry - Furnace - Biomethane - NETS - NEW</v>
      </c>
      <c r="O241" s="45" t="str">
        <f t="shared" si="85"/>
        <v>INDBGS</v>
      </c>
      <c r="P241" s="45" t="str">
        <f t="shared" si="86"/>
        <v>OMAHTH,OMAMTH,OMALTH,OMAHET</v>
      </c>
      <c r="Q241" s="51">
        <f>VLOOKUP("Industrial "&amp;E241&amp;" "&amp;D241,data_SEAI!$C$5:$M$208,11,FALSE)</f>
        <v>0.85</v>
      </c>
      <c r="R241" s="45">
        <v>20</v>
      </c>
      <c r="S241" s="50">
        <f>VLOOKUP("Industrial "&amp;E241&amp;" "&amp;D241,pivot_SEAI!$A$5:$D$72,K241,FALSE)</f>
        <v>229.93250380000001</v>
      </c>
      <c r="T241" s="45">
        <v>31.536000000000001</v>
      </c>
      <c r="U241" s="45">
        <v>0.85</v>
      </c>
      <c r="V241" s="44">
        <f t="shared" si="87"/>
        <v>11.496625190000001</v>
      </c>
      <c r="W241" s="45">
        <v>2019</v>
      </c>
      <c r="AA241" s="57" t="s">
        <v>258</v>
      </c>
      <c r="AB241" s="57"/>
      <c r="AC241" s="57" t="str">
        <f t="shared" si="88"/>
        <v>I-OMA-FRN-BGS-NETS_N</v>
      </c>
      <c r="AD241" s="57" t="str">
        <f t="shared" si="89"/>
        <v>Industry - Other Industry - Furnace - Biomethane - NETS - NEW</v>
      </c>
      <c r="AE241" s="58" t="s">
        <v>1</v>
      </c>
      <c r="AF241" s="59" t="s">
        <v>259</v>
      </c>
      <c r="AG241" s="59"/>
      <c r="AH241" s="60"/>
      <c r="AI241" s="59"/>
    </row>
    <row r="242" spans="3:35" ht="14.5">
      <c r="C242" t="str">
        <f t="shared" ref="C242:E242" si="131">+C110</f>
        <v>Other Industry</v>
      </c>
      <c r="D242" t="str">
        <f t="shared" si="131"/>
        <v>Furnace</v>
      </c>
      <c r="E242" t="str">
        <f t="shared" si="131"/>
        <v>Electric</v>
      </c>
      <c r="F242" t="s">
        <v>229</v>
      </c>
      <c r="G242" t="str">
        <f>+VLOOKUP(C242,IND!$O$5:$P$72,2,FALSE)</f>
        <v>OMA</v>
      </c>
      <c r="H242" t="str">
        <f>+VLOOKUP(D242,IND!$O$5:$P$72,2,FALSE)</f>
        <v>FRN</v>
      </c>
      <c r="I242" t="str">
        <f>+VLOOKUP(E242,IND!$O$5:$P$76,2,FALSE)</f>
        <v>ELC</v>
      </c>
      <c r="J242">
        <v>10000</v>
      </c>
      <c r="K242">
        <v>2</v>
      </c>
      <c r="M242" s="45" t="str">
        <f t="shared" si="83"/>
        <v>I-OMA-FRN-ELC-NETS_N</v>
      </c>
      <c r="N242" s="45" t="str">
        <f t="shared" si="84"/>
        <v>Industry - Other Industry - Furnace - Electric - NETS - NEW</v>
      </c>
      <c r="O242" s="45" t="str">
        <f t="shared" si="85"/>
        <v>INDELC</v>
      </c>
      <c r="P242" s="45" t="str">
        <f t="shared" si="86"/>
        <v>OMAHTH,OMAMTH,OMALTH,OMAHET</v>
      </c>
      <c r="Q242" s="51">
        <f>VLOOKUP("Industrial "&amp;E242&amp;" "&amp;D242,data_SEAI!$C$5:$M$208,11,FALSE)</f>
        <v>0.95</v>
      </c>
      <c r="R242" s="45">
        <v>20</v>
      </c>
      <c r="S242" s="50">
        <f>VLOOKUP("Industrial "&amp;E242&amp;" "&amp;D242,pivot_SEAI!$A$5:$D$72,K242,FALSE)</f>
        <v>229.93250380000001</v>
      </c>
      <c r="T242" s="45">
        <v>31.536000000000001</v>
      </c>
      <c r="U242" s="45">
        <v>0.85</v>
      </c>
      <c r="V242" s="44">
        <f t="shared" si="87"/>
        <v>11.496625190000001</v>
      </c>
      <c r="W242" s="45">
        <v>2019</v>
      </c>
      <c r="AA242" s="57" t="s">
        <v>258</v>
      </c>
      <c r="AB242" s="57"/>
      <c r="AC242" s="57" t="str">
        <f t="shared" si="88"/>
        <v>I-OMA-FRN-ELC-NETS_N</v>
      </c>
      <c r="AD242" s="57" t="str">
        <f t="shared" si="89"/>
        <v>Industry - Other Industry - Furnace - Electric - NETS - NEW</v>
      </c>
      <c r="AE242" s="58" t="s">
        <v>1</v>
      </c>
      <c r="AF242" s="59" t="s">
        <v>259</v>
      </c>
      <c r="AG242" s="59"/>
      <c r="AH242" s="60"/>
      <c r="AI242" s="59"/>
    </row>
    <row r="243" spans="3:35" ht="14.5">
      <c r="C243" t="str">
        <f t="shared" ref="C243:E243" si="132">+C111</f>
        <v>Other Industry</v>
      </c>
      <c r="D243" t="str">
        <f t="shared" si="132"/>
        <v>Furnace</v>
      </c>
      <c r="E243" t="str">
        <f t="shared" si="132"/>
        <v>Gas</v>
      </c>
      <c r="F243" t="s">
        <v>229</v>
      </c>
      <c r="G243" t="str">
        <f>+VLOOKUP(C243,IND!$O$5:$P$72,2,FALSE)</f>
        <v>OMA</v>
      </c>
      <c r="H243" t="str">
        <f>+VLOOKUP(D243,IND!$O$5:$P$72,2,FALSE)</f>
        <v>FRN</v>
      </c>
      <c r="I243" t="str">
        <f>+VLOOKUP(E243,IND!$O$5:$P$76,2,FALSE)</f>
        <v>GAS</v>
      </c>
      <c r="J243">
        <v>10000</v>
      </c>
      <c r="K243">
        <v>2</v>
      </c>
      <c r="M243" s="45" t="str">
        <f t="shared" si="83"/>
        <v>I-OMA-FRN-GAS-NETS_N</v>
      </c>
      <c r="N243" s="45" t="str">
        <f t="shared" si="84"/>
        <v>Industry - Other Industry - Furnace - Gas - NETS - NEW</v>
      </c>
      <c r="O243" s="45" t="str">
        <f t="shared" si="85"/>
        <v>INDGAS</v>
      </c>
      <c r="P243" s="45" t="str">
        <f t="shared" si="86"/>
        <v>OMAHTH,OMAMTH,OMALTH,OMAHET</v>
      </c>
      <c r="Q243" s="51">
        <f>VLOOKUP("Industrial "&amp;E243&amp;" "&amp;D243,data_SEAI!$C$5:$M$208,11,FALSE)</f>
        <v>0.85</v>
      </c>
      <c r="R243" s="45">
        <v>20</v>
      </c>
      <c r="S243" s="50">
        <f>VLOOKUP("Industrial "&amp;E243&amp;" "&amp;D243,pivot_SEAI!$A$5:$D$72,K243,FALSE)</f>
        <v>229.93250380000001</v>
      </c>
      <c r="T243" s="45">
        <v>31.536000000000001</v>
      </c>
      <c r="U243" s="45">
        <v>0.85</v>
      </c>
      <c r="V243" s="44">
        <f t="shared" si="87"/>
        <v>11.496625190000001</v>
      </c>
      <c r="W243" s="45">
        <v>2019</v>
      </c>
      <c r="AA243" s="57" t="s">
        <v>258</v>
      </c>
      <c r="AB243" s="57"/>
      <c r="AC243" s="57" t="str">
        <f t="shared" si="88"/>
        <v>I-OMA-FRN-GAS-NETS_N</v>
      </c>
      <c r="AD243" s="57" t="str">
        <f t="shared" si="89"/>
        <v>Industry - Other Industry - Furnace - Gas - NETS - NEW</v>
      </c>
      <c r="AE243" s="58" t="s">
        <v>1</v>
      </c>
      <c r="AF243" s="59" t="s">
        <v>259</v>
      </c>
      <c r="AG243" s="59"/>
      <c r="AH243" s="60"/>
      <c r="AI243" s="59"/>
    </row>
    <row r="244" spans="3:35" ht="14.5">
      <c r="C244" t="str">
        <f t="shared" ref="C244:E244" si="133">+C112</f>
        <v>Other Industry</v>
      </c>
      <c r="D244" t="str">
        <f t="shared" si="133"/>
        <v>Furnace</v>
      </c>
      <c r="E244" t="str">
        <f t="shared" si="133"/>
        <v>Hydrogen</v>
      </c>
      <c r="F244" t="s">
        <v>229</v>
      </c>
      <c r="G244" t="str">
        <f>+VLOOKUP(C244,IND!$O$5:$P$72,2,FALSE)</f>
        <v>OMA</v>
      </c>
      <c r="H244" t="str">
        <f>+VLOOKUP(D244,IND!$O$5:$P$72,2,FALSE)</f>
        <v>FRN</v>
      </c>
      <c r="I244" t="str">
        <f>+VLOOKUP(E244,IND!$O$5:$P$76,2,FALSE)</f>
        <v>H2L</v>
      </c>
      <c r="J244">
        <v>10000</v>
      </c>
      <c r="K244">
        <v>2</v>
      </c>
      <c r="M244" s="45" t="str">
        <f t="shared" si="83"/>
        <v>I-OMA-FRN-H2L-NETS_N</v>
      </c>
      <c r="N244" s="45" t="str">
        <f t="shared" si="84"/>
        <v>Industry - Other Industry - Furnace - Hydrogen - NETS - NEW</v>
      </c>
      <c r="O244" s="45" t="str">
        <f t="shared" si="85"/>
        <v>INDH2L</v>
      </c>
      <c r="P244" s="45" t="str">
        <f t="shared" si="86"/>
        <v>OMAHTH,OMAMTH,OMALTH,OMAHET</v>
      </c>
      <c r="Q244" s="51">
        <f>VLOOKUP("Industrial "&amp;E244&amp;" "&amp;D244,data_SEAI!$C$5:$M$208,11,FALSE)</f>
        <v>0.85</v>
      </c>
      <c r="R244" s="45">
        <v>20</v>
      </c>
      <c r="S244" s="50">
        <f>VLOOKUP("Industrial "&amp;E244&amp;" "&amp;D244,pivot_SEAI!$A$5:$D$72,K244,FALSE)</f>
        <v>272.53597780000001</v>
      </c>
      <c r="T244" s="45">
        <v>31.536000000000001</v>
      </c>
      <c r="U244" s="45">
        <v>0.85</v>
      </c>
      <c r="V244" s="44">
        <f t="shared" si="87"/>
        <v>13.626798890000002</v>
      </c>
      <c r="W244" s="45">
        <v>2019</v>
      </c>
      <c r="AA244" s="57" t="s">
        <v>258</v>
      </c>
      <c r="AB244" s="57"/>
      <c r="AC244" s="57" t="str">
        <f t="shared" si="88"/>
        <v>I-OMA-FRN-H2L-NETS_N</v>
      </c>
      <c r="AD244" s="57" t="str">
        <f t="shared" si="89"/>
        <v>Industry - Other Industry - Furnace - Hydrogen - NETS - NEW</v>
      </c>
      <c r="AE244" s="58" t="s">
        <v>1</v>
      </c>
      <c r="AF244" s="59" t="s">
        <v>259</v>
      </c>
      <c r="AG244" s="59"/>
      <c r="AH244" s="60"/>
      <c r="AI244" s="59"/>
    </row>
    <row r="245" spans="3:35" ht="14.5">
      <c r="C245" t="str">
        <f t="shared" ref="C245:E245" si="134">+C113</f>
        <v>Other Minerals</v>
      </c>
      <c r="D245" t="str">
        <f t="shared" si="134"/>
        <v>Dryer</v>
      </c>
      <c r="E245" t="str">
        <f t="shared" si="134"/>
        <v>Bio fuel</v>
      </c>
      <c r="F245" t="s">
        <v>229</v>
      </c>
      <c r="G245" t="str">
        <f>+VLOOKUP(C245,IND!$O$5:$P$72,2,FALSE)</f>
        <v>ONM</v>
      </c>
      <c r="H245" t="str">
        <f>+VLOOKUP(D245,IND!$O$5:$P$72,2,FALSE)</f>
        <v>DRR</v>
      </c>
      <c r="I245" t="str">
        <f>+VLOOKUP(E245,IND!$O$5:$P$76,2,FALSE)</f>
        <v>BIO</v>
      </c>
      <c r="J245">
        <v>10000</v>
      </c>
      <c r="K245">
        <v>2</v>
      </c>
      <c r="M245" s="45" t="str">
        <f t="shared" si="83"/>
        <v>I-ONM-DRR-BIO-NETS_N</v>
      </c>
      <c r="N245" s="45" t="str">
        <f t="shared" si="84"/>
        <v>Industry - Other Minerals - Dryer - Bio fuel - NETS - NEW</v>
      </c>
      <c r="O245" s="45" t="str">
        <f t="shared" si="85"/>
        <v>INDBIO</v>
      </c>
      <c r="P245" s="45" t="str">
        <f t="shared" si="86"/>
        <v>ONMHTH,ONMMTH,ONMLTH,ONMHET</v>
      </c>
      <c r="Q245" s="51">
        <f>VLOOKUP("Industrial "&amp;E245&amp;" "&amp;D245,data_SEAI!$C$5:$M$208,11,FALSE)</f>
        <v>0.92</v>
      </c>
      <c r="R245" s="45">
        <v>20</v>
      </c>
      <c r="S245" s="50">
        <f>VLOOKUP("Industrial "&amp;E245&amp;" "&amp;D245,pivot_SEAI!$A$5:$D$72,K245,FALSE)</f>
        <v>229.93250380000001</v>
      </c>
      <c r="T245" s="45">
        <v>31.536000000000001</v>
      </c>
      <c r="U245" s="45">
        <v>0.85</v>
      </c>
      <c r="V245" s="44">
        <f t="shared" si="87"/>
        <v>11.496625190000001</v>
      </c>
      <c r="W245" s="45">
        <v>2019</v>
      </c>
      <c r="AA245" s="57" t="s">
        <v>258</v>
      </c>
      <c r="AB245" s="57"/>
      <c r="AC245" s="57" t="str">
        <f t="shared" si="88"/>
        <v>I-ONM-DRR-BIO-NETS_N</v>
      </c>
      <c r="AD245" s="57" t="str">
        <f t="shared" si="89"/>
        <v>Industry - Other Minerals - Dryer - Bio fuel - NETS - NEW</v>
      </c>
      <c r="AE245" s="58" t="s">
        <v>1</v>
      </c>
      <c r="AF245" s="59" t="s">
        <v>259</v>
      </c>
      <c r="AG245" s="59"/>
      <c r="AH245" s="60"/>
      <c r="AI245" s="59"/>
    </row>
    <row r="246" spans="3:35" ht="14.5">
      <c r="C246" t="str">
        <f t="shared" ref="C246:E246" si="135">+C114</f>
        <v>Other Minerals</v>
      </c>
      <c r="D246" t="str">
        <f t="shared" si="135"/>
        <v>Dryer</v>
      </c>
      <c r="E246" t="str">
        <f t="shared" si="135"/>
        <v>Biomethane</v>
      </c>
      <c r="F246" t="s">
        <v>229</v>
      </c>
      <c r="G246" t="str">
        <f>+VLOOKUP(C246,IND!$O$5:$P$72,2,FALSE)</f>
        <v>ONM</v>
      </c>
      <c r="H246" t="str">
        <f>+VLOOKUP(D246,IND!$O$5:$P$72,2,FALSE)</f>
        <v>DRR</v>
      </c>
      <c r="I246" t="str">
        <f>+VLOOKUP(E246,IND!$O$5:$P$76,2,FALSE)</f>
        <v>BGS</v>
      </c>
      <c r="J246">
        <v>10000</v>
      </c>
      <c r="K246">
        <v>2</v>
      </c>
      <c r="M246" s="45" t="str">
        <f t="shared" si="83"/>
        <v>I-ONM-DRR-BGS-NETS_N</v>
      </c>
      <c r="N246" s="45" t="str">
        <f t="shared" si="84"/>
        <v>Industry - Other Minerals - Dryer - Biomethane - NETS - NEW</v>
      </c>
      <c r="O246" s="45" t="str">
        <f t="shared" si="85"/>
        <v>INDBGS</v>
      </c>
      <c r="P246" s="45" t="str">
        <f t="shared" si="86"/>
        <v>ONMHTH,ONMMTH,ONMLTH,ONMHET</v>
      </c>
      <c r="Q246" s="51">
        <f>VLOOKUP("Industrial "&amp;E246&amp;" "&amp;D246,data_SEAI!$C$5:$M$208,11,FALSE)</f>
        <v>0.92</v>
      </c>
      <c r="R246" s="45">
        <v>20</v>
      </c>
      <c r="S246" s="50">
        <f>VLOOKUP("Industrial "&amp;E246&amp;" "&amp;D246,pivot_SEAI!$A$5:$D$72,K246,FALSE)</f>
        <v>229.93250380000001</v>
      </c>
      <c r="T246" s="45">
        <v>31.536000000000001</v>
      </c>
      <c r="U246" s="45">
        <v>0.85</v>
      </c>
      <c r="V246" s="44">
        <f t="shared" si="87"/>
        <v>11.496625190000001</v>
      </c>
      <c r="W246" s="45">
        <v>2019</v>
      </c>
      <c r="AA246" s="57" t="s">
        <v>258</v>
      </c>
      <c r="AB246" s="57"/>
      <c r="AC246" s="57" t="str">
        <f t="shared" si="88"/>
        <v>I-ONM-DRR-BGS-NETS_N</v>
      </c>
      <c r="AD246" s="57" t="str">
        <f t="shared" si="89"/>
        <v>Industry - Other Minerals - Dryer - Biomethane - NETS - NEW</v>
      </c>
      <c r="AE246" s="58" t="s">
        <v>1</v>
      </c>
      <c r="AF246" s="59" t="s">
        <v>259</v>
      </c>
      <c r="AG246" s="59"/>
      <c r="AH246" s="60"/>
      <c r="AI246" s="59"/>
    </row>
    <row r="247" spans="3:35" ht="14.5">
      <c r="C247" t="str">
        <f t="shared" ref="C247:E247" si="136">+C115</f>
        <v>Other Minerals</v>
      </c>
      <c r="D247" t="str">
        <f t="shared" si="136"/>
        <v>Dryer</v>
      </c>
      <c r="E247" t="str">
        <f t="shared" si="136"/>
        <v>Electric</v>
      </c>
      <c r="F247" t="s">
        <v>229</v>
      </c>
      <c r="G247" t="str">
        <f>+VLOOKUP(C247,IND!$O$5:$P$72,2,FALSE)</f>
        <v>ONM</v>
      </c>
      <c r="H247" t="str">
        <f>+VLOOKUP(D247,IND!$O$5:$P$72,2,FALSE)</f>
        <v>DRR</v>
      </c>
      <c r="I247" t="str">
        <f>+VLOOKUP(E247,IND!$O$5:$P$76,2,FALSE)</f>
        <v>ELC</v>
      </c>
      <c r="J247">
        <v>10000</v>
      </c>
      <c r="K247">
        <v>2</v>
      </c>
      <c r="M247" s="45" t="str">
        <f t="shared" si="83"/>
        <v>I-ONM-DRR-ELC-NETS_N</v>
      </c>
      <c r="N247" s="45" t="str">
        <f t="shared" si="84"/>
        <v>Industry - Other Minerals - Dryer - Electric - NETS - NEW</v>
      </c>
      <c r="O247" s="45" t="str">
        <f t="shared" si="85"/>
        <v>INDELC</v>
      </c>
      <c r="P247" s="45" t="str">
        <f t="shared" si="86"/>
        <v>ONMHTH,ONMMTH,ONMLTH,ONMHET</v>
      </c>
      <c r="Q247" s="51">
        <f>VLOOKUP("Industrial "&amp;E247&amp;" "&amp;D247,data_SEAI!$C$5:$M$208,11,FALSE)</f>
        <v>0.995</v>
      </c>
      <c r="R247" s="45">
        <v>20</v>
      </c>
      <c r="S247" s="50">
        <f>VLOOKUP("Industrial "&amp;E247&amp;" "&amp;D247,pivot_SEAI!$A$5:$D$72,K247,FALSE)</f>
        <v>60.037290519999999</v>
      </c>
      <c r="T247" s="45">
        <v>31.536000000000001</v>
      </c>
      <c r="U247" s="45">
        <v>0.85</v>
      </c>
      <c r="V247" s="44">
        <f t="shared" si="87"/>
        <v>3.0018645260000003</v>
      </c>
      <c r="W247" s="45">
        <v>2019</v>
      </c>
      <c r="AA247" s="57" t="s">
        <v>258</v>
      </c>
      <c r="AB247" s="57"/>
      <c r="AC247" s="57" t="str">
        <f t="shared" si="88"/>
        <v>I-ONM-DRR-ELC-NETS_N</v>
      </c>
      <c r="AD247" s="57" t="str">
        <f t="shared" si="89"/>
        <v>Industry - Other Minerals - Dryer - Electric - NETS - NEW</v>
      </c>
      <c r="AE247" s="58" t="s">
        <v>1</v>
      </c>
      <c r="AF247" s="59" t="s">
        <v>259</v>
      </c>
      <c r="AG247" s="59"/>
      <c r="AH247" s="60"/>
      <c r="AI247" s="59"/>
    </row>
    <row r="248" spans="3:35" ht="14.5">
      <c r="C248" t="str">
        <f t="shared" ref="C248:E248" si="137">+C116</f>
        <v>Other Minerals</v>
      </c>
      <c r="D248" t="str">
        <f t="shared" si="137"/>
        <v>Dryer</v>
      </c>
      <c r="E248" t="str">
        <f t="shared" si="137"/>
        <v>Gas</v>
      </c>
      <c r="F248" t="s">
        <v>229</v>
      </c>
      <c r="G248" t="str">
        <f>+VLOOKUP(C248,IND!$O$5:$P$72,2,FALSE)</f>
        <v>ONM</v>
      </c>
      <c r="H248" t="str">
        <f>+VLOOKUP(D248,IND!$O$5:$P$72,2,FALSE)</f>
        <v>DRR</v>
      </c>
      <c r="I248" t="str">
        <f>+VLOOKUP(E248,IND!$O$5:$P$76,2,FALSE)</f>
        <v>GAS</v>
      </c>
      <c r="J248">
        <v>10000</v>
      </c>
      <c r="K248">
        <v>2</v>
      </c>
      <c r="M248" s="45" t="str">
        <f t="shared" si="83"/>
        <v>I-ONM-DRR-GAS-NETS_N</v>
      </c>
      <c r="N248" s="45" t="str">
        <f t="shared" si="84"/>
        <v>Industry - Other Minerals - Dryer - Gas - NETS - NEW</v>
      </c>
      <c r="O248" s="45" t="str">
        <f t="shared" si="85"/>
        <v>INDGAS</v>
      </c>
      <c r="P248" s="45" t="str">
        <f t="shared" si="86"/>
        <v>ONMHTH,ONMMTH,ONMLTH,ONMHET</v>
      </c>
      <c r="Q248" s="51">
        <f>VLOOKUP("Industrial "&amp;E248&amp;" "&amp;D248,data_SEAI!$C$5:$M$208,11,FALSE)</f>
        <v>0.92</v>
      </c>
      <c r="R248" s="45">
        <v>20</v>
      </c>
      <c r="S248" s="50">
        <f>VLOOKUP("Industrial "&amp;E248&amp;" "&amp;D248,pivot_SEAI!$A$5:$D$72,K248,FALSE)</f>
        <v>229.93250380000001</v>
      </c>
      <c r="T248" s="45">
        <v>31.536000000000001</v>
      </c>
      <c r="U248" s="45">
        <v>0.85</v>
      </c>
      <c r="V248" s="44">
        <f t="shared" si="87"/>
        <v>11.496625190000001</v>
      </c>
      <c r="W248" s="45">
        <v>2019</v>
      </c>
      <c r="AA248" s="57" t="s">
        <v>258</v>
      </c>
      <c r="AB248" s="57"/>
      <c r="AC248" s="57" t="str">
        <f t="shared" si="88"/>
        <v>I-ONM-DRR-GAS-NETS_N</v>
      </c>
      <c r="AD248" s="57" t="str">
        <f t="shared" si="89"/>
        <v>Industry - Other Minerals - Dryer - Gas - NETS - NEW</v>
      </c>
      <c r="AE248" s="58" t="s">
        <v>1</v>
      </c>
      <c r="AF248" s="59" t="s">
        <v>259</v>
      </c>
      <c r="AG248" s="59"/>
      <c r="AH248" s="60"/>
      <c r="AI248" s="59"/>
    </row>
    <row r="249" spans="3:35" ht="14.5">
      <c r="C249" t="str">
        <f t="shared" ref="C249:E249" si="138">+C117</f>
        <v>Other Minerals</v>
      </c>
      <c r="D249" t="str">
        <f t="shared" si="138"/>
        <v>Dryer</v>
      </c>
      <c r="E249" t="str">
        <f t="shared" si="138"/>
        <v>Hydrogen</v>
      </c>
      <c r="F249" t="s">
        <v>229</v>
      </c>
      <c r="G249" t="str">
        <f>+VLOOKUP(C249,IND!$O$5:$P$72,2,FALSE)</f>
        <v>ONM</v>
      </c>
      <c r="H249" t="str">
        <f>+VLOOKUP(D249,IND!$O$5:$P$72,2,FALSE)</f>
        <v>DRR</v>
      </c>
      <c r="I249" t="str">
        <f>+VLOOKUP(E249,IND!$O$5:$P$76,2,FALSE)</f>
        <v>H2L</v>
      </c>
      <c r="J249">
        <v>10000</v>
      </c>
      <c r="K249">
        <v>2</v>
      </c>
      <c r="M249" s="45" t="str">
        <f t="shared" si="83"/>
        <v>I-ONM-DRR-H2L-NETS_N</v>
      </c>
      <c r="N249" s="45" t="str">
        <f t="shared" si="84"/>
        <v>Industry - Other Minerals - Dryer - Hydrogen - NETS - NEW</v>
      </c>
      <c r="O249" s="45" t="str">
        <f t="shared" si="85"/>
        <v>INDH2L</v>
      </c>
      <c r="P249" s="45" t="str">
        <f t="shared" si="86"/>
        <v>ONMHTH,ONMMTH,ONMLTH,ONMHET</v>
      </c>
      <c r="Q249" s="51">
        <f>VLOOKUP("Industrial "&amp;E249&amp;" "&amp;D249,data_SEAI!$C$5:$M$208,11,FALSE)</f>
        <v>0.92</v>
      </c>
      <c r="R249" s="45">
        <v>20</v>
      </c>
      <c r="S249" s="50">
        <f>VLOOKUP("Industrial "&amp;E249&amp;" "&amp;D249,pivot_SEAI!$A$5:$D$72,K249,FALSE)</f>
        <v>257.88906800000001</v>
      </c>
      <c r="T249" s="45">
        <v>31.536000000000001</v>
      </c>
      <c r="U249" s="45">
        <v>0.85</v>
      </c>
      <c r="V249" s="44">
        <f t="shared" si="87"/>
        <v>12.894453400000002</v>
      </c>
      <c r="W249" s="45">
        <v>2019</v>
      </c>
      <c r="AA249" s="57" t="s">
        <v>258</v>
      </c>
      <c r="AB249" s="57"/>
      <c r="AC249" s="57" t="str">
        <f t="shared" si="88"/>
        <v>I-ONM-DRR-H2L-NETS_N</v>
      </c>
      <c r="AD249" s="57" t="str">
        <f t="shared" si="89"/>
        <v>Industry - Other Minerals - Dryer - Hydrogen - NETS - NEW</v>
      </c>
      <c r="AE249" s="58" t="s">
        <v>1</v>
      </c>
      <c r="AF249" s="59" t="s">
        <v>259</v>
      </c>
      <c r="AG249" s="59"/>
      <c r="AH249" s="60"/>
      <c r="AI249" s="59"/>
    </row>
    <row r="250" spans="3:35" ht="14.5">
      <c r="C250" t="str">
        <f t="shared" ref="C250:E250" si="139">+C118</f>
        <v>Other Minerals</v>
      </c>
      <c r="D250" t="str">
        <f t="shared" si="139"/>
        <v>Boiler</v>
      </c>
      <c r="E250" t="str">
        <f t="shared" si="139"/>
        <v>Bio fuel</v>
      </c>
      <c r="F250" t="s">
        <v>229</v>
      </c>
      <c r="G250" t="str">
        <f>+VLOOKUP(C250,IND!$O$5:$P$72,2,FALSE)</f>
        <v>ONM</v>
      </c>
      <c r="H250" t="str">
        <f>+VLOOKUP(D250,IND!$O$5:$P$72,2,FALSE)</f>
        <v>BLR</v>
      </c>
      <c r="I250" t="str">
        <f>+VLOOKUP(E250,IND!$O$5:$P$76,2,FALSE)</f>
        <v>BIO</v>
      </c>
      <c r="J250">
        <v>10000</v>
      </c>
      <c r="K250">
        <v>2</v>
      </c>
      <c r="M250" s="45" t="str">
        <f t="shared" si="83"/>
        <v>I-ONM-BLR-BIO-NETS_N</v>
      </c>
      <c r="N250" s="45" t="str">
        <f t="shared" si="84"/>
        <v>Industry - Other Minerals - Boiler - Bio fuel - NETS - NEW</v>
      </c>
      <c r="O250" s="45" t="str">
        <f t="shared" si="85"/>
        <v>INDBIO</v>
      </c>
      <c r="P250" s="45" t="str">
        <f t="shared" si="86"/>
        <v>ONMHTH,ONMMTH,ONMLTH,ONMHET</v>
      </c>
      <c r="Q250" s="51">
        <f>VLOOKUP("Industrial "&amp;E250&amp;" "&amp;D250,data_SEAI!$C$5:$M$208,11,FALSE)</f>
        <v>0.92</v>
      </c>
      <c r="R250" s="45">
        <v>20</v>
      </c>
      <c r="S250" s="50">
        <f>VLOOKUP("Industrial "&amp;E250&amp;" "&amp;D250,pivot_SEAI!$A$5:$D$72,K250,FALSE)</f>
        <v>228.0929864</v>
      </c>
      <c r="T250" s="45">
        <v>31.536000000000001</v>
      </c>
      <c r="U250" s="45">
        <v>0.85</v>
      </c>
      <c r="V250" s="44">
        <f t="shared" si="87"/>
        <v>11.404649320000001</v>
      </c>
      <c r="W250" s="45">
        <v>2019</v>
      </c>
      <c r="AA250" s="57" t="s">
        <v>258</v>
      </c>
      <c r="AB250" s="57"/>
      <c r="AC250" s="57" t="str">
        <f t="shared" si="88"/>
        <v>I-ONM-BLR-BIO-NETS_N</v>
      </c>
      <c r="AD250" s="57" t="str">
        <f t="shared" si="89"/>
        <v>Industry - Other Minerals - Boiler - Bio fuel - NETS - NEW</v>
      </c>
      <c r="AE250" s="58" t="s">
        <v>1</v>
      </c>
      <c r="AF250" s="59" t="s">
        <v>259</v>
      </c>
      <c r="AG250" s="59"/>
      <c r="AH250" s="60"/>
      <c r="AI250" s="59"/>
    </row>
    <row r="251" spans="3:35" ht="14.5">
      <c r="C251" t="str">
        <f t="shared" ref="C251:E251" si="140">+C119</f>
        <v>Other Minerals</v>
      </c>
      <c r="D251" t="str">
        <f t="shared" si="140"/>
        <v>Boiler</v>
      </c>
      <c r="E251" t="str">
        <f t="shared" si="140"/>
        <v>Biomass</v>
      </c>
      <c r="F251" t="s">
        <v>229</v>
      </c>
      <c r="G251" t="str">
        <f>+VLOOKUP(C251,IND!$O$5:$P$72,2,FALSE)</f>
        <v>ONM</v>
      </c>
      <c r="H251" t="str">
        <f>+VLOOKUP(D251,IND!$O$5:$P$72,2,FALSE)</f>
        <v>BLR</v>
      </c>
      <c r="I251" t="str">
        <f>+VLOOKUP(E251,IND!$O$5:$P$76,2,FALSE)</f>
        <v>WOO</v>
      </c>
      <c r="J251">
        <v>10000</v>
      </c>
      <c r="K251">
        <v>2</v>
      </c>
      <c r="M251" s="45" t="str">
        <f t="shared" si="83"/>
        <v>I-ONM-BLR-WOO-NETS_N</v>
      </c>
      <c r="N251" s="45" t="str">
        <f t="shared" si="84"/>
        <v>Industry - Other Minerals - Boiler - Biomass - NETS - NEW</v>
      </c>
      <c r="O251" s="45" t="str">
        <f t="shared" si="85"/>
        <v>INDWOO</v>
      </c>
      <c r="P251" s="45" t="str">
        <f t="shared" si="86"/>
        <v>ONMHTH,ONMMTH,ONMLTH,ONMHET</v>
      </c>
      <c r="Q251" s="51">
        <f>VLOOKUP("Industrial "&amp;E251&amp;" "&amp;D251,data_SEAI!$C$5:$M$208,11,FALSE)</f>
        <v>0.85</v>
      </c>
      <c r="R251" s="45">
        <v>20</v>
      </c>
      <c r="S251" s="50">
        <f>VLOOKUP("Industrial "&amp;E251&amp;" "&amp;D251,pivot_SEAI!$A$5:$D$72,K251,FALSE)</f>
        <v>479.54489319999999</v>
      </c>
      <c r="T251" s="45">
        <v>31.536000000000001</v>
      </c>
      <c r="U251" s="45">
        <v>0.85</v>
      </c>
      <c r="V251" s="44">
        <f t="shared" si="87"/>
        <v>23.97724466</v>
      </c>
      <c r="W251" s="45">
        <v>2019</v>
      </c>
      <c r="AA251" s="57" t="s">
        <v>258</v>
      </c>
      <c r="AB251" s="57"/>
      <c r="AC251" s="57" t="str">
        <f t="shared" si="88"/>
        <v>I-ONM-BLR-WOO-NETS_N</v>
      </c>
      <c r="AD251" s="57" t="str">
        <f t="shared" si="89"/>
        <v>Industry - Other Minerals - Boiler - Biomass - NETS - NEW</v>
      </c>
      <c r="AE251" s="58" t="s">
        <v>1</v>
      </c>
      <c r="AF251" s="59" t="s">
        <v>259</v>
      </c>
      <c r="AG251" s="59"/>
      <c r="AH251" s="60"/>
      <c r="AI251" s="59"/>
    </row>
    <row r="252" spans="3:35" ht="14.5">
      <c r="C252" t="str">
        <f t="shared" ref="C252:E252" si="141">+C120</f>
        <v>Other Minerals</v>
      </c>
      <c r="D252" t="str">
        <f t="shared" si="141"/>
        <v>Boiler</v>
      </c>
      <c r="E252" t="str">
        <f t="shared" si="141"/>
        <v>Biomethane</v>
      </c>
      <c r="F252" t="s">
        <v>229</v>
      </c>
      <c r="G252" t="str">
        <f>+VLOOKUP(C252,IND!$O$5:$P$72,2,FALSE)</f>
        <v>ONM</v>
      </c>
      <c r="H252" t="str">
        <f>+VLOOKUP(D252,IND!$O$5:$P$72,2,FALSE)</f>
        <v>BLR</v>
      </c>
      <c r="I252" t="str">
        <f>+VLOOKUP(E252,IND!$O$5:$P$76,2,FALSE)</f>
        <v>BGS</v>
      </c>
      <c r="J252">
        <v>10000</v>
      </c>
      <c r="K252">
        <v>2</v>
      </c>
      <c r="M252" s="45" t="str">
        <f t="shared" si="83"/>
        <v>I-ONM-BLR-BGS-NETS_N</v>
      </c>
      <c r="N252" s="45" t="str">
        <f t="shared" si="84"/>
        <v>Industry - Other Minerals - Boiler - Biomethane - NETS - NEW</v>
      </c>
      <c r="O252" s="45" t="str">
        <f t="shared" si="85"/>
        <v>INDBGS</v>
      </c>
      <c r="P252" s="45" t="str">
        <f t="shared" si="86"/>
        <v>ONMHTH,ONMMTH,ONMLTH,ONMHET</v>
      </c>
      <c r="Q252" s="51">
        <f>VLOOKUP("Industrial "&amp;E252&amp;" "&amp;D252,data_SEAI!$C$5:$M$208,11,FALSE)</f>
        <v>0.92</v>
      </c>
      <c r="R252" s="45">
        <v>20</v>
      </c>
      <c r="S252" s="50">
        <f>VLOOKUP("Industrial "&amp;E252&amp;" "&amp;D252,pivot_SEAI!$A$5:$D$72,K252,FALSE)</f>
        <v>228.0929864</v>
      </c>
      <c r="T252" s="45">
        <v>31.536000000000001</v>
      </c>
      <c r="U252" s="45">
        <v>0.85</v>
      </c>
      <c r="V252" s="44">
        <f t="shared" si="87"/>
        <v>11.404649320000001</v>
      </c>
      <c r="W252" s="45">
        <v>2019</v>
      </c>
      <c r="AA252" s="57" t="s">
        <v>258</v>
      </c>
      <c r="AB252" s="57"/>
      <c r="AC252" s="57" t="str">
        <f t="shared" si="88"/>
        <v>I-ONM-BLR-BGS-NETS_N</v>
      </c>
      <c r="AD252" s="57" t="str">
        <f t="shared" si="89"/>
        <v>Industry - Other Minerals - Boiler - Biomethane - NETS - NEW</v>
      </c>
      <c r="AE252" s="58" t="s">
        <v>1</v>
      </c>
      <c r="AF252" s="59" t="s">
        <v>259</v>
      </c>
      <c r="AG252" s="59"/>
      <c r="AH252" s="60"/>
      <c r="AI252" s="59"/>
    </row>
    <row r="253" spans="3:35" ht="14.5">
      <c r="C253" t="str">
        <f t="shared" ref="C253:E253" si="142">+C121</f>
        <v>Other Minerals</v>
      </c>
      <c r="D253" t="str">
        <f t="shared" si="142"/>
        <v>Boiler</v>
      </c>
      <c r="E253" t="str">
        <f t="shared" si="142"/>
        <v>Electric</v>
      </c>
      <c r="F253" t="s">
        <v>229</v>
      </c>
      <c r="G253" t="str">
        <f>+VLOOKUP(C253,IND!$O$5:$P$72,2,FALSE)</f>
        <v>ONM</v>
      </c>
      <c r="H253" t="str">
        <f>+VLOOKUP(D253,IND!$O$5:$P$72,2,FALSE)</f>
        <v>BLR</v>
      </c>
      <c r="I253" t="str">
        <f>+VLOOKUP(E253,IND!$O$5:$P$76,2,FALSE)</f>
        <v>ELC</v>
      </c>
      <c r="J253">
        <v>10000</v>
      </c>
      <c r="K253">
        <v>2</v>
      </c>
      <c r="M253" s="45" t="str">
        <f t="shared" si="83"/>
        <v>I-ONM-BLR-ELC-NETS_N</v>
      </c>
      <c r="N253" s="45" t="str">
        <f t="shared" si="84"/>
        <v>Industry - Other Minerals - Boiler - Electric - NETS - NEW</v>
      </c>
      <c r="O253" s="45" t="str">
        <f t="shared" si="85"/>
        <v>INDELC</v>
      </c>
      <c r="P253" s="45" t="str">
        <f t="shared" si="86"/>
        <v>ONMHTH,ONMMTH,ONMLTH,ONMHET</v>
      </c>
      <c r="Q253" s="51">
        <f>VLOOKUP("Industrial "&amp;E253&amp;" "&amp;D253,data_SEAI!$C$5:$M$208,11,FALSE)</f>
        <v>0.99</v>
      </c>
      <c r="R253" s="45">
        <v>20</v>
      </c>
      <c r="S253" s="50">
        <f>VLOOKUP("Industrial "&amp;E253&amp;" "&amp;D253,pivot_SEAI!$A$5:$D$72,K253,FALSE)</f>
        <v>164.88649620000001</v>
      </c>
      <c r="T253" s="45">
        <v>31.536000000000001</v>
      </c>
      <c r="U253" s="45">
        <v>0.85</v>
      </c>
      <c r="V253" s="44">
        <f t="shared" si="87"/>
        <v>8.2443248100000002</v>
      </c>
      <c r="W253" s="45">
        <v>2019</v>
      </c>
      <c r="AA253" s="57" t="s">
        <v>258</v>
      </c>
      <c r="AB253" s="57"/>
      <c r="AC253" s="57" t="str">
        <f t="shared" si="88"/>
        <v>I-ONM-BLR-ELC-NETS_N</v>
      </c>
      <c r="AD253" s="57" t="str">
        <f t="shared" si="89"/>
        <v>Industry - Other Minerals - Boiler - Electric - NETS - NEW</v>
      </c>
      <c r="AE253" s="58" t="s">
        <v>1</v>
      </c>
      <c r="AF253" s="59" t="s">
        <v>259</v>
      </c>
      <c r="AG253" s="59"/>
      <c r="AH253" s="60"/>
      <c r="AI253" s="59"/>
    </row>
    <row r="254" spans="3:35" ht="14.5">
      <c r="C254" t="str">
        <f t="shared" ref="C254:E254" si="143">+C122</f>
        <v>Other Minerals</v>
      </c>
      <c r="D254" t="str">
        <f t="shared" si="143"/>
        <v>Boiler</v>
      </c>
      <c r="E254" t="str">
        <f t="shared" si="143"/>
        <v>Gas</v>
      </c>
      <c r="F254" t="s">
        <v>229</v>
      </c>
      <c r="G254" t="str">
        <f>+VLOOKUP(C254,IND!$O$5:$P$72,2,FALSE)</f>
        <v>ONM</v>
      </c>
      <c r="H254" t="str">
        <f>+VLOOKUP(D254,IND!$O$5:$P$72,2,FALSE)</f>
        <v>BLR</v>
      </c>
      <c r="I254" t="str">
        <f>+VLOOKUP(E254,IND!$O$5:$P$76,2,FALSE)</f>
        <v>GAS</v>
      </c>
      <c r="J254">
        <v>10000</v>
      </c>
      <c r="K254">
        <v>2</v>
      </c>
      <c r="M254" s="45" t="str">
        <f t="shared" si="83"/>
        <v>I-ONM-BLR-GAS-NETS_N</v>
      </c>
      <c r="N254" s="45" t="str">
        <f t="shared" si="84"/>
        <v>Industry - Other Minerals - Boiler - Gas - NETS - NEW</v>
      </c>
      <c r="O254" s="45" t="str">
        <f t="shared" si="85"/>
        <v>INDGAS</v>
      </c>
      <c r="P254" s="45" t="str">
        <f t="shared" si="86"/>
        <v>ONMHTH,ONMMTH,ONMLTH,ONMHET</v>
      </c>
      <c r="Q254" s="51">
        <f>VLOOKUP("Industrial "&amp;E254&amp;" "&amp;D254,data_SEAI!$C$5:$M$208,11,FALSE)</f>
        <v>0.92</v>
      </c>
      <c r="R254" s="45">
        <v>20</v>
      </c>
      <c r="S254" s="50">
        <f>VLOOKUP("Industrial "&amp;E254&amp;" "&amp;D254,pivot_SEAI!$A$5:$D$72,K254,FALSE)</f>
        <v>228.0929864</v>
      </c>
      <c r="T254" s="45">
        <v>31.536000000000001</v>
      </c>
      <c r="U254" s="45">
        <v>0.85</v>
      </c>
      <c r="V254" s="44">
        <f t="shared" si="87"/>
        <v>11.404649320000001</v>
      </c>
      <c r="W254" s="45">
        <v>2019</v>
      </c>
      <c r="AA254" s="57" t="s">
        <v>258</v>
      </c>
      <c r="AB254" s="57"/>
      <c r="AC254" s="57" t="str">
        <f t="shared" si="88"/>
        <v>I-ONM-BLR-GAS-NETS_N</v>
      </c>
      <c r="AD254" s="57" t="str">
        <f t="shared" si="89"/>
        <v>Industry - Other Minerals - Boiler - Gas - NETS - NEW</v>
      </c>
      <c r="AE254" s="58" t="s">
        <v>1</v>
      </c>
      <c r="AF254" s="59" t="s">
        <v>259</v>
      </c>
      <c r="AG254" s="59"/>
      <c r="AH254" s="60"/>
      <c r="AI254" s="59"/>
    </row>
    <row r="255" spans="3:35" ht="14.5">
      <c r="C255" t="str">
        <f t="shared" ref="C255:E255" si="144">+C123</f>
        <v>Other Minerals</v>
      </c>
      <c r="D255" t="str">
        <f t="shared" si="144"/>
        <v>Boiler</v>
      </c>
      <c r="E255" t="str">
        <f t="shared" si="144"/>
        <v>Hydrogen</v>
      </c>
      <c r="F255" t="s">
        <v>229</v>
      </c>
      <c r="G255" t="str">
        <f>+VLOOKUP(C255,IND!$O$5:$P$72,2,FALSE)</f>
        <v>ONM</v>
      </c>
      <c r="H255" t="str">
        <f>+VLOOKUP(D255,IND!$O$5:$P$72,2,FALSE)</f>
        <v>BLR</v>
      </c>
      <c r="I255" t="str">
        <f>+VLOOKUP(E255,IND!$O$5:$P$76,2,FALSE)</f>
        <v>H2L</v>
      </c>
      <c r="J255">
        <v>10000</v>
      </c>
      <c r="K255">
        <v>2</v>
      </c>
      <c r="M255" s="45" t="str">
        <f t="shared" si="83"/>
        <v>I-ONM-BLR-H2L-NETS_N</v>
      </c>
      <c r="N255" s="45" t="str">
        <f t="shared" si="84"/>
        <v>Industry - Other Minerals - Boiler - Hydrogen - NETS - NEW</v>
      </c>
      <c r="O255" s="45" t="str">
        <f t="shared" si="85"/>
        <v>INDH2L</v>
      </c>
      <c r="P255" s="45" t="str">
        <f t="shared" si="86"/>
        <v>ONMHTH,ONMMTH,ONMLTH,ONMHET</v>
      </c>
      <c r="Q255" s="51">
        <f>VLOOKUP("Industrial "&amp;E255&amp;" "&amp;D255,data_SEAI!$C$5:$M$208,11,FALSE)</f>
        <v>0.92</v>
      </c>
      <c r="R255" s="45">
        <v>20</v>
      </c>
      <c r="S255" s="50">
        <f>VLOOKUP("Industrial "&amp;E255&amp;" "&amp;D255,pivot_SEAI!$A$5:$D$72,K255,FALSE)</f>
        <v>278.09050439999999</v>
      </c>
      <c r="T255" s="45">
        <v>31.536000000000001</v>
      </c>
      <c r="U255" s="45">
        <v>0.85</v>
      </c>
      <c r="V255" s="44">
        <f t="shared" si="87"/>
        <v>13.90452522</v>
      </c>
      <c r="W255" s="45">
        <v>2019</v>
      </c>
      <c r="AA255" s="57" t="s">
        <v>258</v>
      </c>
      <c r="AB255" s="57"/>
      <c r="AC255" s="57" t="str">
        <f t="shared" si="88"/>
        <v>I-ONM-BLR-H2L-NETS_N</v>
      </c>
      <c r="AD255" s="57" t="str">
        <f t="shared" si="89"/>
        <v>Industry - Other Minerals - Boiler - Hydrogen - NETS - NEW</v>
      </c>
      <c r="AE255" s="58" t="s">
        <v>1</v>
      </c>
      <c r="AF255" s="59" t="s">
        <v>259</v>
      </c>
      <c r="AG255" s="59"/>
      <c r="AH255" s="60"/>
      <c r="AI255" s="59"/>
    </row>
    <row r="256" spans="3:35" ht="14.5">
      <c r="C256" t="str">
        <f t="shared" ref="C256:E256" si="145">+C124</f>
        <v>Other Minerals</v>
      </c>
      <c r="D256" t="str">
        <f t="shared" si="145"/>
        <v>Other Kiln</v>
      </c>
      <c r="E256" t="str">
        <f t="shared" si="145"/>
        <v>Bio fuel</v>
      </c>
      <c r="F256" t="s">
        <v>229</v>
      </c>
      <c r="G256" t="str">
        <f>+VLOOKUP(C256,IND!$O$5:$P$72,2,FALSE)</f>
        <v>ONM</v>
      </c>
      <c r="H256" t="str">
        <f>+VLOOKUP(D256,IND!$O$5:$P$72,2,FALSE)</f>
        <v>OKL</v>
      </c>
      <c r="I256" t="str">
        <f>+VLOOKUP(E256,IND!$O$5:$P$76,2,FALSE)</f>
        <v>BIO</v>
      </c>
      <c r="J256">
        <v>10000</v>
      </c>
      <c r="K256">
        <v>2</v>
      </c>
      <c r="M256" s="45" t="str">
        <f t="shared" si="83"/>
        <v>I-ONM-OKL-BIO-NETS_N</v>
      </c>
      <c r="N256" s="45" t="str">
        <f t="shared" si="84"/>
        <v>Industry - Other Minerals - Other Kiln - Bio fuel - NETS - NEW</v>
      </c>
      <c r="O256" s="45" t="str">
        <f t="shared" si="85"/>
        <v>INDBIO</v>
      </c>
      <c r="P256" s="45" t="str">
        <f t="shared" si="86"/>
        <v>ONMHTH,ONMMTH,ONMLTH,ONMHET</v>
      </c>
      <c r="Q256" s="51">
        <f>VLOOKUP("Industrial "&amp;E256&amp;" "&amp;D256,data_SEAI!$C$5:$M$208,11,FALSE)</f>
        <v>0.85</v>
      </c>
      <c r="R256" s="45">
        <v>20</v>
      </c>
      <c r="S256" s="50">
        <f>VLOOKUP("Industrial "&amp;E256&amp;" "&amp;D256,pivot_SEAI!$A$5:$D$72,K256,FALSE)</f>
        <v>439.00905879999999</v>
      </c>
      <c r="T256" s="45">
        <v>31.536000000000001</v>
      </c>
      <c r="U256" s="45">
        <v>0.85</v>
      </c>
      <c r="V256" s="44">
        <f t="shared" si="87"/>
        <v>21.950452940000002</v>
      </c>
      <c r="W256" s="45">
        <v>2019</v>
      </c>
      <c r="AA256" s="57" t="s">
        <v>258</v>
      </c>
      <c r="AB256" s="57"/>
      <c r="AC256" s="57" t="str">
        <f t="shared" si="88"/>
        <v>I-ONM-OKL-BIO-NETS_N</v>
      </c>
      <c r="AD256" s="57" t="str">
        <f t="shared" si="89"/>
        <v>Industry - Other Minerals - Other Kiln - Bio fuel - NETS - NEW</v>
      </c>
      <c r="AE256" s="58" t="s">
        <v>1</v>
      </c>
      <c r="AF256" s="59" t="s">
        <v>259</v>
      </c>
      <c r="AG256" s="59"/>
      <c r="AH256" s="60"/>
      <c r="AI256" s="59"/>
    </row>
    <row r="257" spans="3:35" ht="14.5">
      <c r="C257" t="str">
        <f t="shared" ref="C257:E257" si="146">+C125</f>
        <v>Other Minerals</v>
      </c>
      <c r="D257" t="str">
        <f t="shared" si="146"/>
        <v>Other Kiln</v>
      </c>
      <c r="E257" t="str">
        <f t="shared" si="146"/>
        <v>Bio waste</v>
      </c>
      <c r="F257" t="s">
        <v>229</v>
      </c>
      <c r="G257" t="str">
        <f>+VLOOKUP(C257,IND!$O$5:$P$72,2,FALSE)</f>
        <v>ONM</v>
      </c>
      <c r="H257" t="str">
        <f>+VLOOKUP(D257,IND!$O$5:$P$72,2,FALSE)</f>
        <v>OKL</v>
      </c>
      <c r="I257" t="str">
        <f>+VLOOKUP(E257,IND!$O$5:$P$76,2,FALSE)</f>
        <v>RWS</v>
      </c>
      <c r="J257">
        <v>10000</v>
      </c>
      <c r="K257">
        <v>2</v>
      </c>
      <c r="M257" s="45" t="str">
        <f t="shared" si="83"/>
        <v>I-ONM-OKL-RWS-NETS_N</v>
      </c>
      <c r="N257" s="45" t="str">
        <f t="shared" si="84"/>
        <v>Industry - Other Minerals - Other Kiln - Bio waste - NETS - NEW</v>
      </c>
      <c r="O257" s="45" t="str">
        <f t="shared" si="85"/>
        <v>INDRWS</v>
      </c>
      <c r="P257" s="45" t="str">
        <f t="shared" si="86"/>
        <v>ONMHTH,ONMMTH,ONMLTH,ONMHET</v>
      </c>
      <c r="Q257" s="51">
        <f>VLOOKUP("Industrial "&amp;E257&amp;" "&amp;D257,data_SEAI!$C$5:$M$208,11,FALSE)</f>
        <v>0.85</v>
      </c>
      <c r="R257" s="45">
        <v>20</v>
      </c>
      <c r="S257" s="50">
        <f>VLOOKUP("Industrial "&amp;E257&amp;" "&amp;D257,pivot_SEAI!$A$5:$D$72,K257,FALSE)</f>
        <v>439.00905879999999</v>
      </c>
      <c r="T257" s="45">
        <v>31.536000000000001</v>
      </c>
      <c r="U257" s="45">
        <v>0.85</v>
      </c>
      <c r="V257" s="44">
        <f t="shared" si="87"/>
        <v>21.950452940000002</v>
      </c>
      <c r="W257" s="45">
        <v>2019</v>
      </c>
      <c r="AA257" s="57" t="s">
        <v>258</v>
      </c>
      <c r="AB257" s="57"/>
      <c r="AC257" s="57" t="str">
        <f t="shared" si="88"/>
        <v>I-ONM-OKL-RWS-NETS_N</v>
      </c>
      <c r="AD257" s="57" t="str">
        <f t="shared" si="89"/>
        <v>Industry - Other Minerals - Other Kiln - Bio waste - NETS - NEW</v>
      </c>
      <c r="AE257" s="58" t="s">
        <v>1</v>
      </c>
      <c r="AF257" s="59" t="s">
        <v>259</v>
      </c>
      <c r="AG257" s="59"/>
      <c r="AH257" s="60"/>
      <c r="AI257" s="59"/>
    </row>
    <row r="258" spans="3:35" ht="14.5">
      <c r="C258" t="str">
        <f t="shared" ref="C258:E258" si="147">+C126</f>
        <v>Other Minerals</v>
      </c>
      <c r="D258" t="str">
        <f t="shared" si="147"/>
        <v>Other Kiln</v>
      </c>
      <c r="E258" t="str">
        <f t="shared" si="147"/>
        <v>Biomethane</v>
      </c>
      <c r="F258" t="s">
        <v>229</v>
      </c>
      <c r="G258" t="str">
        <f>+VLOOKUP(C258,IND!$O$5:$P$72,2,FALSE)</f>
        <v>ONM</v>
      </c>
      <c r="H258" t="str">
        <f>+VLOOKUP(D258,IND!$O$5:$P$72,2,FALSE)</f>
        <v>OKL</v>
      </c>
      <c r="I258" t="str">
        <f>+VLOOKUP(E258,IND!$O$5:$P$76,2,FALSE)</f>
        <v>BGS</v>
      </c>
      <c r="J258">
        <v>10000</v>
      </c>
      <c r="K258">
        <v>2</v>
      </c>
      <c r="M258" s="45" t="str">
        <f t="shared" si="83"/>
        <v>I-ONM-OKL-BGS-NETS_N</v>
      </c>
      <c r="N258" s="45" t="str">
        <f t="shared" si="84"/>
        <v>Industry - Other Minerals - Other Kiln - Biomethane - NETS - NEW</v>
      </c>
      <c r="O258" s="45" t="str">
        <f t="shared" si="85"/>
        <v>INDBGS</v>
      </c>
      <c r="P258" s="45" t="str">
        <f t="shared" si="86"/>
        <v>ONMHTH,ONMMTH,ONMLTH,ONMHET</v>
      </c>
      <c r="Q258" s="51">
        <f>VLOOKUP("Industrial "&amp;E258&amp;" "&amp;D258,data_SEAI!$C$5:$M$208,11,FALSE)</f>
        <v>0.85</v>
      </c>
      <c r="R258" s="45">
        <v>20</v>
      </c>
      <c r="S258" s="50">
        <f>VLOOKUP("Industrial "&amp;E258&amp;" "&amp;D258,pivot_SEAI!$A$5:$D$72,K258,FALSE)</f>
        <v>439.00905879999999</v>
      </c>
      <c r="T258" s="45">
        <v>31.536000000000001</v>
      </c>
      <c r="U258" s="45">
        <v>0.85</v>
      </c>
      <c r="V258" s="44">
        <f t="shared" si="87"/>
        <v>21.950452940000002</v>
      </c>
      <c r="W258" s="45">
        <v>2019</v>
      </c>
      <c r="AA258" s="57" t="s">
        <v>258</v>
      </c>
      <c r="AB258" s="57"/>
      <c r="AC258" s="57" t="str">
        <f t="shared" si="88"/>
        <v>I-ONM-OKL-BGS-NETS_N</v>
      </c>
      <c r="AD258" s="57" t="str">
        <f t="shared" si="89"/>
        <v>Industry - Other Minerals - Other Kiln - Biomethane - NETS - NEW</v>
      </c>
      <c r="AE258" s="58" t="s">
        <v>1</v>
      </c>
      <c r="AF258" s="59" t="s">
        <v>259</v>
      </c>
      <c r="AG258" s="59"/>
      <c r="AH258" s="60"/>
      <c r="AI258" s="59"/>
    </row>
    <row r="259" spans="3:35" ht="14.5">
      <c r="C259" t="str">
        <f t="shared" ref="C259:E259" si="148">+C127</f>
        <v>Other Minerals</v>
      </c>
      <c r="D259" t="str">
        <f t="shared" si="148"/>
        <v>Other Kiln</v>
      </c>
      <c r="E259" t="str">
        <f t="shared" si="148"/>
        <v>Gas</v>
      </c>
      <c r="F259" t="s">
        <v>229</v>
      </c>
      <c r="G259" t="str">
        <f>+VLOOKUP(C259,IND!$O$5:$P$72,2,FALSE)</f>
        <v>ONM</v>
      </c>
      <c r="H259" t="str">
        <f>+VLOOKUP(D259,IND!$O$5:$P$72,2,FALSE)</f>
        <v>OKL</v>
      </c>
      <c r="I259" t="str">
        <f>+VLOOKUP(E259,IND!$O$5:$P$76,2,FALSE)</f>
        <v>GAS</v>
      </c>
      <c r="J259">
        <v>10000</v>
      </c>
      <c r="K259">
        <v>2</v>
      </c>
      <c r="M259" s="45" t="str">
        <f t="shared" si="83"/>
        <v>I-ONM-OKL-GAS-NETS_N</v>
      </c>
      <c r="N259" s="45" t="str">
        <f t="shared" si="84"/>
        <v>Industry - Other Minerals - Other Kiln - Gas - NETS - NEW</v>
      </c>
      <c r="O259" s="45" t="str">
        <f t="shared" si="85"/>
        <v>INDGAS</v>
      </c>
      <c r="P259" s="45" t="str">
        <f t="shared" si="86"/>
        <v>ONMHTH,ONMMTH,ONMLTH,ONMHET</v>
      </c>
      <c r="Q259" s="51">
        <f>VLOOKUP("Industrial "&amp;E259&amp;" "&amp;D259,data_SEAI!$C$5:$M$208,11,FALSE)</f>
        <v>0.85</v>
      </c>
      <c r="R259" s="45">
        <v>20</v>
      </c>
      <c r="S259" s="50">
        <f>VLOOKUP("Industrial "&amp;E259&amp;" "&amp;D259,pivot_SEAI!$A$5:$D$72,K259,FALSE)</f>
        <v>439.00905879999999</v>
      </c>
      <c r="T259" s="45">
        <v>31.536000000000001</v>
      </c>
      <c r="U259" s="45">
        <v>0.85</v>
      </c>
      <c r="V259" s="44">
        <f t="shared" si="87"/>
        <v>21.950452940000002</v>
      </c>
      <c r="W259" s="45">
        <v>2019</v>
      </c>
      <c r="AA259" s="57" t="s">
        <v>258</v>
      </c>
      <c r="AB259" s="57"/>
      <c r="AC259" s="57" t="str">
        <f t="shared" si="88"/>
        <v>I-ONM-OKL-GAS-NETS_N</v>
      </c>
      <c r="AD259" s="57" t="str">
        <f t="shared" si="89"/>
        <v>Industry - Other Minerals - Other Kiln - Gas - NETS - NEW</v>
      </c>
      <c r="AE259" s="58" t="s">
        <v>1</v>
      </c>
      <c r="AF259" s="59" t="s">
        <v>259</v>
      </c>
      <c r="AG259" s="59"/>
      <c r="AH259" s="60"/>
      <c r="AI259" s="59"/>
    </row>
    <row r="260" spans="3:35" ht="14.5">
      <c r="C260" t="str">
        <f t="shared" ref="C260:E260" si="149">+C128</f>
        <v>Wood Products</v>
      </c>
      <c r="D260" t="str">
        <f t="shared" si="149"/>
        <v>Dryer</v>
      </c>
      <c r="E260" t="str">
        <f t="shared" si="149"/>
        <v>Bio fuel</v>
      </c>
      <c r="F260" t="s">
        <v>229</v>
      </c>
      <c r="G260" t="str">
        <f>+VLOOKUP(C260,IND!$O$5:$P$72,2,FALSE)</f>
        <v>WAP</v>
      </c>
      <c r="H260" t="str">
        <f>+VLOOKUP(D260,IND!$O$5:$P$72,2,FALSE)</f>
        <v>DRR</v>
      </c>
      <c r="I260" t="str">
        <f>+VLOOKUP(E260,IND!$O$5:$P$76,2,FALSE)</f>
        <v>BIO</v>
      </c>
      <c r="J260">
        <v>10000</v>
      </c>
      <c r="K260">
        <v>2</v>
      </c>
      <c r="M260" s="45" t="str">
        <f t="shared" si="83"/>
        <v>I-WAP-DRR-BIO-NETS_N</v>
      </c>
      <c r="N260" s="45" t="str">
        <f t="shared" si="84"/>
        <v>Industry - Wood Products - Dryer - Bio fuel - NETS - NEW</v>
      </c>
      <c r="O260" s="45" t="str">
        <f t="shared" si="85"/>
        <v>INDBIO</v>
      </c>
      <c r="P260" s="45" t="str">
        <f t="shared" si="86"/>
        <v>WAPHTH,WAPMTH,WAPLTH,WAPHET</v>
      </c>
      <c r="Q260" s="51">
        <f>VLOOKUP("Industrial "&amp;E260&amp;" "&amp;D260,data_SEAI!$C$5:$M$208,11,FALSE)</f>
        <v>0.92</v>
      </c>
      <c r="R260" s="45">
        <v>20</v>
      </c>
      <c r="S260" s="50">
        <f>VLOOKUP("Industrial "&amp;E260&amp;" "&amp;D260,pivot_SEAI!$A$5:$D$72,K260,FALSE)</f>
        <v>229.93250380000001</v>
      </c>
      <c r="T260" s="45">
        <v>31.536000000000001</v>
      </c>
      <c r="U260" s="45">
        <v>0.85</v>
      </c>
      <c r="V260" s="44">
        <f t="shared" si="87"/>
        <v>11.496625190000001</v>
      </c>
      <c r="W260" s="45">
        <v>2019</v>
      </c>
      <c r="AA260" s="57" t="s">
        <v>258</v>
      </c>
      <c r="AB260" s="57"/>
      <c r="AC260" s="57" t="str">
        <f t="shared" si="88"/>
        <v>I-WAP-DRR-BIO-NETS_N</v>
      </c>
      <c r="AD260" s="57" t="str">
        <f t="shared" si="89"/>
        <v>Industry - Wood Products - Dryer - Bio fuel - NETS - NEW</v>
      </c>
      <c r="AE260" s="58" t="s">
        <v>1</v>
      </c>
      <c r="AF260" s="59" t="s">
        <v>259</v>
      </c>
      <c r="AG260" s="59"/>
      <c r="AH260" s="60"/>
      <c r="AI260" s="59"/>
    </row>
    <row r="261" spans="3:35" ht="14.5">
      <c r="C261" t="str">
        <f t="shared" ref="C261:E261" si="150">+C129</f>
        <v>Wood Products</v>
      </c>
      <c r="D261" t="str">
        <f t="shared" si="150"/>
        <v>Dryer</v>
      </c>
      <c r="E261" t="str">
        <f t="shared" si="150"/>
        <v>Biomethane</v>
      </c>
      <c r="F261" t="s">
        <v>229</v>
      </c>
      <c r="G261" t="str">
        <f>+VLOOKUP(C261,IND!$O$5:$P$72,2,FALSE)</f>
        <v>WAP</v>
      </c>
      <c r="H261" t="str">
        <f>+VLOOKUP(D261,IND!$O$5:$P$72,2,FALSE)</f>
        <v>DRR</v>
      </c>
      <c r="I261" t="str">
        <f>+VLOOKUP(E261,IND!$O$5:$P$76,2,FALSE)</f>
        <v>BGS</v>
      </c>
      <c r="J261">
        <v>10000</v>
      </c>
      <c r="K261">
        <v>2</v>
      </c>
      <c r="M261" s="45" t="str">
        <f t="shared" si="83"/>
        <v>I-WAP-DRR-BGS-NETS_N</v>
      </c>
      <c r="N261" s="45" t="str">
        <f t="shared" si="84"/>
        <v>Industry - Wood Products - Dryer - Biomethane - NETS - NEW</v>
      </c>
      <c r="O261" s="45" t="str">
        <f t="shared" si="85"/>
        <v>INDBGS</v>
      </c>
      <c r="P261" s="45" t="str">
        <f t="shared" si="86"/>
        <v>WAPHTH,WAPMTH,WAPLTH,WAPHET</v>
      </c>
      <c r="Q261" s="51">
        <f>VLOOKUP("Industrial "&amp;E261&amp;" "&amp;D261,data_SEAI!$C$5:$M$208,11,FALSE)</f>
        <v>0.92</v>
      </c>
      <c r="R261" s="45">
        <v>20</v>
      </c>
      <c r="S261" s="50">
        <f>VLOOKUP("Industrial "&amp;E261&amp;" "&amp;D261,pivot_SEAI!$A$5:$D$72,K261,FALSE)</f>
        <v>229.93250380000001</v>
      </c>
      <c r="T261" s="45">
        <v>31.536000000000001</v>
      </c>
      <c r="U261" s="45">
        <v>0.85</v>
      </c>
      <c r="V261" s="44">
        <f t="shared" si="87"/>
        <v>11.496625190000001</v>
      </c>
      <c r="W261" s="45">
        <v>2019</v>
      </c>
      <c r="AA261" s="57" t="s">
        <v>258</v>
      </c>
      <c r="AB261" s="57"/>
      <c r="AC261" s="57" t="str">
        <f t="shared" si="88"/>
        <v>I-WAP-DRR-BGS-NETS_N</v>
      </c>
      <c r="AD261" s="57" t="str">
        <f t="shared" si="89"/>
        <v>Industry - Wood Products - Dryer - Biomethane - NETS - NEW</v>
      </c>
      <c r="AE261" s="58" t="s">
        <v>1</v>
      </c>
      <c r="AF261" s="59" t="s">
        <v>259</v>
      </c>
      <c r="AG261" s="59"/>
      <c r="AH261" s="60"/>
      <c r="AI261" s="59"/>
    </row>
    <row r="262" spans="3:35" ht="14.5">
      <c r="C262" t="str">
        <f t="shared" ref="C262:E262" si="151">+C130</f>
        <v>Wood Products</v>
      </c>
      <c r="D262" t="str">
        <f t="shared" si="151"/>
        <v>Dryer</v>
      </c>
      <c r="E262" t="str">
        <f t="shared" si="151"/>
        <v>Electric</v>
      </c>
      <c r="F262" t="s">
        <v>229</v>
      </c>
      <c r="G262" t="str">
        <f>+VLOOKUP(C262,IND!$O$5:$P$72,2,FALSE)</f>
        <v>WAP</v>
      </c>
      <c r="H262" t="str">
        <f>+VLOOKUP(D262,IND!$O$5:$P$72,2,FALSE)</f>
        <v>DRR</v>
      </c>
      <c r="I262" t="str">
        <f>+VLOOKUP(E262,IND!$O$5:$P$76,2,FALSE)</f>
        <v>ELC</v>
      </c>
      <c r="J262">
        <v>10000</v>
      </c>
      <c r="K262">
        <v>2</v>
      </c>
      <c r="M262" s="45" t="str">
        <f t="shared" si="83"/>
        <v>I-WAP-DRR-ELC-NETS_N</v>
      </c>
      <c r="N262" s="45" t="str">
        <f t="shared" si="84"/>
        <v>Industry - Wood Products - Dryer - Electric - NETS - NEW</v>
      </c>
      <c r="O262" s="45" t="str">
        <f t="shared" si="85"/>
        <v>INDELC</v>
      </c>
      <c r="P262" s="45" t="str">
        <f t="shared" si="86"/>
        <v>WAPHTH,WAPMTH,WAPLTH,WAPHET</v>
      </c>
      <c r="Q262" s="51">
        <f>VLOOKUP("Industrial "&amp;E262&amp;" "&amp;D262,data_SEAI!$C$5:$M$208,11,FALSE)</f>
        <v>0.995</v>
      </c>
      <c r="R262" s="45">
        <v>20</v>
      </c>
      <c r="S262" s="50">
        <f>VLOOKUP("Industrial "&amp;E262&amp;" "&amp;D262,pivot_SEAI!$A$5:$D$72,K262,FALSE)</f>
        <v>60.037290519999999</v>
      </c>
      <c r="T262" s="45">
        <v>31.536000000000001</v>
      </c>
      <c r="U262" s="45">
        <v>0.85</v>
      </c>
      <c r="V262" s="44">
        <f t="shared" si="87"/>
        <v>3.0018645260000003</v>
      </c>
      <c r="W262" s="45">
        <v>2019</v>
      </c>
      <c r="AA262" s="57" t="s">
        <v>258</v>
      </c>
      <c r="AB262" s="57"/>
      <c r="AC262" s="57" t="str">
        <f t="shared" si="88"/>
        <v>I-WAP-DRR-ELC-NETS_N</v>
      </c>
      <c r="AD262" s="57" t="str">
        <f t="shared" si="89"/>
        <v>Industry - Wood Products - Dryer - Electric - NETS - NEW</v>
      </c>
      <c r="AE262" s="58" t="s">
        <v>1</v>
      </c>
      <c r="AF262" s="59" t="s">
        <v>259</v>
      </c>
      <c r="AG262" s="59"/>
      <c r="AH262" s="60"/>
      <c r="AI262" s="59"/>
    </row>
    <row r="263" spans="3:35" ht="14.5">
      <c r="C263" t="str">
        <f t="shared" ref="C263:E263" si="152">+C131</f>
        <v>Wood Products</v>
      </c>
      <c r="D263" t="str">
        <f t="shared" si="152"/>
        <v>Dryer</v>
      </c>
      <c r="E263" t="str">
        <f t="shared" si="152"/>
        <v>Gas</v>
      </c>
      <c r="F263" t="s">
        <v>229</v>
      </c>
      <c r="G263" t="str">
        <f>+VLOOKUP(C263,IND!$O$5:$P$72,2,FALSE)</f>
        <v>WAP</v>
      </c>
      <c r="H263" t="str">
        <f>+VLOOKUP(D263,IND!$O$5:$P$72,2,FALSE)</f>
        <v>DRR</v>
      </c>
      <c r="I263" t="str">
        <f>+VLOOKUP(E263,IND!$O$5:$P$76,2,FALSE)</f>
        <v>GAS</v>
      </c>
      <c r="J263">
        <v>10000</v>
      </c>
      <c r="K263">
        <v>2</v>
      </c>
      <c r="M263" s="45" t="str">
        <f t="shared" si="83"/>
        <v>I-WAP-DRR-GAS-NETS_N</v>
      </c>
      <c r="N263" s="45" t="str">
        <f t="shared" si="84"/>
        <v>Industry - Wood Products - Dryer - Gas - NETS - NEW</v>
      </c>
      <c r="O263" s="45" t="str">
        <f t="shared" si="85"/>
        <v>INDGAS</v>
      </c>
      <c r="P263" s="45" t="str">
        <f t="shared" si="86"/>
        <v>WAPHTH,WAPMTH,WAPLTH,WAPHET</v>
      </c>
      <c r="Q263" s="51">
        <f>VLOOKUP("Industrial "&amp;E263&amp;" "&amp;D263,data_SEAI!$C$5:$M$208,11,FALSE)</f>
        <v>0.92</v>
      </c>
      <c r="R263" s="45">
        <v>20</v>
      </c>
      <c r="S263" s="50">
        <f>VLOOKUP("Industrial "&amp;E263&amp;" "&amp;D263,pivot_SEAI!$A$5:$D$72,K263,FALSE)</f>
        <v>229.93250380000001</v>
      </c>
      <c r="T263" s="45">
        <v>31.536000000000001</v>
      </c>
      <c r="U263" s="45">
        <v>0.85</v>
      </c>
      <c r="V263" s="44">
        <f t="shared" si="87"/>
        <v>11.496625190000001</v>
      </c>
      <c r="W263" s="45">
        <v>2019</v>
      </c>
      <c r="AA263" s="57" t="s">
        <v>258</v>
      </c>
      <c r="AB263" s="57"/>
      <c r="AC263" s="57" t="str">
        <f t="shared" si="88"/>
        <v>I-WAP-DRR-GAS-NETS_N</v>
      </c>
      <c r="AD263" s="57" t="str">
        <f t="shared" si="89"/>
        <v>Industry - Wood Products - Dryer - Gas - NETS - NEW</v>
      </c>
      <c r="AE263" s="58" t="s">
        <v>1</v>
      </c>
      <c r="AF263" s="59" t="s">
        <v>259</v>
      </c>
      <c r="AG263" s="59"/>
      <c r="AH263" s="60"/>
      <c r="AI263" s="59"/>
    </row>
    <row r="264" spans="3:35" ht="14.5">
      <c r="C264" t="str">
        <f t="shared" ref="C264:E264" si="153">+C132</f>
        <v>Wood Products</v>
      </c>
      <c r="D264" t="str">
        <f t="shared" si="153"/>
        <v>Dryer</v>
      </c>
      <c r="E264" t="str">
        <f t="shared" si="153"/>
        <v>Hydrogen</v>
      </c>
      <c r="F264" t="s">
        <v>229</v>
      </c>
      <c r="G264" t="str">
        <f>+VLOOKUP(C264,IND!$O$5:$P$72,2,FALSE)</f>
        <v>WAP</v>
      </c>
      <c r="H264" t="str">
        <f>+VLOOKUP(D264,IND!$O$5:$P$72,2,FALSE)</f>
        <v>DRR</v>
      </c>
      <c r="I264" t="str">
        <f>+VLOOKUP(E264,IND!$O$5:$P$76,2,FALSE)</f>
        <v>H2L</v>
      </c>
      <c r="J264">
        <v>10000</v>
      </c>
      <c r="K264">
        <v>2</v>
      </c>
      <c r="M264" s="45" t="str">
        <f t="shared" ref="M264:M270" si="154">"I-"&amp;G264&amp;"-"&amp;H264&amp;"-"&amp;I264&amp;"-"&amp;F264&amp;"_N"</f>
        <v>I-WAP-DRR-H2L-NETS_N</v>
      </c>
      <c r="N264" s="45" t="str">
        <f t="shared" ref="N264:N270" si="155">"Industry - "&amp;C264&amp;" - "&amp;D264&amp;" - "&amp;E264&amp;" - "&amp;F264&amp;" - NEW"</f>
        <v>Industry - Wood Products - Dryer - Hydrogen - NETS - NEW</v>
      </c>
      <c r="O264" s="45" t="str">
        <f t="shared" ref="O264:O270" si="156">"IND"&amp;I264</f>
        <v>INDH2L</v>
      </c>
      <c r="P264" s="45" t="str">
        <f t="shared" ref="P264:P270" si="157">G264&amp;"HTH,"&amp;G264&amp;"MTH,"&amp;G264&amp;"LTH,"&amp;G264&amp;"HET"</f>
        <v>WAPHTH,WAPMTH,WAPLTH,WAPHET</v>
      </c>
      <c r="Q264" s="51">
        <f>VLOOKUP("Industrial "&amp;E264&amp;" "&amp;D264,data_SEAI!$C$5:$M$208,11,FALSE)</f>
        <v>0.92</v>
      </c>
      <c r="R264" s="45">
        <v>20</v>
      </c>
      <c r="S264" s="50">
        <f>VLOOKUP("Industrial "&amp;E264&amp;" "&amp;D264,pivot_SEAI!$A$5:$D$72,K264,FALSE)</f>
        <v>257.88906800000001</v>
      </c>
      <c r="T264" s="45">
        <v>31.536000000000001</v>
      </c>
      <c r="U264" s="45">
        <v>0.85</v>
      </c>
      <c r="V264" s="44">
        <f t="shared" ref="V264:V270" si="158">5%*S264</f>
        <v>12.894453400000002</v>
      </c>
      <c r="W264" s="45">
        <v>2019</v>
      </c>
      <c r="AA264" s="57" t="s">
        <v>258</v>
      </c>
      <c r="AB264" s="57"/>
      <c r="AC264" s="57" t="str">
        <f t="shared" ref="AC264:AC270" si="159">+M264</f>
        <v>I-WAP-DRR-H2L-NETS_N</v>
      </c>
      <c r="AD264" s="57" t="str">
        <f t="shared" ref="AD264:AD270" si="160">+N264</f>
        <v>Industry - Wood Products - Dryer - Hydrogen - NETS - NEW</v>
      </c>
      <c r="AE264" s="58" t="s">
        <v>1</v>
      </c>
      <c r="AF264" s="59" t="s">
        <v>259</v>
      </c>
      <c r="AG264" s="59"/>
      <c r="AH264" s="60"/>
      <c r="AI264" s="59"/>
    </row>
    <row r="265" spans="3:35" ht="14.5">
      <c r="C265" t="str">
        <f t="shared" ref="C265:E265" si="161">+C133</f>
        <v>Wood Products</v>
      </c>
      <c r="D265" t="str">
        <f t="shared" si="161"/>
        <v>Boiler</v>
      </c>
      <c r="E265" t="str">
        <f t="shared" si="161"/>
        <v>Bio fuel</v>
      </c>
      <c r="F265" t="s">
        <v>229</v>
      </c>
      <c r="G265" t="str">
        <f>+VLOOKUP(C265,IND!$O$5:$P$72,2,FALSE)</f>
        <v>WAP</v>
      </c>
      <c r="H265" t="str">
        <f>+VLOOKUP(D265,IND!$O$5:$P$72,2,FALSE)</f>
        <v>BLR</v>
      </c>
      <c r="I265" t="str">
        <f>+VLOOKUP(E265,IND!$O$5:$P$76,2,FALSE)</f>
        <v>BIO</v>
      </c>
      <c r="J265">
        <v>10000</v>
      </c>
      <c r="K265">
        <v>2</v>
      </c>
      <c r="M265" s="45" t="str">
        <f t="shared" si="154"/>
        <v>I-WAP-BLR-BIO-NETS_N</v>
      </c>
      <c r="N265" s="45" t="str">
        <f t="shared" si="155"/>
        <v>Industry - Wood Products - Boiler - Bio fuel - NETS - NEW</v>
      </c>
      <c r="O265" s="45" t="str">
        <f t="shared" si="156"/>
        <v>INDBIO</v>
      </c>
      <c r="P265" s="45" t="str">
        <f t="shared" si="157"/>
        <v>WAPHTH,WAPMTH,WAPLTH,WAPHET</v>
      </c>
      <c r="Q265" s="51">
        <f>VLOOKUP("Industrial "&amp;E265&amp;" "&amp;D265,data_SEAI!$C$5:$M$208,11,FALSE)</f>
        <v>0.92</v>
      </c>
      <c r="R265" s="45">
        <v>20</v>
      </c>
      <c r="S265" s="50">
        <f>VLOOKUP("Industrial "&amp;E265&amp;" "&amp;D265,pivot_SEAI!$A$5:$D$72,K265,FALSE)</f>
        <v>228.0929864</v>
      </c>
      <c r="T265" s="45">
        <v>31.536000000000001</v>
      </c>
      <c r="U265" s="45">
        <v>0.85</v>
      </c>
      <c r="V265" s="44">
        <f t="shared" si="158"/>
        <v>11.404649320000001</v>
      </c>
      <c r="W265" s="45">
        <v>2019</v>
      </c>
      <c r="AA265" s="57" t="s">
        <v>258</v>
      </c>
      <c r="AB265" s="57"/>
      <c r="AC265" s="57" t="str">
        <f t="shared" si="159"/>
        <v>I-WAP-BLR-BIO-NETS_N</v>
      </c>
      <c r="AD265" s="57" t="str">
        <f t="shared" si="160"/>
        <v>Industry - Wood Products - Boiler - Bio fuel - NETS - NEW</v>
      </c>
      <c r="AE265" s="58" t="s">
        <v>1</v>
      </c>
      <c r="AF265" s="59" t="s">
        <v>259</v>
      </c>
      <c r="AG265" s="59"/>
      <c r="AH265" s="60"/>
      <c r="AI265" s="59"/>
    </row>
    <row r="266" spans="3:35" ht="14.5">
      <c r="C266" t="str">
        <f t="shared" ref="C266:E266" si="162">+C134</f>
        <v>Wood Products</v>
      </c>
      <c r="D266" t="str">
        <f t="shared" si="162"/>
        <v>Boiler</v>
      </c>
      <c r="E266" t="str">
        <f t="shared" si="162"/>
        <v>Biomass</v>
      </c>
      <c r="F266" t="s">
        <v>229</v>
      </c>
      <c r="G266" t="str">
        <f>+VLOOKUP(C266,IND!$O$5:$P$72,2,FALSE)</f>
        <v>WAP</v>
      </c>
      <c r="H266" t="str">
        <f>+VLOOKUP(D266,IND!$O$5:$P$72,2,FALSE)</f>
        <v>BLR</v>
      </c>
      <c r="I266" t="str">
        <f>+VLOOKUP(E266,IND!$O$5:$P$76,2,FALSE)</f>
        <v>WOO</v>
      </c>
      <c r="J266">
        <v>10000</v>
      </c>
      <c r="K266">
        <v>2</v>
      </c>
      <c r="M266" s="45" t="str">
        <f t="shared" si="154"/>
        <v>I-WAP-BLR-WOO-NETS_N</v>
      </c>
      <c r="N266" s="45" t="str">
        <f t="shared" si="155"/>
        <v>Industry - Wood Products - Boiler - Biomass - NETS - NEW</v>
      </c>
      <c r="O266" s="45" t="str">
        <f t="shared" si="156"/>
        <v>INDWOO</v>
      </c>
      <c r="P266" s="45" t="str">
        <f t="shared" si="157"/>
        <v>WAPHTH,WAPMTH,WAPLTH,WAPHET</v>
      </c>
      <c r="Q266" s="51">
        <f>VLOOKUP("Industrial "&amp;E266&amp;" "&amp;D266,data_SEAI!$C$5:$M$208,11,FALSE)</f>
        <v>0.85</v>
      </c>
      <c r="R266" s="45">
        <v>20</v>
      </c>
      <c r="S266" s="50">
        <f>VLOOKUP("Industrial "&amp;E266&amp;" "&amp;D266,pivot_SEAI!$A$5:$D$72,K266,FALSE)</f>
        <v>479.54489319999999</v>
      </c>
      <c r="T266" s="45">
        <v>31.536000000000001</v>
      </c>
      <c r="U266" s="45">
        <v>0.85</v>
      </c>
      <c r="V266" s="44">
        <f t="shared" si="158"/>
        <v>23.97724466</v>
      </c>
      <c r="W266" s="45">
        <v>2019</v>
      </c>
      <c r="AA266" s="57" t="s">
        <v>258</v>
      </c>
      <c r="AB266" s="57"/>
      <c r="AC266" s="57" t="str">
        <f t="shared" si="159"/>
        <v>I-WAP-BLR-WOO-NETS_N</v>
      </c>
      <c r="AD266" s="57" t="str">
        <f t="shared" si="160"/>
        <v>Industry - Wood Products - Boiler - Biomass - NETS - NEW</v>
      </c>
      <c r="AE266" s="58" t="s">
        <v>1</v>
      </c>
      <c r="AF266" s="59" t="s">
        <v>259</v>
      </c>
      <c r="AG266" s="59"/>
      <c r="AH266" s="60"/>
      <c r="AI266" s="59"/>
    </row>
    <row r="267" spans="3:35" ht="14.5">
      <c r="C267" t="str">
        <f t="shared" ref="C267:E267" si="163">+C135</f>
        <v>Wood Products</v>
      </c>
      <c r="D267" t="str">
        <f t="shared" si="163"/>
        <v>Boiler</v>
      </c>
      <c r="E267" t="str">
        <f t="shared" si="163"/>
        <v>Biomethane</v>
      </c>
      <c r="F267" t="s">
        <v>229</v>
      </c>
      <c r="G267" t="str">
        <f>+VLOOKUP(C267,IND!$O$5:$P$72,2,FALSE)</f>
        <v>WAP</v>
      </c>
      <c r="H267" t="str">
        <f>+VLOOKUP(D267,IND!$O$5:$P$72,2,FALSE)</f>
        <v>BLR</v>
      </c>
      <c r="I267" t="str">
        <f>+VLOOKUP(E267,IND!$O$5:$P$76,2,FALSE)</f>
        <v>BGS</v>
      </c>
      <c r="J267">
        <v>10000</v>
      </c>
      <c r="K267">
        <v>2</v>
      </c>
      <c r="M267" s="45" t="str">
        <f t="shared" si="154"/>
        <v>I-WAP-BLR-BGS-NETS_N</v>
      </c>
      <c r="N267" s="45" t="str">
        <f t="shared" si="155"/>
        <v>Industry - Wood Products - Boiler - Biomethane - NETS - NEW</v>
      </c>
      <c r="O267" s="45" t="str">
        <f t="shared" si="156"/>
        <v>INDBGS</v>
      </c>
      <c r="P267" s="45" t="str">
        <f t="shared" si="157"/>
        <v>WAPHTH,WAPMTH,WAPLTH,WAPHET</v>
      </c>
      <c r="Q267" s="51">
        <f>VLOOKUP("Industrial "&amp;E267&amp;" "&amp;D267,data_SEAI!$C$5:$M$208,11,FALSE)</f>
        <v>0.92</v>
      </c>
      <c r="R267" s="45">
        <v>20</v>
      </c>
      <c r="S267" s="50">
        <f>VLOOKUP("Industrial "&amp;E267&amp;" "&amp;D267,pivot_SEAI!$A$5:$D$72,K267,FALSE)</f>
        <v>228.0929864</v>
      </c>
      <c r="T267" s="45">
        <v>31.536000000000001</v>
      </c>
      <c r="U267" s="45">
        <v>0.85</v>
      </c>
      <c r="V267" s="44">
        <f t="shared" si="158"/>
        <v>11.404649320000001</v>
      </c>
      <c r="W267" s="45">
        <v>2019</v>
      </c>
      <c r="AA267" s="57" t="s">
        <v>258</v>
      </c>
      <c r="AB267" s="57"/>
      <c r="AC267" s="57" t="str">
        <f t="shared" si="159"/>
        <v>I-WAP-BLR-BGS-NETS_N</v>
      </c>
      <c r="AD267" s="57" t="str">
        <f t="shared" si="160"/>
        <v>Industry - Wood Products - Boiler - Biomethane - NETS - NEW</v>
      </c>
      <c r="AE267" s="58" t="s">
        <v>1</v>
      </c>
      <c r="AF267" s="59" t="s">
        <v>259</v>
      </c>
      <c r="AG267" s="59"/>
      <c r="AH267" s="60"/>
      <c r="AI267" s="59"/>
    </row>
    <row r="268" spans="3:35" ht="14.5">
      <c r="C268" t="str">
        <f t="shared" ref="C268:E268" si="164">+C136</f>
        <v>Wood Products</v>
      </c>
      <c r="D268" t="str">
        <f t="shared" si="164"/>
        <v>Boiler</v>
      </c>
      <c r="E268" t="str">
        <f t="shared" si="164"/>
        <v>Electric</v>
      </c>
      <c r="F268" t="s">
        <v>229</v>
      </c>
      <c r="G268" t="str">
        <f>+VLOOKUP(C268,IND!$O$5:$P$72,2,FALSE)</f>
        <v>WAP</v>
      </c>
      <c r="H268" t="str">
        <f>+VLOOKUP(D268,IND!$O$5:$P$72,2,FALSE)</f>
        <v>BLR</v>
      </c>
      <c r="I268" t="str">
        <f>+VLOOKUP(E268,IND!$O$5:$P$76,2,FALSE)</f>
        <v>ELC</v>
      </c>
      <c r="J268">
        <v>10000</v>
      </c>
      <c r="K268">
        <v>2</v>
      </c>
      <c r="M268" s="45" t="str">
        <f t="shared" si="154"/>
        <v>I-WAP-BLR-ELC-NETS_N</v>
      </c>
      <c r="N268" s="45" t="str">
        <f t="shared" si="155"/>
        <v>Industry - Wood Products - Boiler - Electric - NETS - NEW</v>
      </c>
      <c r="O268" s="45" t="str">
        <f t="shared" si="156"/>
        <v>INDELC</v>
      </c>
      <c r="P268" s="45" t="str">
        <f t="shared" si="157"/>
        <v>WAPHTH,WAPMTH,WAPLTH,WAPHET</v>
      </c>
      <c r="Q268" s="51">
        <f>VLOOKUP("Industrial "&amp;E268&amp;" "&amp;D268,data_SEAI!$C$5:$M$208,11,FALSE)</f>
        <v>0.99</v>
      </c>
      <c r="R268" s="45">
        <v>20</v>
      </c>
      <c r="S268" s="50">
        <f>VLOOKUP("Industrial "&amp;E268&amp;" "&amp;D268,pivot_SEAI!$A$5:$D$72,K268,FALSE)</f>
        <v>164.88649620000001</v>
      </c>
      <c r="T268" s="45">
        <v>31.536000000000001</v>
      </c>
      <c r="U268" s="45">
        <v>0.85</v>
      </c>
      <c r="V268" s="44">
        <f t="shared" si="158"/>
        <v>8.2443248100000002</v>
      </c>
      <c r="W268" s="45">
        <v>2019</v>
      </c>
      <c r="AA268" s="57" t="s">
        <v>258</v>
      </c>
      <c r="AB268" s="57"/>
      <c r="AC268" s="57" t="str">
        <f t="shared" si="159"/>
        <v>I-WAP-BLR-ELC-NETS_N</v>
      </c>
      <c r="AD268" s="57" t="str">
        <f t="shared" si="160"/>
        <v>Industry - Wood Products - Boiler - Electric - NETS - NEW</v>
      </c>
      <c r="AE268" s="58" t="s">
        <v>1</v>
      </c>
      <c r="AF268" s="59" t="s">
        <v>259</v>
      </c>
      <c r="AG268" s="59"/>
      <c r="AH268" s="60"/>
      <c r="AI268" s="59"/>
    </row>
    <row r="269" spans="3:35" ht="14.5">
      <c r="C269" t="str">
        <f t="shared" ref="C269:E269" si="165">+C137</f>
        <v>Wood Products</v>
      </c>
      <c r="D269" t="str">
        <f t="shared" si="165"/>
        <v>Boiler</v>
      </c>
      <c r="E269" t="str">
        <f t="shared" si="165"/>
        <v>Gas</v>
      </c>
      <c r="F269" t="s">
        <v>229</v>
      </c>
      <c r="G269" t="str">
        <f>+VLOOKUP(C269,IND!$O$5:$P$72,2,FALSE)</f>
        <v>WAP</v>
      </c>
      <c r="H269" t="str">
        <f>+VLOOKUP(D269,IND!$O$5:$P$72,2,FALSE)</f>
        <v>BLR</v>
      </c>
      <c r="I269" t="str">
        <f>+VLOOKUP(E269,IND!$O$5:$P$76,2,FALSE)</f>
        <v>GAS</v>
      </c>
      <c r="J269">
        <v>10000</v>
      </c>
      <c r="K269">
        <v>2</v>
      </c>
      <c r="M269" s="45" t="str">
        <f t="shared" si="154"/>
        <v>I-WAP-BLR-GAS-NETS_N</v>
      </c>
      <c r="N269" s="45" t="str">
        <f t="shared" si="155"/>
        <v>Industry - Wood Products - Boiler - Gas - NETS - NEW</v>
      </c>
      <c r="O269" s="45" t="str">
        <f t="shared" si="156"/>
        <v>INDGAS</v>
      </c>
      <c r="P269" s="45" t="str">
        <f t="shared" si="157"/>
        <v>WAPHTH,WAPMTH,WAPLTH,WAPHET</v>
      </c>
      <c r="Q269" s="51">
        <f>VLOOKUP("Industrial "&amp;E269&amp;" "&amp;D269,data_SEAI!$C$5:$M$208,11,FALSE)</f>
        <v>0.92</v>
      </c>
      <c r="R269" s="45">
        <v>20</v>
      </c>
      <c r="S269" s="50">
        <f>VLOOKUP("Industrial "&amp;E269&amp;" "&amp;D269,pivot_SEAI!$A$5:$D$72,K269,FALSE)</f>
        <v>228.0929864</v>
      </c>
      <c r="T269" s="45">
        <v>31.536000000000001</v>
      </c>
      <c r="U269" s="45">
        <v>0.85</v>
      </c>
      <c r="V269" s="44">
        <f t="shared" si="158"/>
        <v>11.404649320000001</v>
      </c>
      <c r="W269" s="45">
        <v>2019</v>
      </c>
      <c r="AA269" s="57" t="s">
        <v>258</v>
      </c>
      <c r="AB269" s="57"/>
      <c r="AC269" s="57" t="str">
        <f t="shared" si="159"/>
        <v>I-WAP-BLR-GAS-NETS_N</v>
      </c>
      <c r="AD269" s="57" t="str">
        <f t="shared" si="160"/>
        <v>Industry - Wood Products - Boiler - Gas - NETS - NEW</v>
      </c>
      <c r="AE269" s="58" t="s">
        <v>1</v>
      </c>
      <c r="AF269" s="59" t="s">
        <v>259</v>
      </c>
      <c r="AG269" s="59"/>
      <c r="AH269" s="60"/>
      <c r="AI269" s="59"/>
    </row>
    <row r="270" spans="3:35" ht="14.5">
      <c r="C270" t="str">
        <f t="shared" ref="C270:E270" si="166">+C138</f>
        <v>Wood Products</v>
      </c>
      <c r="D270" t="str">
        <f t="shared" si="166"/>
        <v>Boiler</v>
      </c>
      <c r="E270" t="str">
        <f t="shared" si="166"/>
        <v>Hydrogen</v>
      </c>
      <c r="F270" t="s">
        <v>229</v>
      </c>
      <c r="G270" t="str">
        <f>+VLOOKUP(C270,IND!$O$5:$P$72,2,FALSE)</f>
        <v>WAP</v>
      </c>
      <c r="H270" t="str">
        <f>+VLOOKUP(D270,IND!$O$5:$P$72,2,FALSE)</f>
        <v>BLR</v>
      </c>
      <c r="I270" t="str">
        <f>+VLOOKUP(E270,IND!$O$5:$P$76,2,FALSE)</f>
        <v>H2L</v>
      </c>
      <c r="J270">
        <v>10000</v>
      </c>
      <c r="K270">
        <v>2</v>
      </c>
      <c r="M270" s="45" t="str">
        <f t="shared" si="154"/>
        <v>I-WAP-BLR-H2L-NETS_N</v>
      </c>
      <c r="N270" s="45" t="str">
        <f t="shared" si="155"/>
        <v>Industry - Wood Products - Boiler - Hydrogen - NETS - NEW</v>
      </c>
      <c r="O270" s="45" t="str">
        <f t="shared" si="156"/>
        <v>INDH2L</v>
      </c>
      <c r="P270" s="45" t="str">
        <f t="shared" si="157"/>
        <v>WAPHTH,WAPMTH,WAPLTH,WAPHET</v>
      </c>
      <c r="Q270" s="51">
        <f>VLOOKUP("Industrial "&amp;E270&amp;" "&amp;D270,data_SEAI!$C$5:$M$208,11,FALSE)</f>
        <v>0.92</v>
      </c>
      <c r="R270" s="45">
        <v>20</v>
      </c>
      <c r="S270" s="50">
        <f>VLOOKUP("Industrial "&amp;E270&amp;" "&amp;D270,pivot_SEAI!$A$5:$D$72,K270,FALSE)</f>
        <v>278.09050439999999</v>
      </c>
      <c r="T270" s="45">
        <v>31.536000000000001</v>
      </c>
      <c r="U270" s="45">
        <v>0.85</v>
      </c>
      <c r="V270" s="44">
        <f t="shared" si="158"/>
        <v>13.90452522</v>
      </c>
      <c r="W270" s="45">
        <v>2019</v>
      </c>
      <c r="AA270" s="57" t="s">
        <v>258</v>
      </c>
      <c r="AB270" s="57"/>
      <c r="AC270" s="57" t="str">
        <f t="shared" si="159"/>
        <v>I-WAP-BLR-H2L-NETS_N</v>
      </c>
      <c r="AD270" s="57" t="str">
        <f t="shared" si="160"/>
        <v>Industry - Wood Products - Boiler - Hydrogen - NETS - NEW</v>
      </c>
      <c r="AE270" s="58" t="s">
        <v>1</v>
      </c>
      <c r="AF270" s="59" t="s">
        <v>259</v>
      </c>
      <c r="AG270" s="59"/>
      <c r="AH270" s="60"/>
      <c r="AI270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48FD-F864-4DBC-AACC-EB49CB48E1C3}">
  <dimension ref="A3:E73"/>
  <sheetViews>
    <sheetView workbookViewId="0">
      <selection activeCell="B71" sqref="B71"/>
    </sheetView>
  </sheetViews>
  <sheetFormatPr defaultRowHeight="12.5"/>
  <cols>
    <col min="1" max="1" width="60" bestFit="1" customWidth="1"/>
    <col min="2" max="2" width="17" bestFit="1" customWidth="1"/>
    <col min="3" max="5" width="12" bestFit="1" customWidth="1"/>
    <col min="6" max="6" width="25.54296875" bestFit="1" customWidth="1"/>
    <col min="7" max="7" width="27.26953125" bestFit="1" customWidth="1"/>
    <col min="8" max="8" width="22.7265625" bestFit="1" customWidth="1"/>
    <col min="9" max="9" width="25.26953125" bestFit="1" customWidth="1"/>
    <col min="10" max="10" width="36.54296875" bestFit="1" customWidth="1"/>
    <col min="11" max="11" width="23.7265625" bestFit="1" customWidth="1"/>
    <col min="12" max="12" width="24.7265625" bestFit="1" customWidth="1"/>
    <col min="13" max="13" width="27.453125" bestFit="1" customWidth="1"/>
    <col min="14" max="14" width="29.1796875" bestFit="1" customWidth="1"/>
    <col min="15" max="15" width="24.54296875" bestFit="1" customWidth="1"/>
    <col min="16" max="16" width="24" bestFit="1" customWidth="1"/>
    <col min="17" max="17" width="22.453125" bestFit="1" customWidth="1"/>
    <col min="18" max="18" width="27.54296875" bestFit="1" customWidth="1"/>
    <col min="19" max="19" width="44.81640625" bestFit="1" customWidth="1"/>
    <col min="20" max="20" width="26" bestFit="1" customWidth="1"/>
    <col min="21" max="21" width="27" bestFit="1" customWidth="1"/>
    <col min="22" max="22" width="44.26953125" bestFit="1" customWidth="1"/>
    <col min="23" max="23" width="29.7265625" bestFit="1" customWidth="1"/>
    <col min="24" max="24" width="31.453125" bestFit="1" customWidth="1"/>
    <col min="25" max="25" width="26.81640625" bestFit="1" customWidth="1"/>
    <col min="26" max="26" width="23.1796875" bestFit="1" customWidth="1"/>
    <col min="27" max="27" width="40.7265625" bestFit="1" customWidth="1"/>
    <col min="28" max="28" width="22.54296875" bestFit="1" customWidth="1"/>
    <col min="29" max="29" width="25.1796875" bestFit="1" customWidth="1"/>
    <col min="30" max="30" width="21.1796875" bestFit="1" customWidth="1"/>
    <col min="31" max="31" width="22.453125" bestFit="1" customWidth="1"/>
    <col min="32" max="32" width="19.7265625" bestFit="1" customWidth="1"/>
    <col min="33" max="33" width="31" bestFit="1" customWidth="1"/>
    <col min="34" max="34" width="18.1796875" bestFit="1" customWidth="1"/>
    <col min="35" max="35" width="19.1796875" bestFit="1" customWidth="1"/>
    <col min="36" max="36" width="21.81640625" bestFit="1" customWidth="1"/>
    <col min="37" max="37" width="23.54296875" bestFit="1" customWidth="1"/>
    <col min="38" max="38" width="19" bestFit="1" customWidth="1"/>
    <col min="39" max="39" width="47" bestFit="1" customWidth="1"/>
    <col min="40" max="40" width="53.453125" bestFit="1" customWidth="1"/>
    <col min="41" max="41" width="25.1796875" bestFit="1" customWidth="1"/>
    <col min="42" max="42" width="23.54296875" bestFit="1" customWidth="1"/>
    <col min="43" max="43" width="24.54296875" bestFit="1" customWidth="1"/>
    <col min="44" max="44" width="27.26953125" bestFit="1" customWidth="1"/>
    <col min="45" max="45" width="23.26953125" bestFit="1" customWidth="1"/>
    <col min="46" max="46" width="34.453125" bestFit="1" customWidth="1"/>
    <col min="47" max="47" width="24.453125" bestFit="1" customWidth="1"/>
    <col min="48" max="48" width="65.54296875" bestFit="1" customWidth="1"/>
    <col min="49" max="49" width="29.453125" bestFit="1" customWidth="1"/>
    <col min="50" max="50" width="40.7265625" bestFit="1" customWidth="1"/>
    <col min="51" max="51" width="27.81640625" bestFit="1" customWidth="1"/>
    <col min="52" max="52" width="28.81640625" bestFit="1" customWidth="1"/>
    <col min="53" max="53" width="31.54296875" bestFit="1" customWidth="1"/>
    <col min="54" max="54" width="33.26953125" bestFit="1" customWidth="1"/>
    <col min="55" max="55" width="28.7265625" bestFit="1" customWidth="1"/>
    <col min="56" max="56" width="18.81640625" bestFit="1" customWidth="1"/>
    <col min="57" max="57" width="30.1796875" bestFit="1" customWidth="1"/>
    <col min="58" max="58" width="17.26953125" bestFit="1" customWidth="1"/>
    <col min="59" max="59" width="18.26953125" bestFit="1" customWidth="1"/>
    <col min="60" max="60" width="20.81640625" bestFit="1" customWidth="1"/>
    <col min="61" max="61" width="22.7265625" bestFit="1" customWidth="1"/>
    <col min="62" max="62" width="18.1796875" bestFit="1" customWidth="1"/>
    <col min="63" max="63" width="26.7265625" bestFit="1" customWidth="1"/>
    <col min="64" max="64" width="38" bestFit="1" customWidth="1"/>
    <col min="65" max="65" width="25" bestFit="1" customWidth="1"/>
    <col min="66" max="66" width="26.1796875" bestFit="1" customWidth="1"/>
    <col min="67" max="67" width="28.7265625" bestFit="1" customWidth="1"/>
    <col min="68" max="68" width="30.54296875" bestFit="1" customWidth="1"/>
    <col min="69" max="69" width="26" bestFit="1" customWidth="1"/>
    <col min="70" max="70" width="12" bestFit="1" customWidth="1"/>
    <col min="71" max="71" width="30.7265625" bestFit="1" customWidth="1"/>
    <col min="72" max="72" width="23.54296875" bestFit="1" customWidth="1"/>
    <col min="73" max="73" width="30.7265625" bestFit="1" customWidth="1"/>
    <col min="74" max="74" width="22.453125" bestFit="1" customWidth="1"/>
    <col min="75" max="75" width="30.7265625" bestFit="1" customWidth="1"/>
    <col min="76" max="76" width="47" bestFit="1" customWidth="1"/>
    <col min="77" max="77" width="30.7265625" bestFit="1" customWidth="1"/>
    <col min="78" max="78" width="53.453125" bestFit="1" customWidth="1"/>
    <col min="79" max="79" width="30.7265625" bestFit="1" customWidth="1"/>
    <col min="80" max="80" width="25.1796875" bestFit="1" customWidth="1"/>
    <col min="81" max="81" width="30.7265625" bestFit="1" customWidth="1"/>
    <col min="82" max="82" width="23.54296875" bestFit="1" customWidth="1"/>
    <col min="83" max="83" width="30.7265625" bestFit="1" customWidth="1"/>
    <col min="84" max="84" width="24.54296875" bestFit="1" customWidth="1"/>
    <col min="85" max="85" width="30.7265625" bestFit="1" customWidth="1"/>
    <col min="86" max="86" width="27.26953125" bestFit="1" customWidth="1"/>
    <col min="87" max="87" width="30.7265625" bestFit="1" customWidth="1"/>
    <col min="88" max="88" width="23.26953125" bestFit="1" customWidth="1"/>
    <col min="89" max="89" width="30.7265625" bestFit="1" customWidth="1"/>
    <col min="90" max="90" width="34.453125" bestFit="1" customWidth="1"/>
    <col min="91" max="91" width="30.7265625" bestFit="1" customWidth="1"/>
    <col min="92" max="92" width="24.453125" bestFit="1" customWidth="1"/>
    <col min="93" max="93" width="30.7265625" bestFit="1" customWidth="1"/>
    <col min="94" max="94" width="65.54296875" bestFit="1" customWidth="1"/>
    <col min="95" max="95" width="30.7265625" bestFit="1" customWidth="1"/>
    <col min="96" max="96" width="29.453125" bestFit="1" customWidth="1"/>
    <col min="97" max="97" width="30.7265625" bestFit="1" customWidth="1"/>
    <col min="98" max="98" width="40.7265625" bestFit="1" customWidth="1"/>
    <col min="99" max="99" width="30.7265625" bestFit="1" customWidth="1"/>
    <col min="100" max="100" width="27.81640625" bestFit="1" customWidth="1"/>
    <col min="101" max="101" width="30.7265625" bestFit="1" customWidth="1"/>
    <col min="102" max="102" width="28.81640625" bestFit="1" customWidth="1"/>
    <col min="103" max="103" width="30.7265625" bestFit="1" customWidth="1"/>
    <col min="104" max="104" width="31.54296875" bestFit="1" customWidth="1"/>
    <col min="105" max="105" width="30.7265625" bestFit="1" customWidth="1"/>
    <col min="106" max="106" width="33.26953125" bestFit="1" customWidth="1"/>
    <col min="107" max="107" width="30.7265625" bestFit="1" customWidth="1"/>
    <col min="108" max="108" width="28.7265625" bestFit="1" customWidth="1"/>
    <col min="109" max="109" width="30.7265625" bestFit="1" customWidth="1"/>
    <col min="110" max="110" width="22.453125" bestFit="1" customWidth="1"/>
    <col min="111" max="111" width="30.7265625" bestFit="1" customWidth="1"/>
    <col min="112" max="112" width="30.1796875" bestFit="1" customWidth="1"/>
    <col min="113" max="113" width="30.7265625" bestFit="1" customWidth="1"/>
    <col min="114" max="114" width="22.453125" bestFit="1" customWidth="1"/>
    <col min="115" max="115" width="30.7265625" bestFit="1" customWidth="1"/>
    <col min="116" max="116" width="22.453125" bestFit="1" customWidth="1"/>
    <col min="117" max="117" width="30.7265625" bestFit="1" customWidth="1"/>
    <col min="118" max="118" width="22.453125" bestFit="1" customWidth="1"/>
    <col min="119" max="119" width="30.7265625" bestFit="1" customWidth="1"/>
    <col min="120" max="120" width="22.7265625" bestFit="1" customWidth="1"/>
    <col min="121" max="121" width="30.7265625" bestFit="1" customWidth="1"/>
    <col min="122" max="122" width="22.453125" bestFit="1" customWidth="1"/>
    <col min="123" max="123" width="30.7265625" bestFit="1" customWidth="1"/>
    <col min="124" max="124" width="26.7265625" bestFit="1" customWidth="1"/>
    <col min="125" max="125" width="30.7265625" bestFit="1" customWidth="1"/>
    <col min="126" max="126" width="38" bestFit="1" customWidth="1"/>
    <col min="127" max="127" width="30.7265625" bestFit="1" customWidth="1"/>
    <col min="128" max="128" width="25" bestFit="1" customWidth="1"/>
    <col min="129" max="129" width="30.7265625" bestFit="1" customWidth="1"/>
    <col min="130" max="130" width="26.1796875" bestFit="1" customWidth="1"/>
    <col min="131" max="131" width="30.7265625" bestFit="1" customWidth="1"/>
    <col min="132" max="132" width="28.7265625" bestFit="1" customWidth="1"/>
    <col min="133" max="133" width="30.7265625" bestFit="1" customWidth="1"/>
    <col min="134" max="134" width="30.54296875" bestFit="1" customWidth="1"/>
    <col min="135" max="135" width="30.7265625" bestFit="1" customWidth="1"/>
    <col min="136" max="136" width="26" bestFit="1" customWidth="1"/>
    <col min="137" max="137" width="30.7265625" bestFit="1" customWidth="1"/>
    <col min="138" max="138" width="27.7265625" bestFit="1" customWidth="1"/>
    <col min="139" max="139" width="36" bestFit="1" customWidth="1"/>
  </cols>
  <sheetData>
    <row r="3" spans="1:5">
      <c r="A3" s="37" t="s">
        <v>182</v>
      </c>
      <c r="B3" s="37" t="s">
        <v>181</v>
      </c>
    </row>
    <row r="4" spans="1:5">
      <c r="A4" s="37" t="s">
        <v>179</v>
      </c>
      <c r="B4">
        <v>10000</v>
      </c>
      <c r="C4">
        <v>30000</v>
      </c>
      <c r="D4">
        <v>100000000</v>
      </c>
      <c r="E4" t="s">
        <v>180</v>
      </c>
    </row>
    <row r="5" spans="1:5">
      <c r="A5" s="38" t="s">
        <v>90</v>
      </c>
      <c r="B5">
        <v>228.0929864</v>
      </c>
      <c r="C5">
        <v>140.91604100000001</v>
      </c>
      <c r="D5">
        <v>90.805453459999995</v>
      </c>
      <c r="E5">
        <v>459.81448086</v>
      </c>
    </row>
    <row r="6" spans="1:5">
      <c r="A6" s="38" t="s">
        <v>92</v>
      </c>
      <c r="B6">
        <v>243.78015740000001</v>
      </c>
      <c r="C6">
        <v>150.60758860000001</v>
      </c>
      <c r="D6">
        <v>97.050628720000006</v>
      </c>
      <c r="E6">
        <v>491.43837472000001</v>
      </c>
    </row>
    <row r="7" spans="1:5">
      <c r="A7" s="38" t="s">
        <v>93</v>
      </c>
      <c r="B7">
        <v>367.09440769999998</v>
      </c>
      <c r="C7">
        <v>226.79123730000001</v>
      </c>
      <c r="D7">
        <v>146.14291600000001</v>
      </c>
      <c r="E7">
        <v>740.02856099999997</v>
      </c>
    </row>
    <row r="8" spans="1:5">
      <c r="A8" s="38" t="s">
        <v>94</v>
      </c>
      <c r="B8">
        <v>229.93250380000001</v>
      </c>
      <c r="C8">
        <v>142.0524964</v>
      </c>
      <c r="D8">
        <v>91.537778500000002</v>
      </c>
      <c r="E8">
        <v>463.5227787</v>
      </c>
    </row>
    <row r="9" spans="1:5">
      <c r="A9" s="38" t="s">
        <v>95</v>
      </c>
      <c r="B9">
        <v>229.93250380000001</v>
      </c>
      <c r="C9">
        <v>142.0524964</v>
      </c>
      <c r="D9">
        <v>91.537778500000002</v>
      </c>
      <c r="E9">
        <v>463.5227787</v>
      </c>
    </row>
    <row r="10" spans="1:5">
      <c r="A10" s="38" t="s">
        <v>96</v>
      </c>
      <c r="B10">
        <v>439.00905879999999</v>
      </c>
      <c r="C10">
        <v>271.22016989999997</v>
      </c>
      <c r="D10">
        <v>174.77265420000001</v>
      </c>
      <c r="E10">
        <v>885.00188290000006</v>
      </c>
    </row>
    <row r="11" spans="1:5">
      <c r="A11" s="38" t="s">
        <v>97</v>
      </c>
      <c r="B11">
        <v>229.93250380000001</v>
      </c>
      <c r="C11">
        <v>142.0524964</v>
      </c>
      <c r="D11">
        <v>91.537778500000002</v>
      </c>
      <c r="E11">
        <v>463.5227787</v>
      </c>
    </row>
    <row r="12" spans="1:5">
      <c r="A12" s="38" t="s">
        <v>98</v>
      </c>
      <c r="B12">
        <v>228.0929864</v>
      </c>
      <c r="C12">
        <v>140.91604100000001</v>
      </c>
      <c r="D12">
        <v>90.805453459999995</v>
      </c>
      <c r="E12">
        <v>459.81448086</v>
      </c>
    </row>
    <row r="13" spans="1:5">
      <c r="A13" s="38" t="s">
        <v>100</v>
      </c>
      <c r="B13">
        <v>243.78015740000001</v>
      </c>
      <c r="C13">
        <v>150.60758860000001</v>
      </c>
      <c r="D13">
        <v>97.050628720000006</v>
      </c>
      <c r="E13">
        <v>491.43837472000001</v>
      </c>
    </row>
    <row r="14" spans="1:5">
      <c r="A14" s="38" t="s">
        <v>101</v>
      </c>
      <c r="B14">
        <v>367.09440769999998</v>
      </c>
      <c r="C14">
        <v>226.79123730000001</v>
      </c>
      <c r="D14">
        <v>146.14291600000001</v>
      </c>
      <c r="E14">
        <v>740.02856099999997</v>
      </c>
    </row>
    <row r="15" spans="1:5">
      <c r="A15" s="38" t="s">
        <v>102</v>
      </c>
      <c r="B15">
        <v>229.93250380000001</v>
      </c>
      <c r="C15">
        <v>142.0524964</v>
      </c>
      <c r="D15">
        <v>91.537778500000002</v>
      </c>
      <c r="E15">
        <v>463.5227787</v>
      </c>
    </row>
    <row r="16" spans="1:5">
      <c r="A16" s="38" t="s">
        <v>103</v>
      </c>
      <c r="B16">
        <v>229.93250380000001</v>
      </c>
      <c r="C16">
        <v>142.0524964</v>
      </c>
      <c r="D16">
        <v>91.537778500000002</v>
      </c>
      <c r="E16">
        <v>463.5227787</v>
      </c>
    </row>
    <row r="17" spans="1:5">
      <c r="A17" s="38" t="s">
        <v>104</v>
      </c>
      <c r="B17">
        <v>439.00905879999999</v>
      </c>
      <c r="C17">
        <v>271.22016989999997</v>
      </c>
      <c r="D17">
        <v>174.77265420000001</v>
      </c>
      <c r="E17">
        <v>885.00188290000006</v>
      </c>
    </row>
    <row r="18" spans="1:5">
      <c r="A18" s="38" t="s">
        <v>105</v>
      </c>
      <c r="B18">
        <v>229.93250380000001</v>
      </c>
      <c r="C18">
        <v>142.0524964</v>
      </c>
      <c r="D18">
        <v>91.537778500000002</v>
      </c>
      <c r="E18">
        <v>463.5227787</v>
      </c>
    </row>
    <row r="19" spans="1:5">
      <c r="A19" s="38" t="s">
        <v>106</v>
      </c>
      <c r="B19">
        <v>479.54489319999999</v>
      </c>
      <c r="C19">
        <v>296.26324290000002</v>
      </c>
      <c r="D19">
        <v>190.91026059999999</v>
      </c>
      <c r="E19">
        <v>966.71839669999997</v>
      </c>
    </row>
    <row r="20" spans="1:5">
      <c r="A20" s="38" t="s">
        <v>108</v>
      </c>
      <c r="B20">
        <v>252</v>
      </c>
      <c r="C20">
        <v>156</v>
      </c>
      <c r="D20">
        <v>100</v>
      </c>
      <c r="E20">
        <v>508</v>
      </c>
    </row>
    <row r="21" spans="1:5">
      <c r="A21" s="38" t="s">
        <v>109</v>
      </c>
      <c r="B21">
        <v>228.0929864</v>
      </c>
      <c r="C21">
        <v>140.91604100000001</v>
      </c>
      <c r="D21">
        <v>90.805453459999995</v>
      </c>
      <c r="E21">
        <v>459.81448086</v>
      </c>
    </row>
    <row r="22" spans="1:5">
      <c r="A22" s="38" t="s">
        <v>111</v>
      </c>
      <c r="B22">
        <v>228.0929864</v>
      </c>
      <c r="C22">
        <v>140.91604100000001</v>
      </c>
      <c r="D22">
        <v>90.805453459999995</v>
      </c>
      <c r="E22">
        <v>459.81448086</v>
      </c>
    </row>
    <row r="23" spans="1:5">
      <c r="A23" s="38" t="s">
        <v>113</v>
      </c>
      <c r="B23">
        <v>367.09440769999998</v>
      </c>
      <c r="C23">
        <v>226.79123730000001</v>
      </c>
      <c r="D23">
        <v>146.14291600000001</v>
      </c>
      <c r="E23">
        <v>740.02856099999997</v>
      </c>
    </row>
    <row r="24" spans="1:5">
      <c r="A24" s="38" t="s">
        <v>114</v>
      </c>
      <c r="B24">
        <v>229.93250380000001</v>
      </c>
      <c r="C24">
        <v>142.0524964</v>
      </c>
      <c r="D24">
        <v>91.537778500000002</v>
      </c>
      <c r="E24">
        <v>463.5227787</v>
      </c>
    </row>
    <row r="25" spans="1:5">
      <c r="A25" s="38" t="s">
        <v>115</v>
      </c>
      <c r="B25">
        <v>229.93250380000001</v>
      </c>
      <c r="C25">
        <v>142.0524964</v>
      </c>
      <c r="D25">
        <v>91.537778500000002</v>
      </c>
      <c r="E25">
        <v>463.5227787</v>
      </c>
    </row>
    <row r="26" spans="1:5">
      <c r="A26" s="38" t="s">
        <v>116</v>
      </c>
      <c r="B26">
        <v>229.93250380000001</v>
      </c>
      <c r="C26">
        <v>142.0524964</v>
      </c>
      <c r="D26">
        <v>91.537778500000002</v>
      </c>
      <c r="E26">
        <v>463.5227787</v>
      </c>
    </row>
    <row r="27" spans="1:5">
      <c r="A27" s="38" t="s">
        <v>117</v>
      </c>
      <c r="B27">
        <v>439.00905879999999</v>
      </c>
      <c r="C27">
        <v>271.22016989999997</v>
      </c>
      <c r="D27">
        <v>174.77265420000001</v>
      </c>
      <c r="E27">
        <v>885.00188290000006</v>
      </c>
    </row>
    <row r="28" spans="1:5">
      <c r="A28" s="38" t="s">
        <v>118</v>
      </c>
      <c r="B28">
        <v>229.93250380000001</v>
      </c>
      <c r="C28">
        <v>142.0524964</v>
      </c>
      <c r="D28">
        <v>91.537778500000002</v>
      </c>
      <c r="E28">
        <v>463.5227787</v>
      </c>
    </row>
    <row r="29" spans="1:5">
      <c r="A29" s="38" t="s">
        <v>119</v>
      </c>
      <c r="B29">
        <v>164.88649620000001</v>
      </c>
      <c r="C29">
        <v>101.8670176</v>
      </c>
      <c r="D29">
        <v>65.642496480000005</v>
      </c>
      <c r="E29">
        <v>332.39601028000004</v>
      </c>
    </row>
    <row r="30" spans="1:5">
      <c r="A30" s="38" t="s">
        <v>120</v>
      </c>
      <c r="B30">
        <v>129.27969949999999</v>
      </c>
      <c r="C30">
        <v>79.869108339999997</v>
      </c>
      <c r="D30">
        <v>51.467175390000001</v>
      </c>
      <c r="E30">
        <v>260.61598322999998</v>
      </c>
    </row>
    <row r="31" spans="1:5">
      <c r="A31" s="38" t="s">
        <v>121</v>
      </c>
      <c r="B31">
        <v>60.037290519999999</v>
      </c>
      <c r="C31">
        <v>37.091089150000002</v>
      </c>
      <c r="D31">
        <v>23.901275859999998</v>
      </c>
      <c r="E31">
        <v>121.02965553</v>
      </c>
    </row>
    <row r="32" spans="1:5">
      <c r="A32" s="38" t="s">
        <v>122</v>
      </c>
      <c r="B32">
        <v>229.93250380000001</v>
      </c>
      <c r="C32">
        <v>142.0524964</v>
      </c>
      <c r="D32">
        <v>91.537778500000002</v>
      </c>
      <c r="E32">
        <v>463.5227787</v>
      </c>
    </row>
    <row r="33" spans="1:5">
      <c r="A33" s="38" t="s">
        <v>123</v>
      </c>
      <c r="B33">
        <v>952.41853809999998</v>
      </c>
      <c r="C33">
        <v>588.40498290000005</v>
      </c>
      <c r="D33">
        <v>379.16464939999997</v>
      </c>
      <c r="E33">
        <v>1919.9881703999999</v>
      </c>
    </row>
    <row r="34" spans="1:5">
      <c r="A34" s="38" t="s">
        <v>124</v>
      </c>
      <c r="B34">
        <v>127.1084358</v>
      </c>
      <c r="C34">
        <v>78.527699769999998</v>
      </c>
      <c r="D34">
        <v>50.602779740000003</v>
      </c>
      <c r="E34">
        <v>256.23891530999998</v>
      </c>
    </row>
    <row r="35" spans="1:5">
      <c r="A35" s="38" t="s">
        <v>125</v>
      </c>
      <c r="B35">
        <v>228.0929864</v>
      </c>
      <c r="C35">
        <v>140.91604100000001</v>
      </c>
      <c r="D35">
        <v>90.805453459999995</v>
      </c>
      <c r="E35">
        <v>459.81448086</v>
      </c>
    </row>
    <row r="36" spans="1:5">
      <c r="A36" s="38" t="s">
        <v>127</v>
      </c>
      <c r="B36">
        <v>243.78015740000001</v>
      </c>
      <c r="C36">
        <v>150.60758860000001</v>
      </c>
      <c r="D36">
        <v>97.050628720000006</v>
      </c>
      <c r="E36">
        <v>491.43837472000001</v>
      </c>
    </row>
    <row r="37" spans="1:5">
      <c r="A37" s="38" t="s">
        <v>128</v>
      </c>
      <c r="B37">
        <v>367.09440769999998</v>
      </c>
      <c r="C37">
        <v>226.79123730000001</v>
      </c>
      <c r="D37">
        <v>146.14291600000001</v>
      </c>
      <c r="E37">
        <v>740.02856099999997</v>
      </c>
    </row>
    <row r="38" spans="1:5">
      <c r="A38" s="38" t="s">
        <v>129</v>
      </c>
      <c r="B38">
        <v>229.93250380000001</v>
      </c>
      <c r="C38">
        <v>142.0524964</v>
      </c>
      <c r="D38">
        <v>91.537778500000002</v>
      </c>
      <c r="E38">
        <v>463.5227787</v>
      </c>
    </row>
    <row r="39" spans="1:5">
      <c r="A39" s="38" t="s">
        <v>130</v>
      </c>
      <c r="B39">
        <v>229.93250380000001</v>
      </c>
      <c r="C39">
        <v>142.0524964</v>
      </c>
      <c r="D39">
        <v>91.537778500000002</v>
      </c>
      <c r="E39">
        <v>463.5227787</v>
      </c>
    </row>
    <row r="40" spans="1:5">
      <c r="A40" s="38" t="s">
        <v>131</v>
      </c>
      <c r="B40">
        <v>439.00905879999999</v>
      </c>
      <c r="C40">
        <v>271.22016989999997</v>
      </c>
      <c r="D40">
        <v>174.77265420000001</v>
      </c>
      <c r="E40">
        <v>885.00188290000006</v>
      </c>
    </row>
    <row r="41" spans="1:5">
      <c r="A41" s="38" t="s">
        <v>132</v>
      </c>
      <c r="B41">
        <v>229.93250380000001</v>
      </c>
      <c r="C41">
        <v>142.0524964</v>
      </c>
      <c r="D41">
        <v>91.537778500000002</v>
      </c>
      <c r="E41">
        <v>463.5227787</v>
      </c>
    </row>
    <row r="42" spans="1:5">
      <c r="A42" s="38" t="s">
        <v>133</v>
      </c>
      <c r="B42">
        <v>129.30888160000001</v>
      </c>
      <c r="C42">
        <v>79.887137039999999</v>
      </c>
      <c r="D42">
        <v>51.478792980000001</v>
      </c>
      <c r="E42">
        <v>260.67481162000001</v>
      </c>
    </row>
    <row r="43" spans="1:5">
      <c r="A43" s="38" t="s">
        <v>134</v>
      </c>
      <c r="B43">
        <v>129.30888160000001</v>
      </c>
      <c r="C43">
        <v>79.887137039999999</v>
      </c>
      <c r="D43">
        <v>51.478792980000001</v>
      </c>
      <c r="E43">
        <v>260.67481162000001</v>
      </c>
    </row>
    <row r="44" spans="1:5">
      <c r="A44" s="38" t="s">
        <v>135</v>
      </c>
      <c r="B44">
        <v>278.09050439999999</v>
      </c>
      <c r="C44">
        <v>171.80455019999999</v>
      </c>
      <c r="D44">
        <v>110.7098239</v>
      </c>
      <c r="E44">
        <v>560.60487850000004</v>
      </c>
    </row>
    <row r="45" spans="1:5">
      <c r="A45" s="38" t="s">
        <v>137</v>
      </c>
      <c r="B45">
        <v>663.09440770000003</v>
      </c>
      <c r="C45">
        <v>409.79123729999998</v>
      </c>
      <c r="D45">
        <v>264.14291600000001</v>
      </c>
      <c r="E45">
        <v>1337.0285610000001</v>
      </c>
    </row>
    <row r="46" spans="1:5">
      <c r="A46" s="38" t="s">
        <v>138</v>
      </c>
      <c r="B46">
        <v>257.88906800000001</v>
      </c>
      <c r="C46">
        <v>157.18168499999999</v>
      </c>
      <c r="D46">
        <v>100.1771828</v>
      </c>
      <c r="E46">
        <v>515.24793579999994</v>
      </c>
    </row>
    <row r="47" spans="1:5">
      <c r="A47" s="38" t="s">
        <v>139</v>
      </c>
      <c r="B47">
        <v>272.53597780000001</v>
      </c>
      <c r="C47">
        <v>171.0341937</v>
      </c>
      <c r="D47">
        <v>111.92908319999999</v>
      </c>
      <c r="E47">
        <v>555.49925470000005</v>
      </c>
    </row>
    <row r="48" spans="1:5">
      <c r="A48" s="38" t="s">
        <v>140</v>
      </c>
      <c r="B48">
        <v>474.81828960000001</v>
      </c>
      <c r="C48">
        <v>291.80137359999998</v>
      </c>
      <c r="D48">
        <v>187.18903409999999</v>
      </c>
      <c r="E48">
        <v>953.80869729999995</v>
      </c>
    </row>
    <row r="49" spans="1:5">
      <c r="A49" s="38" t="s">
        <v>141</v>
      </c>
      <c r="B49">
        <v>315.398619</v>
      </c>
      <c r="C49">
        <v>191.7699959</v>
      </c>
      <c r="D49">
        <v>121.8833885</v>
      </c>
      <c r="E49">
        <v>629.05200339999999</v>
      </c>
    </row>
    <row r="50" spans="1:5">
      <c r="A50" s="38" t="s">
        <v>142</v>
      </c>
      <c r="B50">
        <v>263.57643239999999</v>
      </c>
      <c r="C50">
        <v>161.15778900000001</v>
      </c>
      <c r="D50">
        <v>102.93782710000001</v>
      </c>
      <c r="E50">
        <v>527.67204850000007</v>
      </c>
    </row>
    <row r="51" spans="1:5">
      <c r="A51" s="38" t="s">
        <v>143</v>
      </c>
      <c r="B51">
        <v>560.89913750000005</v>
      </c>
      <c r="C51">
        <v>346.52396420000002</v>
      </c>
      <c r="D51">
        <v>223.29796859999999</v>
      </c>
      <c r="E51">
        <v>1130.7210703000001</v>
      </c>
    </row>
    <row r="52" spans="1:5">
      <c r="A52" s="38" t="s">
        <v>145</v>
      </c>
      <c r="B52">
        <v>228.0929864</v>
      </c>
      <c r="C52">
        <v>140.91604100000001</v>
      </c>
      <c r="D52">
        <v>90.805453459999995</v>
      </c>
      <c r="E52">
        <v>459.81448086</v>
      </c>
    </row>
    <row r="53" spans="1:5">
      <c r="A53" s="38" t="s">
        <v>147</v>
      </c>
      <c r="B53">
        <v>243.78015740000001</v>
      </c>
      <c r="C53">
        <v>150.60758860000001</v>
      </c>
      <c r="D53">
        <v>97.050628720000006</v>
      </c>
      <c r="E53">
        <v>491.43837472000001</v>
      </c>
    </row>
    <row r="54" spans="1:5">
      <c r="A54" s="38" t="s">
        <v>148</v>
      </c>
      <c r="B54">
        <v>367.09440769999998</v>
      </c>
      <c r="C54">
        <v>226.79123730000001</v>
      </c>
      <c r="D54">
        <v>146.14291600000001</v>
      </c>
      <c r="E54">
        <v>740.02856099999997</v>
      </c>
    </row>
    <row r="55" spans="1:5">
      <c r="A55" s="38" t="s">
        <v>149</v>
      </c>
      <c r="B55">
        <v>229.93250380000001</v>
      </c>
      <c r="C55">
        <v>142.0524964</v>
      </c>
      <c r="D55">
        <v>91.537778500000002</v>
      </c>
      <c r="E55">
        <v>463.5227787</v>
      </c>
    </row>
    <row r="56" spans="1:5">
      <c r="A56" s="38" t="s">
        <v>150</v>
      </c>
      <c r="B56">
        <v>229.93250380000001</v>
      </c>
      <c r="C56">
        <v>142.0524964</v>
      </c>
      <c r="D56">
        <v>91.537778500000002</v>
      </c>
      <c r="E56">
        <v>463.5227787</v>
      </c>
    </row>
    <row r="57" spans="1:5">
      <c r="A57" s="38" t="s">
        <v>151</v>
      </c>
      <c r="B57">
        <v>439.00905879999999</v>
      </c>
      <c r="C57">
        <v>271.22016989999997</v>
      </c>
      <c r="D57">
        <v>174.77265420000001</v>
      </c>
      <c r="E57">
        <v>885.00188290000006</v>
      </c>
    </row>
    <row r="58" spans="1:5">
      <c r="A58" s="38" t="s">
        <v>152</v>
      </c>
      <c r="B58">
        <v>229.93250380000001</v>
      </c>
      <c r="C58">
        <v>142.0524964</v>
      </c>
      <c r="D58">
        <v>91.537778500000002</v>
      </c>
      <c r="E58">
        <v>463.5227787</v>
      </c>
    </row>
    <row r="59" spans="1:5">
      <c r="A59" s="38" t="s">
        <v>153</v>
      </c>
      <c r="B59">
        <v>228.0929864</v>
      </c>
      <c r="C59">
        <v>140.91604100000001</v>
      </c>
      <c r="D59">
        <v>90.805453459999995</v>
      </c>
      <c r="E59">
        <v>459.81448086</v>
      </c>
    </row>
    <row r="60" spans="1:5">
      <c r="A60" s="38" t="s">
        <v>155</v>
      </c>
      <c r="B60">
        <v>243.78015740000001</v>
      </c>
      <c r="C60">
        <v>150.60758860000001</v>
      </c>
      <c r="D60">
        <v>97.050628720000006</v>
      </c>
      <c r="E60">
        <v>491.43837472000001</v>
      </c>
    </row>
    <row r="61" spans="1:5">
      <c r="A61" s="38" t="s">
        <v>156</v>
      </c>
      <c r="B61">
        <v>367.09440769999998</v>
      </c>
      <c r="C61">
        <v>226.79123730000001</v>
      </c>
      <c r="D61">
        <v>146.14291600000001</v>
      </c>
      <c r="E61">
        <v>740.02856099999997</v>
      </c>
    </row>
    <row r="62" spans="1:5">
      <c r="A62" s="38" t="s">
        <v>157</v>
      </c>
      <c r="B62">
        <v>229.93250380000001</v>
      </c>
      <c r="C62">
        <v>142.0524964</v>
      </c>
      <c r="D62">
        <v>91.537778500000002</v>
      </c>
      <c r="E62">
        <v>463.5227787</v>
      </c>
    </row>
    <row r="63" spans="1:5">
      <c r="A63" s="38" t="s">
        <v>158</v>
      </c>
      <c r="B63">
        <v>229.93250380000001</v>
      </c>
      <c r="C63">
        <v>142.0524964</v>
      </c>
      <c r="D63">
        <v>91.537778500000002</v>
      </c>
      <c r="E63">
        <v>463.5227787</v>
      </c>
    </row>
    <row r="64" spans="1:5">
      <c r="A64" s="38" t="s">
        <v>159</v>
      </c>
      <c r="B64">
        <v>439.00905879999999</v>
      </c>
      <c r="C64">
        <v>271.22016989999997</v>
      </c>
      <c r="D64">
        <v>174.77265420000001</v>
      </c>
      <c r="E64">
        <v>885.00188290000006</v>
      </c>
    </row>
    <row r="65" spans="1:5">
      <c r="A65" s="38" t="s">
        <v>160</v>
      </c>
      <c r="B65">
        <v>229.93250380000001</v>
      </c>
      <c r="C65">
        <v>142.0524964</v>
      </c>
      <c r="D65">
        <v>91.537778500000002</v>
      </c>
      <c r="E65">
        <v>463.5227787</v>
      </c>
    </row>
    <row r="66" spans="1:5">
      <c r="A66" s="38" t="s">
        <v>161</v>
      </c>
      <c r="B66">
        <v>228.0929864</v>
      </c>
      <c r="C66">
        <v>140.91604100000001</v>
      </c>
      <c r="D66">
        <v>90.805453459999995</v>
      </c>
      <c r="E66">
        <v>459.81448086</v>
      </c>
    </row>
    <row r="67" spans="1:5">
      <c r="A67" s="38" t="s">
        <v>163</v>
      </c>
      <c r="B67">
        <v>243.78015740000001</v>
      </c>
      <c r="C67">
        <v>150.60758860000001</v>
      </c>
      <c r="D67">
        <v>97.050628720000006</v>
      </c>
      <c r="E67">
        <v>491.43837472000001</v>
      </c>
    </row>
    <row r="68" spans="1:5">
      <c r="A68" s="38" t="s">
        <v>164</v>
      </c>
      <c r="B68">
        <v>367.09440769999998</v>
      </c>
      <c r="C68">
        <v>226.79123730000001</v>
      </c>
      <c r="D68">
        <v>146.14291600000001</v>
      </c>
      <c r="E68">
        <v>740.02856099999997</v>
      </c>
    </row>
    <row r="69" spans="1:5">
      <c r="A69" s="38" t="s">
        <v>165</v>
      </c>
      <c r="B69">
        <v>229.93250380000001</v>
      </c>
      <c r="C69">
        <v>142.0524964</v>
      </c>
      <c r="D69">
        <v>91.537778500000002</v>
      </c>
      <c r="E69">
        <v>463.5227787</v>
      </c>
    </row>
    <row r="70" spans="1:5">
      <c r="A70" s="38" t="s">
        <v>166</v>
      </c>
      <c r="B70">
        <v>229.93250380000001</v>
      </c>
      <c r="C70">
        <v>142.0524964</v>
      </c>
      <c r="D70">
        <v>91.537778500000002</v>
      </c>
      <c r="E70">
        <v>463.5227787</v>
      </c>
    </row>
    <row r="71" spans="1:5">
      <c r="A71" s="38" t="s">
        <v>167</v>
      </c>
      <c r="B71">
        <v>439.00905879999999</v>
      </c>
      <c r="C71">
        <v>271.22016989999997</v>
      </c>
      <c r="D71">
        <v>174.77265420000001</v>
      </c>
      <c r="E71">
        <v>885.00188290000006</v>
      </c>
    </row>
    <row r="72" spans="1:5">
      <c r="A72" s="38" t="s">
        <v>168</v>
      </c>
      <c r="B72">
        <v>229.93250380000001</v>
      </c>
      <c r="C72">
        <v>142.0524964</v>
      </c>
      <c r="D72">
        <v>91.537778500000002</v>
      </c>
      <c r="E72">
        <v>463.5227787</v>
      </c>
    </row>
    <row r="73" spans="1:5">
      <c r="A73" s="38" t="s">
        <v>180</v>
      </c>
      <c r="B73">
        <v>19728.792241419997</v>
      </c>
      <c r="C73">
        <v>12183.123330839997</v>
      </c>
      <c r="D73">
        <v>7847.438744529999</v>
      </c>
      <c r="E73">
        <v>39759.35431678997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61880-F9AE-44B2-8308-0923A7A54D58}">
  <dimension ref="B2:O232"/>
  <sheetViews>
    <sheetView workbookViewId="0">
      <selection activeCell="J5" sqref="J5"/>
    </sheetView>
  </sheetViews>
  <sheetFormatPr defaultRowHeight="12.5"/>
  <cols>
    <col min="2" max="2" width="4" bestFit="1" customWidth="1"/>
    <col min="3" max="3" width="44.1796875" customWidth="1"/>
    <col min="5" max="5" width="13" customWidth="1"/>
    <col min="6" max="6" width="17.26953125" customWidth="1"/>
    <col min="7" max="7" width="12.26953125" customWidth="1"/>
  </cols>
  <sheetData>
    <row r="2" spans="2:15">
      <c r="C2" t="s">
        <v>230</v>
      </c>
    </row>
    <row r="4" spans="2:15" ht="14.5">
      <c r="B4" s="36" t="s">
        <v>76</v>
      </c>
      <c r="C4" s="36" t="s">
        <v>77</v>
      </c>
      <c r="D4" s="36" t="s">
        <v>78</v>
      </c>
      <c r="E4" s="36" t="s">
        <v>79</v>
      </c>
      <c r="F4" s="36" t="s">
        <v>80</v>
      </c>
      <c r="G4" s="36" t="s">
        <v>81</v>
      </c>
      <c r="H4" s="36" t="s">
        <v>82</v>
      </c>
      <c r="I4" s="36" t="s">
        <v>83</v>
      </c>
      <c r="J4" s="36" t="s">
        <v>84</v>
      </c>
      <c r="K4" s="36" t="s">
        <v>85</v>
      </c>
      <c r="L4" s="36" t="s">
        <v>86</v>
      </c>
      <c r="M4" s="36" t="s">
        <v>87</v>
      </c>
      <c r="N4" s="36" t="s">
        <v>88</v>
      </c>
      <c r="O4" s="36" t="s">
        <v>89</v>
      </c>
    </row>
    <row r="5" spans="2:15" ht="14.5">
      <c r="B5" s="36">
        <v>6</v>
      </c>
      <c r="C5" s="36" t="s">
        <v>90</v>
      </c>
      <c r="D5" s="36">
        <v>2020</v>
      </c>
      <c r="E5" s="36">
        <v>10000</v>
      </c>
      <c r="F5" s="36">
        <v>30000</v>
      </c>
      <c r="G5" s="36" t="s">
        <v>91</v>
      </c>
      <c r="H5" s="36"/>
      <c r="I5" s="36"/>
      <c r="J5" s="36">
        <v>228.0929864</v>
      </c>
      <c r="K5" s="36"/>
      <c r="L5" s="36">
        <v>4.561859729</v>
      </c>
      <c r="M5" s="36">
        <v>0.92</v>
      </c>
      <c r="N5" s="36"/>
      <c r="O5" s="36"/>
    </row>
    <row r="6" spans="2:15" ht="14.5">
      <c r="B6" s="36">
        <v>7</v>
      </c>
      <c r="C6" s="36" t="s">
        <v>90</v>
      </c>
      <c r="D6" s="36">
        <v>2020</v>
      </c>
      <c r="E6" s="36">
        <v>30000</v>
      </c>
      <c r="F6" s="36">
        <v>100000000</v>
      </c>
      <c r="G6" s="36" t="s">
        <v>91</v>
      </c>
      <c r="H6" s="36"/>
      <c r="I6" s="36"/>
      <c r="J6" s="36">
        <v>140.91604100000001</v>
      </c>
      <c r="K6" s="36"/>
      <c r="L6" s="36">
        <v>2.8183208209999999</v>
      </c>
      <c r="M6" s="36">
        <v>0.92</v>
      </c>
    </row>
    <row r="7" spans="2:15" ht="14.5">
      <c r="B7" s="36">
        <v>8</v>
      </c>
      <c r="C7" s="36" t="s">
        <v>90</v>
      </c>
      <c r="D7" s="36">
        <v>2020</v>
      </c>
      <c r="E7" s="36">
        <v>100000000</v>
      </c>
      <c r="F7" s="36">
        <v>1000000000</v>
      </c>
      <c r="G7" s="36" t="s">
        <v>91</v>
      </c>
      <c r="H7" s="36"/>
      <c r="I7" s="36"/>
      <c r="J7" s="36">
        <v>90.805453459999995</v>
      </c>
      <c r="K7" s="36"/>
      <c r="L7" s="36">
        <v>1.8161090689999999</v>
      </c>
      <c r="M7" s="36">
        <v>0.92</v>
      </c>
    </row>
    <row r="8" spans="2:15" ht="14.5">
      <c r="B8" s="36">
        <v>14</v>
      </c>
      <c r="C8" s="36" t="s">
        <v>92</v>
      </c>
      <c r="D8" s="36">
        <v>2020</v>
      </c>
      <c r="E8" s="36">
        <v>10000</v>
      </c>
      <c r="F8" s="36">
        <v>30000</v>
      </c>
      <c r="G8" s="36" t="s">
        <v>91</v>
      </c>
      <c r="H8" s="36"/>
      <c r="I8" s="36"/>
      <c r="J8" s="36">
        <v>243.78015740000001</v>
      </c>
      <c r="K8" s="36"/>
      <c r="L8" s="36">
        <v>4.8756031479999997</v>
      </c>
      <c r="M8" s="36">
        <v>0.9</v>
      </c>
    </row>
    <row r="9" spans="2:15" ht="14.5">
      <c r="B9" s="36">
        <v>15</v>
      </c>
      <c r="C9" s="36" t="s">
        <v>92</v>
      </c>
      <c r="D9" s="36">
        <v>2020</v>
      </c>
      <c r="E9" s="36">
        <v>30000</v>
      </c>
      <c r="F9" s="36">
        <v>100000000</v>
      </c>
      <c r="G9" s="36" t="s">
        <v>91</v>
      </c>
      <c r="H9" s="36"/>
      <c r="I9" s="36"/>
      <c r="J9" s="36">
        <v>150.60758860000001</v>
      </c>
      <c r="K9" s="36"/>
      <c r="L9" s="36">
        <v>3.0121517720000002</v>
      </c>
      <c r="M9" s="36">
        <v>0.9</v>
      </c>
    </row>
    <row r="10" spans="2:15" ht="14.5">
      <c r="B10" s="36">
        <v>16</v>
      </c>
      <c r="C10" s="36" t="s">
        <v>92</v>
      </c>
      <c r="D10" s="36">
        <v>2020</v>
      </c>
      <c r="E10" s="36">
        <v>100000000</v>
      </c>
      <c r="F10" s="36">
        <v>1000000000</v>
      </c>
      <c r="G10" s="36" t="s">
        <v>91</v>
      </c>
      <c r="H10" s="36"/>
      <c r="I10" s="36"/>
      <c r="J10" s="36">
        <v>97.050628720000006</v>
      </c>
      <c r="K10" s="36"/>
      <c r="L10" s="36">
        <v>1.9410125739999999</v>
      </c>
      <c r="M10" s="36">
        <v>0.9</v>
      </c>
    </row>
    <row r="11" spans="2:15" ht="14.5">
      <c r="B11" s="36">
        <v>22</v>
      </c>
      <c r="C11" s="36" t="s">
        <v>93</v>
      </c>
      <c r="D11" s="36">
        <v>2020</v>
      </c>
      <c r="E11" s="36">
        <v>10000</v>
      </c>
      <c r="F11" s="36">
        <v>30000</v>
      </c>
      <c r="G11" s="36" t="s">
        <v>91</v>
      </c>
      <c r="H11" s="36"/>
      <c r="I11" s="36"/>
      <c r="J11" s="36">
        <v>367.09440769999998</v>
      </c>
      <c r="K11" s="36"/>
      <c r="L11" s="36">
        <v>7.3418881550000004</v>
      </c>
      <c r="M11" s="36">
        <v>0.5</v>
      </c>
    </row>
    <row r="12" spans="2:15" ht="14.5">
      <c r="B12" s="36">
        <v>23</v>
      </c>
      <c r="C12" s="36" t="s">
        <v>93</v>
      </c>
      <c r="D12" s="36">
        <v>2020</v>
      </c>
      <c r="E12" s="36">
        <v>30000</v>
      </c>
      <c r="F12" s="36">
        <v>100000000</v>
      </c>
      <c r="G12" s="36" t="s">
        <v>91</v>
      </c>
      <c r="H12" s="36"/>
      <c r="I12" s="36"/>
      <c r="J12" s="36">
        <v>226.79123730000001</v>
      </c>
      <c r="K12" s="36"/>
      <c r="L12" s="36">
        <v>4.5358247470000004</v>
      </c>
      <c r="M12" s="36">
        <v>0.5</v>
      </c>
    </row>
    <row r="13" spans="2:15" ht="14.5">
      <c r="B13" s="36">
        <v>24</v>
      </c>
      <c r="C13" s="36" t="s">
        <v>93</v>
      </c>
      <c r="D13" s="36">
        <v>2020</v>
      </c>
      <c r="E13" s="36">
        <v>100000000</v>
      </c>
      <c r="F13" s="36">
        <v>1000000000</v>
      </c>
      <c r="G13" s="36" t="s">
        <v>91</v>
      </c>
      <c r="H13" s="36"/>
      <c r="I13" s="36"/>
      <c r="J13" s="36">
        <v>146.14291600000001</v>
      </c>
      <c r="K13" s="36"/>
      <c r="L13" s="36">
        <v>2.92285832</v>
      </c>
      <c r="M13" s="36">
        <v>0.5</v>
      </c>
    </row>
    <row r="14" spans="2:15" ht="14.5">
      <c r="B14" s="36">
        <v>30</v>
      </c>
      <c r="C14" s="36" t="s">
        <v>94</v>
      </c>
      <c r="D14" s="36">
        <v>2020</v>
      </c>
      <c r="E14" s="36">
        <v>10000</v>
      </c>
      <c r="F14" s="36">
        <v>30000</v>
      </c>
      <c r="G14" s="36" t="s">
        <v>91</v>
      </c>
      <c r="H14" s="36"/>
      <c r="I14" s="36"/>
      <c r="J14" s="36">
        <v>229.93250380000001</v>
      </c>
      <c r="K14" s="36"/>
      <c r="L14" s="36">
        <v>4.5986500760000002</v>
      </c>
      <c r="M14" s="36">
        <v>0.92</v>
      </c>
    </row>
    <row r="15" spans="2:15" ht="14.5">
      <c r="B15" s="36">
        <v>31</v>
      </c>
      <c r="C15" s="36" t="s">
        <v>94</v>
      </c>
      <c r="D15" s="36">
        <v>2020</v>
      </c>
      <c r="E15" s="36">
        <v>30000</v>
      </c>
      <c r="F15" s="36">
        <v>100000000</v>
      </c>
      <c r="G15" s="36" t="s">
        <v>91</v>
      </c>
      <c r="H15" s="36"/>
      <c r="I15" s="36"/>
      <c r="J15" s="36">
        <v>142.0524964</v>
      </c>
      <c r="K15" s="36"/>
      <c r="L15" s="36">
        <v>2.8410499279999999</v>
      </c>
      <c r="M15" s="36">
        <v>0.92</v>
      </c>
    </row>
    <row r="16" spans="2:15" ht="14.5">
      <c r="B16" s="36">
        <v>32</v>
      </c>
      <c r="C16" s="36" t="s">
        <v>94</v>
      </c>
      <c r="D16" s="36">
        <v>2020</v>
      </c>
      <c r="E16" s="36">
        <v>100000000</v>
      </c>
      <c r="F16" s="36">
        <v>1000000000</v>
      </c>
      <c r="G16" s="36" t="s">
        <v>91</v>
      </c>
      <c r="H16" s="36"/>
      <c r="I16" s="36"/>
      <c r="J16" s="36">
        <v>91.537778500000002</v>
      </c>
      <c r="K16" s="36"/>
      <c r="L16" s="36">
        <v>1.83075557</v>
      </c>
      <c r="M16" s="36">
        <v>0.92</v>
      </c>
    </row>
    <row r="17" spans="2:13" ht="14.5">
      <c r="B17" s="36">
        <v>38</v>
      </c>
      <c r="C17" s="36" t="s">
        <v>95</v>
      </c>
      <c r="D17" s="36">
        <v>2020</v>
      </c>
      <c r="E17" s="36">
        <v>10000</v>
      </c>
      <c r="F17" s="36">
        <v>30000</v>
      </c>
      <c r="G17" s="36" t="s">
        <v>91</v>
      </c>
      <c r="H17" s="36"/>
      <c r="I17" s="36"/>
      <c r="J17" s="36">
        <v>229.93250380000001</v>
      </c>
      <c r="K17" s="36"/>
      <c r="L17" s="36">
        <v>4.5986500760000002</v>
      </c>
      <c r="M17" s="36">
        <v>0.85</v>
      </c>
    </row>
    <row r="18" spans="2:13" ht="14.5">
      <c r="B18" s="36">
        <v>39</v>
      </c>
      <c r="C18" s="36" t="s">
        <v>95</v>
      </c>
      <c r="D18" s="36">
        <v>2020</v>
      </c>
      <c r="E18" s="36">
        <v>30000</v>
      </c>
      <c r="F18" s="36">
        <v>100000000</v>
      </c>
      <c r="G18" s="36" t="s">
        <v>91</v>
      </c>
      <c r="H18" s="36"/>
      <c r="I18" s="36"/>
      <c r="J18" s="36">
        <v>142.0524964</v>
      </c>
      <c r="K18" s="36"/>
      <c r="L18" s="36">
        <v>2.8410499279999999</v>
      </c>
      <c r="M18" s="36">
        <v>0.85</v>
      </c>
    </row>
    <row r="19" spans="2:13" ht="14.5">
      <c r="B19" s="36">
        <v>40</v>
      </c>
      <c r="C19" s="36" t="s">
        <v>95</v>
      </c>
      <c r="D19" s="36">
        <v>2020</v>
      </c>
      <c r="E19" s="36">
        <v>100000000</v>
      </c>
      <c r="F19" s="36">
        <v>1000000000</v>
      </c>
      <c r="G19" s="36" t="s">
        <v>91</v>
      </c>
      <c r="H19" s="36"/>
      <c r="I19" s="36"/>
      <c r="J19" s="36">
        <v>91.537778500000002</v>
      </c>
      <c r="K19" s="36"/>
      <c r="L19" s="36">
        <v>1.83075557</v>
      </c>
      <c r="M19" s="36">
        <v>0.85</v>
      </c>
    </row>
    <row r="20" spans="2:13" ht="14.5">
      <c r="B20" s="36">
        <v>46</v>
      </c>
      <c r="C20" s="36" t="s">
        <v>96</v>
      </c>
      <c r="D20" s="36">
        <v>2020</v>
      </c>
      <c r="E20" s="36">
        <v>10000</v>
      </c>
      <c r="F20" s="36">
        <v>30000</v>
      </c>
      <c r="G20" s="36" t="s">
        <v>91</v>
      </c>
      <c r="H20" s="36"/>
      <c r="I20" s="36"/>
      <c r="J20" s="36">
        <v>439.00905879999999</v>
      </c>
      <c r="K20" s="36"/>
      <c r="L20" s="36">
        <v>8.7801811759999993</v>
      </c>
      <c r="M20" s="36">
        <v>0.85</v>
      </c>
    </row>
    <row r="21" spans="2:13" ht="14.5">
      <c r="B21" s="36">
        <v>47</v>
      </c>
      <c r="C21" s="36" t="s">
        <v>96</v>
      </c>
      <c r="D21" s="36">
        <v>2020</v>
      </c>
      <c r="E21" s="36">
        <v>30000</v>
      </c>
      <c r="F21" s="36">
        <v>100000000</v>
      </c>
      <c r="G21" s="36" t="s">
        <v>91</v>
      </c>
      <c r="H21" s="36"/>
      <c r="I21" s="36"/>
      <c r="J21" s="36">
        <v>271.22016989999997</v>
      </c>
      <c r="K21" s="36"/>
      <c r="L21" s="36">
        <v>5.424403399</v>
      </c>
      <c r="M21" s="36">
        <v>0.85</v>
      </c>
    </row>
    <row r="22" spans="2:13" ht="14.5">
      <c r="B22" s="36">
        <v>48</v>
      </c>
      <c r="C22" s="36" t="s">
        <v>96</v>
      </c>
      <c r="D22" s="36">
        <v>2020</v>
      </c>
      <c r="E22" s="36">
        <v>100000000</v>
      </c>
      <c r="F22" s="36">
        <v>1000000000</v>
      </c>
      <c r="G22" s="36" t="s">
        <v>91</v>
      </c>
      <c r="H22" s="36"/>
      <c r="I22" s="36"/>
      <c r="J22" s="36">
        <v>174.77265420000001</v>
      </c>
      <c r="K22" s="36"/>
      <c r="L22" s="36">
        <v>3.4954530849999998</v>
      </c>
      <c r="M22" s="36">
        <v>0.85</v>
      </c>
    </row>
    <row r="23" spans="2:13" ht="14.5">
      <c r="B23" s="36">
        <v>54</v>
      </c>
      <c r="C23" s="36" t="s">
        <v>97</v>
      </c>
      <c r="D23" s="36">
        <v>2020</v>
      </c>
      <c r="E23" s="36">
        <v>10000</v>
      </c>
      <c r="F23" s="36">
        <v>30000</v>
      </c>
      <c r="G23" s="36" t="s">
        <v>91</v>
      </c>
      <c r="H23" s="36"/>
      <c r="I23" s="36"/>
      <c r="J23" s="36">
        <v>229.93250380000001</v>
      </c>
      <c r="K23" s="36"/>
      <c r="L23" s="36">
        <v>4.5986500760000002</v>
      </c>
      <c r="M23" s="36">
        <v>0.92</v>
      </c>
    </row>
    <row r="24" spans="2:13" ht="14.5">
      <c r="B24" s="36">
        <v>55</v>
      </c>
      <c r="C24" s="36" t="s">
        <v>97</v>
      </c>
      <c r="D24" s="36">
        <v>2020</v>
      </c>
      <c r="E24" s="36">
        <v>30000</v>
      </c>
      <c r="F24" s="36">
        <v>100000000</v>
      </c>
      <c r="G24" s="36" t="s">
        <v>91</v>
      </c>
      <c r="H24" s="36"/>
      <c r="I24" s="36"/>
      <c r="J24" s="36">
        <v>142.0524964</v>
      </c>
      <c r="K24" s="36"/>
      <c r="L24" s="36">
        <v>2.8410499279999999</v>
      </c>
      <c r="M24" s="36">
        <v>0.92</v>
      </c>
    </row>
    <row r="25" spans="2:13" ht="14.5">
      <c r="B25" s="36">
        <v>56</v>
      </c>
      <c r="C25" s="36" t="s">
        <v>97</v>
      </c>
      <c r="D25" s="36">
        <v>2020</v>
      </c>
      <c r="E25" s="36">
        <v>100000000</v>
      </c>
      <c r="F25" s="36">
        <v>1000000000</v>
      </c>
      <c r="G25" s="36" t="s">
        <v>91</v>
      </c>
      <c r="H25" s="36"/>
      <c r="I25" s="36"/>
      <c r="J25" s="36">
        <v>91.537778500000002</v>
      </c>
      <c r="K25" s="36"/>
      <c r="L25" s="36">
        <v>1.83075557</v>
      </c>
      <c r="M25" s="36">
        <v>0.92</v>
      </c>
    </row>
    <row r="26" spans="2:13" ht="14.5">
      <c r="B26" s="36">
        <v>62</v>
      </c>
      <c r="C26" s="36" t="s">
        <v>98</v>
      </c>
      <c r="D26" s="36">
        <v>2020</v>
      </c>
      <c r="E26" s="36">
        <v>10000</v>
      </c>
      <c r="F26" s="36">
        <v>30000</v>
      </c>
      <c r="G26" s="36" t="s">
        <v>99</v>
      </c>
      <c r="H26" s="36"/>
      <c r="I26" s="36"/>
      <c r="J26" s="36">
        <v>228.0929864</v>
      </c>
      <c r="K26" s="36"/>
      <c r="L26" s="36">
        <v>4.561859729</v>
      </c>
      <c r="M26" s="36">
        <v>0.92</v>
      </c>
    </row>
    <row r="27" spans="2:13" ht="14.5">
      <c r="B27" s="36">
        <v>63</v>
      </c>
      <c r="C27" s="36" t="s">
        <v>98</v>
      </c>
      <c r="D27" s="36">
        <v>2020</v>
      </c>
      <c r="E27" s="36">
        <v>30000</v>
      </c>
      <c r="F27" s="36">
        <v>100000000</v>
      </c>
      <c r="G27" s="36" t="s">
        <v>99</v>
      </c>
      <c r="H27" s="36"/>
      <c r="I27" s="36"/>
      <c r="J27" s="36">
        <v>140.91604100000001</v>
      </c>
      <c r="K27" s="36"/>
      <c r="L27" s="36">
        <v>2.8183208209999999</v>
      </c>
      <c r="M27" s="36">
        <v>0.92</v>
      </c>
    </row>
    <row r="28" spans="2:13" ht="14.5">
      <c r="B28" s="36">
        <v>64</v>
      </c>
      <c r="C28" s="36" t="s">
        <v>98</v>
      </c>
      <c r="D28" s="36">
        <v>2020</v>
      </c>
      <c r="E28" s="36">
        <v>100000000</v>
      </c>
      <c r="F28" s="36">
        <v>1000000000</v>
      </c>
      <c r="G28" s="36" t="s">
        <v>99</v>
      </c>
      <c r="H28" s="36"/>
      <c r="I28" s="36"/>
      <c r="J28" s="36">
        <v>90.805453459999995</v>
      </c>
      <c r="K28" s="36"/>
      <c r="L28" s="36">
        <v>1.8161090689999999</v>
      </c>
      <c r="M28" s="36">
        <v>0.92</v>
      </c>
    </row>
    <row r="29" spans="2:13" ht="14.5">
      <c r="B29" s="36">
        <v>70</v>
      </c>
      <c r="C29" s="36" t="s">
        <v>100</v>
      </c>
      <c r="D29" s="36">
        <v>2020</v>
      </c>
      <c r="E29" s="36">
        <v>10000</v>
      </c>
      <c r="F29" s="36">
        <v>30000</v>
      </c>
      <c r="G29" s="36" t="s">
        <v>99</v>
      </c>
      <c r="H29" s="36"/>
      <c r="I29" s="36"/>
      <c r="J29" s="36">
        <v>243.78015740000001</v>
      </c>
      <c r="K29" s="36"/>
      <c r="L29" s="36">
        <v>4.8756031479999997</v>
      </c>
      <c r="M29" s="36">
        <v>0.9</v>
      </c>
    </row>
    <row r="30" spans="2:13" ht="14.5">
      <c r="B30" s="36">
        <v>71</v>
      </c>
      <c r="C30" s="36" t="s">
        <v>100</v>
      </c>
      <c r="D30" s="36">
        <v>2020</v>
      </c>
      <c r="E30" s="36">
        <v>30000</v>
      </c>
      <c r="F30" s="36">
        <v>100000000</v>
      </c>
      <c r="G30" s="36" t="s">
        <v>99</v>
      </c>
      <c r="H30" s="36"/>
      <c r="I30" s="36"/>
      <c r="J30" s="36">
        <v>150.60758860000001</v>
      </c>
      <c r="K30" s="36"/>
      <c r="L30" s="36">
        <v>3.0121517720000002</v>
      </c>
      <c r="M30" s="36">
        <v>0.9</v>
      </c>
    </row>
    <row r="31" spans="2:13" ht="14.5">
      <c r="B31" s="36">
        <v>72</v>
      </c>
      <c r="C31" s="36" t="s">
        <v>100</v>
      </c>
      <c r="D31" s="36">
        <v>2020</v>
      </c>
      <c r="E31" s="36">
        <v>100000000</v>
      </c>
      <c r="F31" s="36">
        <v>1000000000</v>
      </c>
      <c r="G31" s="36" t="s">
        <v>99</v>
      </c>
      <c r="H31" s="36"/>
      <c r="I31" s="36"/>
      <c r="J31" s="36">
        <v>97.050628720000006</v>
      </c>
      <c r="K31" s="36"/>
      <c r="L31" s="36">
        <v>1.9410125739999999</v>
      </c>
      <c r="M31" s="36">
        <v>0.9</v>
      </c>
    </row>
    <row r="32" spans="2:13" ht="14.5">
      <c r="B32" s="36">
        <v>78</v>
      </c>
      <c r="C32" s="36" t="s">
        <v>101</v>
      </c>
      <c r="D32" s="36">
        <v>2020</v>
      </c>
      <c r="E32" s="36">
        <v>10000</v>
      </c>
      <c r="F32" s="36">
        <v>30000</v>
      </c>
      <c r="G32" s="36" t="s">
        <v>99</v>
      </c>
      <c r="H32" s="36"/>
      <c r="I32" s="36"/>
      <c r="J32" s="36">
        <v>367.09440769999998</v>
      </c>
      <c r="K32" s="36"/>
      <c r="L32" s="36">
        <v>7.3418881550000004</v>
      </c>
      <c r="M32" s="36">
        <v>0.5</v>
      </c>
    </row>
    <row r="33" spans="2:13" ht="14.5">
      <c r="B33" s="36">
        <v>79</v>
      </c>
      <c r="C33" s="36" t="s">
        <v>101</v>
      </c>
      <c r="D33" s="36">
        <v>2020</v>
      </c>
      <c r="E33" s="36">
        <v>30000</v>
      </c>
      <c r="F33" s="36">
        <v>100000000</v>
      </c>
      <c r="G33" s="36" t="s">
        <v>99</v>
      </c>
      <c r="H33" s="36"/>
      <c r="I33" s="36"/>
      <c r="J33" s="36">
        <v>226.79123730000001</v>
      </c>
      <c r="K33" s="36"/>
      <c r="L33" s="36">
        <v>4.5358247470000004</v>
      </c>
      <c r="M33" s="36">
        <v>0.5</v>
      </c>
    </row>
    <row r="34" spans="2:13" ht="14.5">
      <c r="B34" s="36">
        <v>80</v>
      </c>
      <c r="C34" s="36" t="s">
        <v>101</v>
      </c>
      <c r="D34" s="36">
        <v>2020</v>
      </c>
      <c r="E34" s="36">
        <v>100000000</v>
      </c>
      <c r="F34" s="36">
        <v>1000000000</v>
      </c>
      <c r="G34" s="36" t="s">
        <v>99</v>
      </c>
      <c r="H34" s="36"/>
      <c r="I34" s="36"/>
      <c r="J34" s="36">
        <v>146.14291600000001</v>
      </c>
      <c r="K34" s="36"/>
      <c r="L34" s="36">
        <v>2.92285832</v>
      </c>
      <c r="M34" s="36">
        <v>0.5</v>
      </c>
    </row>
    <row r="35" spans="2:13" ht="14.5">
      <c r="B35" s="36">
        <v>86</v>
      </c>
      <c r="C35" s="36" t="s">
        <v>102</v>
      </c>
      <c r="D35" s="36">
        <v>2020</v>
      </c>
      <c r="E35" s="36">
        <v>10000</v>
      </c>
      <c r="F35" s="36">
        <v>30000</v>
      </c>
      <c r="G35" s="36" t="s">
        <v>99</v>
      </c>
      <c r="H35" s="36"/>
      <c r="I35" s="36"/>
      <c r="J35" s="36">
        <v>229.93250380000001</v>
      </c>
      <c r="K35" s="36"/>
      <c r="L35" s="36">
        <v>4.5986500760000002</v>
      </c>
      <c r="M35" s="36">
        <v>0.92</v>
      </c>
    </row>
    <row r="36" spans="2:13" ht="14.5">
      <c r="B36" s="36">
        <v>87</v>
      </c>
      <c r="C36" s="36" t="s">
        <v>102</v>
      </c>
      <c r="D36" s="36">
        <v>2020</v>
      </c>
      <c r="E36" s="36">
        <v>30000</v>
      </c>
      <c r="F36" s="36">
        <v>100000000</v>
      </c>
      <c r="G36" s="36" t="s">
        <v>99</v>
      </c>
      <c r="H36" s="36"/>
      <c r="I36" s="36"/>
      <c r="J36" s="36">
        <v>142.0524964</v>
      </c>
      <c r="K36" s="36"/>
      <c r="L36" s="36">
        <v>2.8410499279999999</v>
      </c>
      <c r="M36" s="36">
        <v>0.92</v>
      </c>
    </row>
    <row r="37" spans="2:13" ht="14.5">
      <c r="B37" s="36">
        <v>88</v>
      </c>
      <c r="C37" s="36" t="s">
        <v>102</v>
      </c>
      <c r="D37" s="36">
        <v>2020</v>
      </c>
      <c r="E37" s="36">
        <v>100000000</v>
      </c>
      <c r="F37" s="36">
        <v>1000000000</v>
      </c>
      <c r="G37" s="36" t="s">
        <v>99</v>
      </c>
      <c r="H37" s="36"/>
      <c r="I37" s="36"/>
      <c r="J37" s="36">
        <v>91.537778500000002</v>
      </c>
      <c r="K37" s="36"/>
      <c r="L37" s="36">
        <v>1.83075557</v>
      </c>
      <c r="M37" s="36">
        <v>0.92</v>
      </c>
    </row>
    <row r="38" spans="2:13" ht="14.5">
      <c r="B38" s="36">
        <v>94</v>
      </c>
      <c r="C38" s="36" t="s">
        <v>103</v>
      </c>
      <c r="D38" s="36">
        <v>2020</v>
      </c>
      <c r="E38" s="36">
        <v>10000</v>
      </c>
      <c r="F38" s="36">
        <v>30000</v>
      </c>
      <c r="G38" s="36" t="s">
        <v>99</v>
      </c>
      <c r="H38" s="36"/>
      <c r="I38" s="36"/>
      <c r="J38" s="36">
        <v>229.93250380000001</v>
      </c>
      <c r="K38" s="36"/>
      <c r="L38" s="36">
        <v>4.5986500760000002</v>
      </c>
      <c r="M38" s="36">
        <v>0.85</v>
      </c>
    </row>
    <row r="39" spans="2:13" ht="14.5">
      <c r="B39" s="36">
        <v>95</v>
      </c>
      <c r="C39" s="36" t="s">
        <v>103</v>
      </c>
      <c r="D39" s="36">
        <v>2020</v>
      </c>
      <c r="E39" s="36">
        <v>30000</v>
      </c>
      <c r="F39" s="36">
        <v>100000000</v>
      </c>
      <c r="G39" s="36" t="s">
        <v>99</v>
      </c>
      <c r="H39" s="36"/>
      <c r="I39" s="36"/>
      <c r="J39" s="36">
        <v>142.0524964</v>
      </c>
      <c r="K39" s="36"/>
      <c r="L39" s="36">
        <v>2.8410499279999999</v>
      </c>
      <c r="M39" s="36">
        <v>0.85</v>
      </c>
    </row>
    <row r="40" spans="2:13" ht="14.5">
      <c r="B40" s="36">
        <v>96</v>
      </c>
      <c r="C40" s="36" t="s">
        <v>103</v>
      </c>
      <c r="D40" s="36">
        <v>2020</v>
      </c>
      <c r="E40" s="36">
        <v>100000000</v>
      </c>
      <c r="F40" s="36">
        <v>1000000000</v>
      </c>
      <c r="G40" s="36" t="s">
        <v>99</v>
      </c>
      <c r="H40" s="36"/>
      <c r="I40" s="36"/>
      <c r="J40" s="36">
        <v>91.537778500000002</v>
      </c>
      <c r="K40" s="36"/>
      <c r="L40" s="36">
        <v>1.83075557</v>
      </c>
      <c r="M40" s="36">
        <v>0.85</v>
      </c>
    </row>
    <row r="41" spans="2:13" ht="14.5">
      <c r="B41" s="36">
        <v>102</v>
      </c>
      <c r="C41" s="36" t="s">
        <v>104</v>
      </c>
      <c r="D41" s="36">
        <v>2020</v>
      </c>
      <c r="E41" s="36">
        <v>10000</v>
      </c>
      <c r="F41" s="36">
        <v>30000</v>
      </c>
      <c r="G41" s="36" t="s">
        <v>99</v>
      </c>
      <c r="H41" s="36"/>
      <c r="I41" s="36"/>
      <c r="J41" s="36">
        <v>439.00905879999999</v>
      </c>
      <c r="K41" s="36"/>
      <c r="L41" s="36">
        <v>8.7801811759999993</v>
      </c>
      <c r="M41" s="36">
        <v>0.85</v>
      </c>
    </row>
    <row r="42" spans="2:13" ht="14.5">
      <c r="B42" s="36">
        <v>103</v>
      </c>
      <c r="C42" s="36" t="s">
        <v>104</v>
      </c>
      <c r="D42" s="36">
        <v>2020</v>
      </c>
      <c r="E42" s="36">
        <v>30000</v>
      </c>
      <c r="F42" s="36">
        <v>100000000</v>
      </c>
      <c r="G42" s="36" t="s">
        <v>99</v>
      </c>
      <c r="H42" s="36"/>
      <c r="I42" s="36"/>
      <c r="J42" s="36">
        <v>271.22016989999997</v>
      </c>
      <c r="K42" s="36"/>
      <c r="L42" s="36">
        <v>5.424403399</v>
      </c>
      <c r="M42" s="36">
        <v>0.85</v>
      </c>
    </row>
    <row r="43" spans="2:13" ht="14.5">
      <c r="B43" s="36">
        <v>104</v>
      </c>
      <c r="C43" s="36" t="s">
        <v>104</v>
      </c>
      <c r="D43" s="36">
        <v>2020</v>
      </c>
      <c r="E43" s="36">
        <v>100000000</v>
      </c>
      <c r="F43" s="36">
        <v>1000000000</v>
      </c>
      <c r="G43" s="36" t="s">
        <v>99</v>
      </c>
      <c r="H43" s="36"/>
      <c r="I43" s="36"/>
      <c r="J43" s="36">
        <v>174.77265420000001</v>
      </c>
      <c r="K43" s="36"/>
      <c r="L43" s="36">
        <v>3.4954530849999998</v>
      </c>
      <c r="M43" s="36">
        <v>0.85</v>
      </c>
    </row>
    <row r="44" spans="2:13" ht="14.5">
      <c r="B44" s="36">
        <v>110</v>
      </c>
      <c r="C44" s="36" t="s">
        <v>105</v>
      </c>
      <c r="D44" s="36">
        <v>2020</v>
      </c>
      <c r="E44" s="36">
        <v>10000</v>
      </c>
      <c r="F44" s="36">
        <v>30000</v>
      </c>
      <c r="G44" s="36" t="s">
        <v>99</v>
      </c>
      <c r="H44" s="36"/>
      <c r="I44" s="36"/>
      <c r="J44" s="36">
        <v>229.93250380000001</v>
      </c>
      <c r="K44" s="36"/>
      <c r="L44" s="36">
        <v>4.5986500760000002</v>
      </c>
      <c r="M44" s="36">
        <v>0.92</v>
      </c>
    </row>
    <row r="45" spans="2:13" ht="14.5">
      <c r="B45" s="36">
        <v>111</v>
      </c>
      <c r="C45" s="36" t="s">
        <v>105</v>
      </c>
      <c r="D45" s="36">
        <v>2020</v>
      </c>
      <c r="E45" s="36">
        <v>30000</v>
      </c>
      <c r="F45" s="36">
        <v>100000000</v>
      </c>
      <c r="G45" s="36" t="s">
        <v>99</v>
      </c>
      <c r="H45" s="36"/>
      <c r="I45" s="36"/>
      <c r="J45" s="36">
        <v>142.0524964</v>
      </c>
      <c r="K45" s="36"/>
      <c r="L45" s="36">
        <v>2.8410499279999999</v>
      </c>
      <c r="M45" s="36">
        <v>0.92</v>
      </c>
    </row>
    <row r="46" spans="2:13" ht="14.5">
      <c r="B46" s="36">
        <v>112</v>
      </c>
      <c r="C46" s="36" t="s">
        <v>105</v>
      </c>
      <c r="D46" s="36">
        <v>2020</v>
      </c>
      <c r="E46" s="36">
        <v>100000000</v>
      </c>
      <c r="F46" s="36">
        <v>1000000000</v>
      </c>
      <c r="G46" s="36" t="s">
        <v>99</v>
      </c>
      <c r="H46" s="36"/>
      <c r="I46" s="36"/>
      <c r="J46" s="36">
        <v>91.537778500000002</v>
      </c>
      <c r="K46" s="36"/>
      <c r="L46" s="36">
        <v>1.83075557</v>
      </c>
      <c r="M46" s="36">
        <v>0.92</v>
      </c>
    </row>
    <row r="47" spans="2:13" ht="14.5">
      <c r="B47" s="36">
        <v>118</v>
      </c>
      <c r="C47" s="36" t="s">
        <v>106</v>
      </c>
      <c r="D47" s="36">
        <v>2020</v>
      </c>
      <c r="E47" s="36">
        <v>10000</v>
      </c>
      <c r="F47" s="36">
        <v>30000</v>
      </c>
      <c r="G47" s="36" t="s">
        <v>107</v>
      </c>
      <c r="H47" s="36"/>
      <c r="I47" s="36"/>
      <c r="J47" s="36">
        <v>479.54489319999999</v>
      </c>
      <c r="K47" s="36"/>
      <c r="L47" s="36">
        <v>9.5908978640000004</v>
      </c>
      <c r="M47" s="36">
        <v>0.85</v>
      </c>
    </row>
    <row r="48" spans="2:13" ht="14.5">
      <c r="B48" s="36">
        <v>119</v>
      </c>
      <c r="C48" s="36" t="s">
        <v>106</v>
      </c>
      <c r="D48" s="36">
        <v>2020</v>
      </c>
      <c r="E48" s="36">
        <v>30000</v>
      </c>
      <c r="F48" s="36">
        <v>100000000</v>
      </c>
      <c r="G48" s="36" t="s">
        <v>107</v>
      </c>
      <c r="H48" s="36"/>
      <c r="I48" s="36"/>
      <c r="J48" s="36">
        <v>296.26324290000002</v>
      </c>
      <c r="K48" s="36"/>
      <c r="L48" s="36">
        <v>5.9252648580000002</v>
      </c>
      <c r="M48" s="36">
        <v>0.85</v>
      </c>
    </row>
    <row r="49" spans="2:14" ht="14.5">
      <c r="B49" s="36">
        <v>120</v>
      </c>
      <c r="C49" s="36" t="s">
        <v>106</v>
      </c>
      <c r="D49" s="36">
        <v>2020</v>
      </c>
      <c r="E49" s="36">
        <v>100000000</v>
      </c>
      <c r="F49" s="36">
        <v>1000000000</v>
      </c>
      <c r="G49" s="36" t="s">
        <v>107</v>
      </c>
      <c r="H49" s="36"/>
      <c r="I49" s="36"/>
      <c r="J49" s="36">
        <v>190.91026059999999</v>
      </c>
      <c r="K49" s="36"/>
      <c r="L49" s="36">
        <v>3.8182052120000001</v>
      </c>
      <c r="M49" s="36">
        <v>0.85</v>
      </c>
    </row>
    <row r="50" spans="2:14" ht="14.5">
      <c r="B50" s="36">
        <v>126</v>
      </c>
      <c r="C50" s="36" t="s">
        <v>108</v>
      </c>
      <c r="D50" s="36">
        <v>2020</v>
      </c>
      <c r="E50" s="36">
        <v>10000</v>
      </c>
      <c r="F50" s="36">
        <v>30000</v>
      </c>
      <c r="G50" s="36" t="s">
        <v>107</v>
      </c>
      <c r="H50" s="36"/>
      <c r="I50" s="36"/>
      <c r="J50" s="36">
        <v>252</v>
      </c>
      <c r="K50" s="36"/>
      <c r="L50" s="36">
        <v>5</v>
      </c>
      <c r="M50" s="36">
        <v>0.5</v>
      </c>
    </row>
    <row r="51" spans="2:14" ht="14.5">
      <c r="B51" s="36">
        <v>127</v>
      </c>
      <c r="C51" s="36" t="s">
        <v>108</v>
      </c>
      <c r="D51" s="36">
        <v>2020</v>
      </c>
      <c r="E51" s="36">
        <v>30000</v>
      </c>
      <c r="F51" s="36">
        <v>100000000</v>
      </c>
      <c r="G51" s="36" t="s">
        <v>107</v>
      </c>
      <c r="H51" s="36"/>
      <c r="I51" s="36"/>
      <c r="J51" s="36">
        <v>156</v>
      </c>
      <c r="K51" s="36"/>
      <c r="L51" s="36">
        <v>3</v>
      </c>
      <c r="M51" s="36">
        <v>0.5</v>
      </c>
    </row>
    <row r="52" spans="2:14" ht="14.5">
      <c r="B52" s="36">
        <v>128</v>
      </c>
      <c r="C52" s="36" t="s">
        <v>108</v>
      </c>
      <c r="D52" s="36">
        <v>2020</v>
      </c>
      <c r="E52" s="36">
        <v>100000000</v>
      </c>
      <c r="F52" s="36">
        <v>1000000000</v>
      </c>
      <c r="G52" s="36" t="s">
        <v>107</v>
      </c>
      <c r="H52" s="36"/>
      <c r="I52" s="36"/>
      <c r="J52" s="36">
        <v>100</v>
      </c>
      <c r="K52" s="36"/>
      <c r="L52" s="36">
        <v>2</v>
      </c>
      <c r="M52" s="36">
        <v>0.5</v>
      </c>
    </row>
    <row r="53" spans="2:14" ht="14.5">
      <c r="B53" s="36">
        <v>134</v>
      </c>
      <c r="C53" s="36" t="s">
        <v>109</v>
      </c>
      <c r="D53" s="36">
        <v>2020</v>
      </c>
      <c r="E53" s="36">
        <v>10000</v>
      </c>
      <c r="F53" s="36">
        <v>30000</v>
      </c>
      <c r="G53" s="36" t="s">
        <v>110</v>
      </c>
      <c r="H53" s="36"/>
      <c r="I53" s="36"/>
      <c r="J53" s="36">
        <v>228.0929864</v>
      </c>
      <c r="K53" s="36"/>
      <c r="L53" s="36">
        <v>4.561859729</v>
      </c>
      <c r="M53" s="36">
        <v>0.92</v>
      </c>
    </row>
    <row r="54" spans="2:14" ht="14.5">
      <c r="B54" s="36">
        <v>135</v>
      </c>
      <c r="C54" s="36" t="s">
        <v>109</v>
      </c>
      <c r="D54" s="36">
        <v>2020</v>
      </c>
      <c r="E54" s="36">
        <v>30000</v>
      </c>
      <c r="F54" s="36">
        <v>100000000</v>
      </c>
      <c r="G54" s="36" t="s">
        <v>110</v>
      </c>
      <c r="H54" s="36"/>
      <c r="I54" s="36"/>
      <c r="J54" s="36">
        <v>140.91604100000001</v>
      </c>
      <c r="K54" s="36"/>
      <c r="L54" s="36">
        <v>2.8183208209999999</v>
      </c>
      <c r="M54" s="36">
        <v>0.92</v>
      </c>
      <c r="N54" s="36"/>
    </row>
    <row r="55" spans="2:14" ht="14.5">
      <c r="B55" s="36">
        <v>136</v>
      </c>
      <c r="C55" s="36" t="s">
        <v>109</v>
      </c>
      <c r="D55" s="36">
        <v>2020</v>
      </c>
      <c r="E55" s="36">
        <v>100000000</v>
      </c>
      <c r="F55" s="36">
        <v>1000000000</v>
      </c>
      <c r="G55" s="36" t="s">
        <v>110</v>
      </c>
      <c r="H55" s="36"/>
      <c r="I55" s="36"/>
      <c r="J55" s="36">
        <v>90.805453459999995</v>
      </c>
      <c r="K55" s="36"/>
      <c r="L55" s="36">
        <v>1.8161090689999999</v>
      </c>
      <c r="M55" s="36">
        <v>0.92</v>
      </c>
      <c r="N55" s="36"/>
    </row>
    <row r="56" spans="2:14" ht="14.5">
      <c r="B56" s="36">
        <v>142</v>
      </c>
      <c r="C56" s="36" t="s">
        <v>111</v>
      </c>
      <c r="D56" s="36">
        <v>2020</v>
      </c>
      <c r="E56" s="36">
        <v>10000</v>
      </c>
      <c r="F56" s="36">
        <v>30000</v>
      </c>
      <c r="G56" s="36" t="s">
        <v>110</v>
      </c>
      <c r="H56" s="36" t="s">
        <v>112</v>
      </c>
      <c r="I56" s="36"/>
      <c r="J56" s="36">
        <v>228.0929864</v>
      </c>
      <c r="K56" s="36"/>
      <c r="L56" s="36">
        <v>4.561859729</v>
      </c>
      <c r="M56" s="36">
        <v>0.92</v>
      </c>
      <c r="N56" s="36">
        <v>3.3</v>
      </c>
    </row>
    <row r="57" spans="2:14" ht="14.5">
      <c r="B57" s="36">
        <v>143</v>
      </c>
      <c r="C57" s="36" t="s">
        <v>111</v>
      </c>
      <c r="D57" s="36">
        <v>2020</v>
      </c>
      <c r="E57" s="36">
        <v>30000</v>
      </c>
      <c r="F57" s="36">
        <v>100000000</v>
      </c>
      <c r="G57" s="36" t="s">
        <v>110</v>
      </c>
      <c r="H57" s="36" t="s">
        <v>112</v>
      </c>
      <c r="I57" s="36"/>
      <c r="J57" s="36">
        <v>140.91604100000001</v>
      </c>
      <c r="K57" s="36"/>
      <c r="L57" s="36">
        <v>2.8183208209999999</v>
      </c>
      <c r="M57" s="36">
        <v>0.92</v>
      </c>
      <c r="N57" s="36">
        <v>3.3</v>
      </c>
    </row>
    <row r="58" spans="2:14" ht="14.5">
      <c r="B58" s="36">
        <v>144</v>
      </c>
      <c r="C58" s="36" t="s">
        <v>111</v>
      </c>
      <c r="D58" s="36">
        <v>2020</v>
      </c>
      <c r="E58" s="36">
        <v>100000000</v>
      </c>
      <c r="F58" s="36">
        <v>1000000000</v>
      </c>
      <c r="G58" s="36" t="s">
        <v>110</v>
      </c>
      <c r="H58" s="36" t="s">
        <v>112</v>
      </c>
      <c r="I58" s="36"/>
      <c r="J58" s="36">
        <v>90.805453459999995</v>
      </c>
      <c r="K58" s="36"/>
      <c r="L58" s="36">
        <v>1.8161090689999999</v>
      </c>
      <c r="M58" s="36">
        <v>0.92</v>
      </c>
      <c r="N58" s="36">
        <v>3.3</v>
      </c>
    </row>
    <row r="59" spans="2:14" ht="14.5">
      <c r="B59" s="36">
        <v>150</v>
      </c>
      <c r="C59" s="36" t="s">
        <v>113</v>
      </c>
      <c r="D59" s="36">
        <v>2020</v>
      </c>
      <c r="E59" s="36">
        <v>10000</v>
      </c>
      <c r="F59" s="36">
        <v>30000</v>
      </c>
      <c r="G59" s="36" t="s">
        <v>110</v>
      </c>
      <c r="H59" s="36"/>
      <c r="I59" s="36"/>
      <c r="J59" s="36">
        <v>367.09440769999998</v>
      </c>
      <c r="K59" s="36"/>
      <c r="L59" s="36">
        <v>7.3418881550000004</v>
      </c>
      <c r="M59" s="36">
        <v>0.5</v>
      </c>
      <c r="N59" s="36"/>
    </row>
    <row r="60" spans="2:14" ht="14.5">
      <c r="B60" s="36">
        <v>151</v>
      </c>
      <c r="C60" s="36" t="s">
        <v>113</v>
      </c>
      <c r="D60" s="36">
        <v>2020</v>
      </c>
      <c r="E60" s="36">
        <v>30000</v>
      </c>
      <c r="F60" s="36">
        <v>100000000</v>
      </c>
      <c r="G60" s="36" t="s">
        <v>110</v>
      </c>
      <c r="H60" s="36"/>
      <c r="I60" s="36"/>
      <c r="J60" s="36">
        <v>226.79123730000001</v>
      </c>
      <c r="K60" s="36"/>
      <c r="L60" s="36">
        <v>4.5358247470000004</v>
      </c>
      <c r="M60" s="36">
        <v>0.5</v>
      </c>
      <c r="N60" s="36"/>
    </row>
    <row r="61" spans="2:14" ht="14.5">
      <c r="B61" s="36">
        <v>152</v>
      </c>
      <c r="C61" s="36" t="s">
        <v>113</v>
      </c>
      <c r="D61" s="36">
        <v>2020</v>
      </c>
      <c r="E61" s="36">
        <v>100000000</v>
      </c>
      <c r="F61" s="36">
        <v>1000000000</v>
      </c>
      <c r="G61" s="36" t="s">
        <v>110</v>
      </c>
      <c r="H61" s="36"/>
      <c r="I61" s="36"/>
      <c r="J61" s="36">
        <v>146.14291600000001</v>
      </c>
      <c r="K61" s="36"/>
      <c r="L61" s="36">
        <v>2.92285832</v>
      </c>
      <c r="M61" s="36">
        <v>0.5</v>
      </c>
      <c r="N61" s="36"/>
    </row>
    <row r="62" spans="2:14" ht="14.5">
      <c r="B62" s="36">
        <v>158</v>
      </c>
      <c r="C62" s="36" t="s">
        <v>114</v>
      </c>
      <c r="D62" s="36">
        <v>2020</v>
      </c>
      <c r="E62" s="36">
        <v>10000</v>
      </c>
      <c r="F62" s="36">
        <v>30000</v>
      </c>
      <c r="G62" s="36" t="s">
        <v>110</v>
      </c>
      <c r="H62" s="36"/>
      <c r="I62" s="36"/>
      <c r="J62" s="36">
        <v>229.93250380000001</v>
      </c>
      <c r="K62" s="36"/>
      <c r="L62" s="36">
        <v>4.5986500760000002</v>
      </c>
      <c r="M62" s="36">
        <v>0.92</v>
      </c>
      <c r="N62" s="36"/>
    </row>
    <row r="63" spans="2:14" ht="14.5">
      <c r="B63" s="36">
        <v>159</v>
      </c>
      <c r="C63" s="36" t="s">
        <v>114</v>
      </c>
      <c r="D63" s="36">
        <v>2020</v>
      </c>
      <c r="E63" s="36">
        <v>30000</v>
      </c>
      <c r="F63" s="36">
        <v>100000000</v>
      </c>
      <c r="G63" s="36" t="s">
        <v>110</v>
      </c>
      <c r="H63" s="36"/>
      <c r="I63" s="36"/>
      <c r="J63" s="36">
        <v>142.0524964</v>
      </c>
      <c r="K63" s="36"/>
      <c r="L63" s="36">
        <v>2.8410499279999999</v>
      </c>
      <c r="M63" s="36">
        <v>0.92</v>
      </c>
      <c r="N63" s="36"/>
    </row>
    <row r="64" spans="2:14" ht="14.5">
      <c r="B64" s="36">
        <v>160</v>
      </c>
      <c r="C64" s="36" t="s">
        <v>114</v>
      </c>
      <c r="D64" s="36">
        <v>2020</v>
      </c>
      <c r="E64" s="36">
        <v>100000000</v>
      </c>
      <c r="F64" s="36">
        <v>1000000000</v>
      </c>
      <c r="G64" s="36" t="s">
        <v>110</v>
      </c>
      <c r="H64" s="36"/>
      <c r="I64" s="36"/>
      <c r="J64" s="36">
        <v>91.537778500000002</v>
      </c>
      <c r="K64" s="36"/>
      <c r="L64" s="36">
        <v>1.83075557</v>
      </c>
      <c r="M64" s="36">
        <v>0.92</v>
      </c>
      <c r="N64" s="36"/>
    </row>
    <row r="65" spans="2:14" ht="14.5">
      <c r="B65" s="36">
        <v>166</v>
      </c>
      <c r="C65" s="36" t="s">
        <v>115</v>
      </c>
      <c r="D65" s="36">
        <v>2020</v>
      </c>
      <c r="E65" s="36">
        <v>10000</v>
      </c>
      <c r="F65" s="36">
        <v>30000</v>
      </c>
      <c r="G65" s="36" t="s">
        <v>110</v>
      </c>
      <c r="H65" s="36" t="s">
        <v>112</v>
      </c>
      <c r="I65" s="36"/>
      <c r="J65" s="36">
        <v>229.93250380000001</v>
      </c>
      <c r="K65" s="36"/>
      <c r="L65" s="36">
        <v>4.5986500760000002</v>
      </c>
      <c r="M65" s="36">
        <v>0.92</v>
      </c>
      <c r="N65" s="36">
        <v>3.3</v>
      </c>
    </row>
    <row r="66" spans="2:14" ht="14.5">
      <c r="B66" s="36">
        <v>167</v>
      </c>
      <c r="C66" s="36" t="s">
        <v>115</v>
      </c>
      <c r="D66" s="36">
        <v>2020</v>
      </c>
      <c r="E66" s="36">
        <v>30000</v>
      </c>
      <c r="F66" s="36">
        <v>100000000</v>
      </c>
      <c r="G66" s="36" t="s">
        <v>110</v>
      </c>
      <c r="H66" s="36" t="s">
        <v>112</v>
      </c>
      <c r="I66" s="36"/>
      <c r="J66" s="36">
        <v>142.0524964</v>
      </c>
      <c r="K66" s="36"/>
      <c r="L66" s="36">
        <v>2.8410499279999999</v>
      </c>
      <c r="M66" s="36">
        <v>0.92</v>
      </c>
      <c r="N66" s="36">
        <v>3.3</v>
      </c>
    </row>
    <row r="67" spans="2:14" ht="14.5">
      <c r="B67" s="36">
        <v>168</v>
      </c>
      <c r="C67" s="36" t="s">
        <v>115</v>
      </c>
      <c r="D67" s="36">
        <v>2020</v>
      </c>
      <c r="E67" s="36">
        <v>100000000</v>
      </c>
      <c r="F67" s="36">
        <v>1000000000</v>
      </c>
      <c r="G67" s="36" t="s">
        <v>110</v>
      </c>
      <c r="H67" s="36" t="s">
        <v>112</v>
      </c>
      <c r="I67" s="36"/>
      <c r="J67" s="36">
        <v>91.537778500000002</v>
      </c>
      <c r="K67" s="36"/>
      <c r="L67" s="36">
        <v>1.83075557</v>
      </c>
      <c r="M67" s="36">
        <v>0.92</v>
      </c>
      <c r="N67" s="36">
        <v>3.3</v>
      </c>
    </row>
    <row r="68" spans="2:14" ht="14.5">
      <c r="B68" s="36">
        <v>174</v>
      </c>
      <c r="C68" s="36" t="s">
        <v>116</v>
      </c>
      <c r="D68" s="36">
        <v>2020</v>
      </c>
      <c r="E68" s="36">
        <v>10000</v>
      </c>
      <c r="F68" s="36">
        <v>30000</v>
      </c>
      <c r="G68" s="36" t="s">
        <v>110</v>
      </c>
      <c r="H68" s="36"/>
      <c r="I68" s="36"/>
      <c r="J68" s="36">
        <v>229.93250380000001</v>
      </c>
      <c r="K68" s="36"/>
      <c r="L68" s="36">
        <v>4.5986500760000002</v>
      </c>
      <c r="M68" s="36">
        <v>0.85</v>
      </c>
      <c r="N68" s="36"/>
    </row>
    <row r="69" spans="2:14" ht="14.5">
      <c r="B69" s="36">
        <v>175</v>
      </c>
      <c r="C69" s="36" t="s">
        <v>116</v>
      </c>
      <c r="D69" s="36">
        <v>2020</v>
      </c>
      <c r="E69" s="36">
        <v>30000</v>
      </c>
      <c r="F69" s="36">
        <v>100000000</v>
      </c>
      <c r="G69" s="36" t="s">
        <v>110</v>
      </c>
      <c r="H69" s="36"/>
      <c r="I69" s="36"/>
      <c r="J69" s="36">
        <v>142.0524964</v>
      </c>
      <c r="K69" s="36"/>
      <c r="L69" s="36">
        <v>2.8410499279999999</v>
      </c>
      <c r="M69" s="36">
        <v>0.85</v>
      </c>
      <c r="N69" s="36"/>
    </row>
    <row r="70" spans="2:14" ht="14.5">
      <c r="B70" s="36">
        <v>176</v>
      </c>
      <c r="C70" s="36" t="s">
        <v>116</v>
      </c>
      <c r="D70" s="36">
        <v>2020</v>
      </c>
      <c r="E70" s="36">
        <v>100000000</v>
      </c>
      <c r="F70" s="36">
        <v>1000000000</v>
      </c>
      <c r="G70" s="36" t="s">
        <v>110</v>
      </c>
      <c r="H70" s="36"/>
      <c r="I70" s="36"/>
      <c r="J70" s="36">
        <v>91.537778500000002</v>
      </c>
      <c r="K70" s="36"/>
      <c r="L70" s="36">
        <v>1.83075557</v>
      </c>
      <c r="M70" s="36">
        <v>0.85</v>
      </c>
    </row>
    <row r="71" spans="2:14" ht="14.5">
      <c r="B71" s="36">
        <v>182</v>
      </c>
      <c r="C71" s="36" t="s">
        <v>117</v>
      </c>
      <c r="D71" s="36">
        <v>2020</v>
      </c>
      <c r="E71" s="36">
        <v>10000</v>
      </c>
      <c r="F71" s="36">
        <v>30000</v>
      </c>
      <c r="G71" s="36" t="s">
        <v>110</v>
      </c>
      <c r="H71" s="36"/>
      <c r="I71" s="36"/>
      <c r="J71" s="36">
        <v>439.00905879999999</v>
      </c>
      <c r="K71" s="36"/>
      <c r="L71" s="36">
        <v>8.7801811759999993</v>
      </c>
      <c r="M71" s="36">
        <v>0.85</v>
      </c>
    </row>
    <row r="72" spans="2:14" ht="14.5">
      <c r="B72" s="36">
        <v>183</v>
      </c>
      <c r="C72" s="36" t="s">
        <v>117</v>
      </c>
      <c r="D72" s="36">
        <v>2020</v>
      </c>
      <c r="E72" s="36">
        <v>30000</v>
      </c>
      <c r="F72" s="36">
        <v>100000000</v>
      </c>
      <c r="G72" s="36" t="s">
        <v>110</v>
      </c>
      <c r="H72" s="36"/>
      <c r="I72" s="36"/>
      <c r="J72" s="36">
        <v>271.22016989999997</v>
      </c>
      <c r="K72" s="36"/>
      <c r="L72" s="36">
        <v>5.424403399</v>
      </c>
      <c r="M72" s="36">
        <v>0.85</v>
      </c>
    </row>
    <row r="73" spans="2:14" ht="14.5">
      <c r="B73" s="36">
        <v>184</v>
      </c>
      <c r="C73" s="36" t="s">
        <v>117</v>
      </c>
      <c r="D73" s="36">
        <v>2020</v>
      </c>
      <c r="E73" s="36">
        <v>100000000</v>
      </c>
      <c r="F73" s="36">
        <v>1000000000</v>
      </c>
      <c r="G73" s="36" t="s">
        <v>110</v>
      </c>
      <c r="H73" s="36"/>
      <c r="I73" s="36"/>
      <c r="J73" s="36">
        <v>174.77265420000001</v>
      </c>
      <c r="K73" s="36"/>
      <c r="L73" s="36">
        <v>3.4954530849999998</v>
      </c>
      <c r="M73" s="36">
        <v>0.85</v>
      </c>
    </row>
    <row r="74" spans="2:14" ht="14.5">
      <c r="B74" s="36">
        <v>190</v>
      </c>
      <c r="C74" s="36" t="s">
        <v>118</v>
      </c>
      <c r="D74" s="36">
        <v>2020</v>
      </c>
      <c r="E74" s="36">
        <v>10000</v>
      </c>
      <c r="F74" s="36">
        <v>30000</v>
      </c>
      <c r="G74" s="36" t="s">
        <v>110</v>
      </c>
      <c r="H74" s="36"/>
      <c r="I74" s="36"/>
      <c r="J74" s="36">
        <v>229.93250380000001</v>
      </c>
      <c r="K74" s="36"/>
      <c r="L74" s="36">
        <v>4.5986500760000002</v>
      </c>
      <c r="M74" s="36">
        <v>0.92</v>
      </c>
    </row>
    <row r="75" spans="2:14" ht="14.5">
      <c r="B75" s="36">
        <v>191</v>
      </c>
      <c r="C75" s="36" t="s">
        <v>118</v>
      </c>
      <c r="D75" s="36">
        <v>2020</v>
      </c>
      <c r="E75" s="36">
        <v>30000</v>
      </c>
      <c r="F75" s="36">
        <v>100000000</v>
      </c>
      <c r="G75" s="36" t="s">
        <v>110</v>
      </c>
      <c r="H75" s="36"/>
      <c r="I75" s="36"/>
      <c r="J75" s="36">
        <v>142.0524964</v>
      </c>
      <c r="K75" s="36"/>
      <c r="L75" s="36">
        <v>2.8410499279999999</v>
      </c>
      <c r="M75" s="36">
        <v>0.92</v>
      </c>
    </row>
    <row r="76" spans="2:14" ht="14.5">
      <c r="B76" s="36">
        <v>192</v>
      </c>
      <c r="C76" s="36" t="s">
        <v>118</v>
      </c>
      <c r="D76" s="36">
        <v>2020</v>
      </c>
      <c r="E76" s="36">
        <v>100000000</v>
      </c>
      <c r="F76" s="36">
        <v>1000000000</v>
      </c>
      <c r="G76" s="36" t="s">
        <v>110</v>
      </c>
      <c r="H76" s="36"/>
      <c r="I76" s="36"/>
      <c r="J76" s="36">
        <v>91.537778500000002</v>
      </c>
      <c r="K76" s="36"/>
      <c r="L76" s="36">
        <v>1.83075557</v>
      </c>
      <c r="M76" s="36">
        <v>0.92</v>
      </c>
    </row>
    <row r="77" spans="2:14" ht="14.5">
      <c r="B77" s="36">
        <v>198</v>
      </c>
      <c r="C77" s="36" t="s">
        <v>119</v>
      </c>
      <c r="D77" s="36">
        <v>2020</v>
      </c>
      <c r="E77" s="36">
        <v>10000</v>
      </c>
      <c r="F77" s="36">
        <v>30000</v>
      </c>
      <c r="G77" s="36" t="s">
        <v>112</v>
      </c>
      <c r="H77" s="36"/>
      <c r="I77" s="36"/>
      <c r="J77" s="36">
        <v>164.88649620000001</v>
      </c>
      <c r="K77" s="36"/>
      <c r="L77" s="36">
        <v>3.2977299250000001</v>
      </c>
      <c r="M77" s="36">
        <v>0.99</v>
      </c>
    </row>
    <row r="78" spans="2:14" ht="14.5">
      <c r="B78" s="36">
        <v>199</v>
      </c>
      <c r="C78" s="36" t="s">
        <v>119</v>
      </c>
      <c r="D78" s="36">
        <v>2020</v>
      </c>
      <c r="E78" s="36">
        <v>30000</v>
      </c>
      <c r="F78" s="36">
        <v>100000000</v>
      </c>
      <c r="G78" s="36" t="s">
        <v>112</v>
      </c>
      <c r="H78" s="36"/>
      <c r="I78" s="36"/>
      <c r="J78" s="36">
        <v>101.8670176</v>
      </c>
      <c r="K78" s="36"/>
      <c r="L78" s="36">
        <v>2.0373403520000002</v>
      </c>
      <c r="M78" s="36">
        <v>0.99</v>
      </c>
    </row>
    <row r="79" spans="2:14" ht="14.5">
      <c r="B79" s="36">
        <v>200</v>
      </c>
      <c r="C79" s="36" t="s">
        <v>119</v>
      </c>
      <c r="D79" s="36">
        <v>2020</v>
      </c>
      <c r="E79" s="36">
        <v>100000000</v>
      </c>
      <c r="F79" s="36">
        <v>1000000000</v>
      </c>
      <c r="G79" s="36" t="s">
        <v>112</v>
      </c>
      <c r="H79" s="36"/>
      <c r="I79" s="36"/>
      <c r="J79" s="36">
        <v>65.642496480000005</v>
      </c>
      <c r="K79" s="36"/>
      <c r="L79" s="36">
        <v>1.3128499300000001</v>
      </c>
      <c r="M79" s="36">
        <v>0.99</v>
      </c>
    </row>
    <row r="80" spans="2:14" ht="14.5">
      <c r="B80" s="36">
        <v>206</v>
      </c>
      <c r="C80" s="36" t="s">
        <v>120</v>
      </c>
      <c r="D80" s="36">
        <v>2020</v>
      </c>
      <c r="E80" s="36">
        <v>10000</v>
      </c>
      <c r="F80" s="36">
        <v>30000</v>
      </c>
      <c r="G80" s="36" t="s">
        <v>112</v>
      </c>
      <c r="H80" s="36"/>
      <c r="I80" s="36"/>
      <c r="J80" s="36">
        <v>129.27969949999999</v>
      </c>
      <c r="K80" s="36"/>
      <c r="L80" s="36">
        <v>2.5855939910000001</v>
      </c>
      <c r="M80" s="36">
        <v>0.66659999999999997</v>
      </c>
    </row>
    <row r="81" spans="2:13" ht="14.5">
      <c r="B81" s="36">
        <v>207</v>
      </c>
      <c r="C81" s="36" t="s">
        <v>120</v>
      </c>
      <c r="D81" s="36">
        <v>2020</v>
      </c>
      <c r="E81" s="36">
        <v>30000</v>
      </c>
      <c r="F81" s="36">
        <v>100000000</v>
      </c>
      <c r="G81" s="36" t="s">
        <v>112</v>
      </c>
      <c r="H81" s="36"/>
      <c r="I81" s="36"/>
      <c r="J81" s="36">
        <v>79.869108339999997</v>
      </c>
      <c r="K81" s="36"/>
      <c r="L81" s="36">
        <v>1.5973821669999999</v>
      </c>
      <c r="M81" s="36">
        <v>0.66659999999999997</v>
      </c>
    </row>
    <row r="82" spans="2:13" ht="14.5">
      <c r="B82" s="36">
        <v>208</v>
      </c>
      <c r="C82" s="36" t="s">
        <v>120</v>
      </c>
      <c r="D82" s="36">
        <v>2020</v>
      </c>
      <c r="E82" s="36">
        <v>100000000</v>
      </c>
      <c r="F82" s="36">
        <v>1000000000</v>
      </c>
      <c r="G82" s="36" t="s">
        <v>112</v>
      </c>
      <c r="H82" s="36"/>
      <c r="I82" s="36"/>
      <c r="J82" s="36">
        <v>51.467175390000001</v>
      </c>
      <c r="K82" s="36"/>
      <c r="L82" s="36">
        <v>1.029343508</v>
      </c>
      <c r="M82" s="36">
        <v>0.66659999999999997</v>
      </c>
    </row>
    <row r="83" spans="2:13" ht="14.5">
      <c r="B83" s="36">
        <v>214</v>
      </c>
      <c r="C83" s="36" t="s">
        <v>121</v>
      </c>
      <c r="D83" s="36">
        <v>2020</v>
      </c>
      <c r="E83" s="36">
        <v>10000</v>
      </c>
      <c r="F83" s="36">
        <v>30000</v>
      </c>
      <c r="G83" s="36" t="s">
        <v>112</v>
      </c>
      <c r="H83" s="36"/>
      <c r="I83" s="36"/>
      <c r="J83" s="36">
        <v>60.037290519999999</v>
      </c>
      <c r="K83" s="36"/>
      <c r="L83" s="36">
        <v>1.2007458099999999</v>
      </c>
      <c r="M83" s="36">
        <v>0.995</v>
      </c>
    </row>
    <row r="84" spans="2:13" ht="14.5">
      <c r="B84" s="36">
        <v>215</v>
      </c>
      <c r="C84" s="36" t="s">
        <v>121</v>
      </c>
      <c r="D84" s="36">
        <v>2020</v>
      </c>
      <c r="E84" s="36">
        <v>30000</v>
      </c>
      <c r="F84" s="36">
        <v>100000000</v>
      </c>
      <c r="G84" s="36" t="s">
        <v>112</v>
      </c>
      <c r="H84" s="36"/>
      <c r="I84" s="36"/>
      <c r="J84" s="36">
        <v>37.091089150000002</v>
      </c>
      <c r="K84" s="36"/>
      <c r="L84" s="36">
        <v>0.74182178300000001</v>
      </c>
      <c r="M84" s="36">
        <v>0.995</v>
      </c>
    </row>
    <row r="85" spans="2:13" ht="14.5">
      <c r="B85" s="36">
        <v>216</v>
      </c>
      <c r="C85" s="36" t="s">
        <v>121</v>
      </c>
      <c r="D85" s="36">
        <v>2020</v>
      </c>
      <c r="E85" s="36">
        <v>100000000</v>
      </c>
      <c r="F85" s="36">
        <v>1000000000</v>
      </c>
      <c r="G85" s="36" t="s">
        <v>112</v>
      </c>
      <c r="H85" s="36"/>
      <c r="I85" s="36"/>
      <c r="J85" s="36">
        <v>23.901275859999998</v>
      </c>
      <c r="K85" s="36"/>
      <c r="L85" s="36">
        <v>0.47802551700000001</v>
      </c>
      <c r="M85" s="36">
        <v>0.995</v>
      </c>
    </row>
    <row r="86" spans="2:13" ht="14.5">
      <c r="B86" s="36">
        <v>222</v>
      </c>
      <c r="C86" s="36" t="s">
        <v>122</v>
      </c>
      <c r="D86" s="36">
        <v>2020</v>
      </c>
      <c r="E86" s="36">
        <v>10000</v>
      </c>
      <c r="F86" s="36">
        <v>30000</v>
      </c>
      <c r="G86" s="36" t="s">
        <v>112</v>
      </c>
      <c r="H86" s="36"/>
      <c r="I86" s="36"/>
      <c r="J86" s="36">
        <v>229.93250380000001</v>
      </c>
      <c r="K86" s="36"/>
      <c r="L86" s="36">
        <v>4.5986500760000002</v>
      </c>
      <c r="M86" s="36">
        <v>0.95</v>
      </c>
    </row>
    <row r="87" spans="2:13" ht="14.5">
      <c r="B87" s="36">
        <v>223</v>
      </c>
      <c r="C87" s="36" t="s">
        <v>122</v>
      </c>
      <c r="D87" s="36">
        <v>2020</v>
      </c>
      <c r="E87" s="36">
        <v>30000</v>
      </c>
      <c r="F87" s="36">
        <v>100000000</v>
      </c>
      <c r="G87" s="36" t="s">
        <v>112</v>
      </c>
      <c r="H87" s="36"/>
      <c r="I87" s="36"/>
      <c r="J87" s="36">
        <v>142.0524964</v>
      </c>
      <c r="K87" s="36"/>
      <c r="L87" s="36">
        <v>2.8410499279999999</v>
      </c>
      <c r="M87" s="36">
        <v>0.95</v>
      </c>
    </row>
    <row r="88" spans="2:13" ht="14.5">
      <c r="B88" s="36">
        <v>224</v>
      </c>
      <c r="C88" s="36" t="s">
        <v>122</v>
      </c>
      <c r="D88" s="36">
        <v>2020</v>
      </c>
      <c r="E88" s="36">
        <v>100000000</v>
      </c>
      <c r="F88" s="36">
        <v>1000000000</v>
      </c>
      <c r="G88" s="36" t="s">
        <v>112</v>
      </c>
      <c r="H88" s="36"/>
      <c r="I88" s="36"/>
      <c r="J88" s="36">
        <v>91.537778500000002</v>
      </c>
      <c r="K88" s="36"/>
      <c r="L88" s="36">
        <v>1.83075557</v>
      </c>
      <c r="M88" s="36">
        <v>0.95</v>
      </c>
    </row>
    <row r="89" spans="2:13" ht="14.5">
      <c r="B89" s="36">
        <v>230</v>
      </c>
      <c r="C89" s="36" t="s">
        <v>123</v>
      </c>
      <c r="D89" s="36">
        <v>2020</v>
      </c>
      <c r="E89" s="36">
        <v>10000</v>
      </c>
      <c r="F89" s="36">
        <v>30000</v>
      </c>
      <c r="G89" s="36" t="s">
        <v>112</v>
      </c>
      <c r="H89" s="36"/>
      <c r="I89" s="36"/>
      <c r="J89" s="36">
        <v>952.41853809999998</v>
      </c>
      <c r="K89" s="36"/>
      <c r="L89" s="36">
        <v>19.048370760000001</v>
      </c>
      <c r="M89" s="36">
        <v>0.95</v>
      </c>
    </row>
    <row r="90" spans="2:13" ht="14.5">
      <c r="B90" s="36">
        <v>231</v>
      </c>
      <c r="C90" s="36" t="s">
        <v>123</v>
      </c>
      <c r="D90" s="36">
        <v>2020</v>
      </c>
      <c r="E90" s="36">
        <v>30000</v>
      </c>
      <c r="F90" s="36">
        <v>100000000</v>
      </c>
      <c r="G90" s="36" t="s">
        <v>112</v>
      </c>
      <c r="H90" s="36"/>
      <c r="I90" s="36"/>
      <c r="J90" s="36">
        <v>588.40498290000005</v>
      </c>
      <c r="K90" s="36"/>
      <c r="L90" s="36">
        <v>11.768099660000001</v>
      </c>
      <c r="M90" s="36">
        <v>0.95</v>
      </c>
    </row>
    <row r="91" spans="2:13" ht="14.5">
      <c r="B91" s="36">
        <v>232</v>
      </c>
      <c r="C91" s="36" t="s">
        <v>123</v>
      </c>
      <c r="D91" s="36">
        <v>2020</v>
      </c>
      <c r="E91" s="36">
        <v>100000000</v>
      </c>
      <c r="F91" s="36">
        <v>1000000000</v>
      </c>
      <c r="G91" s="36" t="s">
        <v>112</v>
      </c>
      <c r="H91" s="36"/>
      <c r="I91" s="36"/>
      <c r="J91" s="36">
        <v>379.16464939999997</v>
      </c>
      <c r="K91" s="36"/>
      <c r="L91" s="36">
        <v>7.5832929870000001</v>
      </c>
      <c r="M91" s="36">
        <v>0.95</v>
      </c>
    </row>
    <row r="92" spans="2:13" ht="14.5">
      <c r="B92" s="36">
        <v>238</v>
      </c>
      <c r="C92" s="36" t="s">
        <v>124</v>
      </c>
      <c r="D92" s="36">
        <v>2020</v>
      </c>
      <c r="E92" s="36">
        <v>10000</v>
      </c>
      <c r="F92" s="36">
        <v>30000</v>
      </c>
      <c r="G92" s="36" t="s">
        <v>112</v>
      </c>
      <c r="H92" s="36"/>
      <c r="I92" s="36"/>
      <c r="J92" s="36">
        <v>127.1084358</v>
      </c>
      <c r="K92" s="36"/>
      <c r="L92" s="36">
        <v>2.542168717</v>
      </c>
      <c r="M92" s="36">
        <v>0.95</v>
      </c>
    </row>
    <row r="93" spans="2:13" ht="14.5">
      <c r="B93" s="36">
        <v>239</v>
      </c>
      <c r="C93" s="36" t="s">
        <v>124</v>
      </c>
      <c r="D93" s="36">
        <v>2020</v>
      </c>
      <c r="E93" s="36">
        <v>30000</v>
      </c>
      <c r="F93" s="36">
        <v>100000000</v>
      </c>
      <c r="G93" s="36" t="s">
        <v>112</v>
      </c>
      <c r="H93" s="36"/>
      <c r="I93" s="36"/>
      <c r="J93" s="36">
        <v>78.527699769999998</v>
      </c>
      <c r="K93" s="36"/>
      <c r="L93" s="36">
        <v>1.570553995</v>
      </c>
      <c r="M93" s="36">
        <v>0.95</v>
      </c>
    </row>
    <row r="94" spans="2:13" ht="14.5">
      <c r="B94" s="36">
        <v>240</v>
      </c>
      <c r="C94" s="36" t="s">
        <v>124</v>
      </c>
      <c r="D94" s="36">
        <v>2020</v>
      </c>
      <c r="E94" s="36">
        <v>100000000</v>
      </c>
      <c r="F94" s="36">
        <v>1000000000</v>
      </c>
      <c r="G94" s="36" t="s">
        <v>112</v>
      </c>
      <c r="H94" s="36"/>
      <c r="I94" s="36"/>
      <c r="J94" s="36">
        <v>50.602779740000003</v>
      </c>
      <c r="K94" s="36"/>
      <c r="L94" s="36">
        <v>1.0120555950000001</v>
      </c>
      <c r="M94" s="36">
        <v>0.95</v>
      </c>
    </row>
    <row r="95" spans="2:13" ht="14.5">
      <c r="B95" s="36">
        <v>246</v>
      </c>
      <c r="C95" s="36" t="s">
        <v>125</v>
      </c>
      <c r="D95" s="36">
        <v>2020</v>
      </c>
      <c r="E95" s="36">
        <v>10000</v>
      </c>
      <c r="F95" s="36">
        <v>30000</v>
      </c>
      <c r="G95" s="36" t="s">
        <v>126</v>
      </c>
      <c r="H95" s="36"/>
      <c r="I95" s="36"/>
      <c r="J95" s="36">
        <v>228.0929864</v>
      </c>
      <c r="K95" s="36"/>
      <c r="L95" s="36">
        <v>4.561859729</v>
      </c>
      <c r="M95" s="36">
        <v>0.92</v>
      </c>
    </row>
    <row r="96" spans="2:13" ht="14.5">
      <c r="B96" s="36">
        <v>247</v>
      </c>
      <c r="C96" s="36" t="s">
        <v>125</v>
      </c>
      <c r="D96" s="36">
        <v>2020</v>
      </c>
      <c r="E96" s="36">
        <v>30000</v>
      </c>
      <c r="F96" s="36">
        <v>100000000</v>
      </c>
      <c r="G96" s="36" t="s">
        <v>126</v>
      </c>
      <c r="H96" s="36"/>
      <c r="I96" s="36"/>
      <c r="J96" s="36">
        <v>140.91604100000001</v>
      </c>
      <c r="K96" s="36"/>
      <c r="L96" s="36">
        <v>2.8183208209999999</v>
      </c>
      <c r="M96" s="36">
        <v>0.92</v>
      </c>
    </row>
    <row r="97" spans="2:13" ht="14.5">
      <c r="B97" s="36">
        <v>248</v>
      </c>
      <c r="C97" s="36" t="s">
        <v>125</v>
      </c>
      <c r="D97" s="36">
        <v>2020</v>
      </c>
      <c r="E97" s="36">
        <v>100000000</v>
      </c>
      <c r="F97" s="36">
        <v>1000000000</v>
      </c>
      <c r="G97" s="36" t="s">
        <v>126</v>
      </c>
      <c r="H97" s="36"/>
      <c r="I97" s="36"/>
      <c r="J97" s="36">
        <v>90.805453459999995</v>
      </c>
      <c r="K97" s="36"/>
      <c r="L97" s="36">
        <v>1.8161090689999999</v>
      </c>
      <c r="M97" s="36">
        <v>0.92</v>
      </c>
    </row>
    <row r="98" spans="2:13" ht="14.5">
      <c r="B98" s="36">
        <v>254</v>
      </c>
      <c r="C98" s="36" t="s">
        <v>127</v>
      </c>
      <c r="D98" s="36">
        <v>2020</v>
      </c>
      <c r="E98" s="36">
        <v>10000</v>
      </c>
      <c r="F98" s="36">
        <v>30000</v>
      </c>
      <c r="G98" s="36" t="s">
        <v>126</v>
      </c>
      <c r="H98" s="36"/>
      <c r="I98" s="36"/>
      <c r="J98" s="36">
        <v>243.78015740000001</v>
      </c>
      <c r="K98" s="36"/>
      <c r="L98" s="36">
        <v>4.8756031479999997</v>
      </c>
      <c r="M98" s="36">
        <v>0.9</v>
      </c>
    </row>
    <row r="99" spans="2:13" ht="14.5">
      <c r="B99" s="36">
        <v>255</v>
      </c>
      <c r="C99" s="36" t="s">
        <v>127</v>
      </c>
      <c r="D99" s="36">
        <v>2020</v>
      </c>
      <c r="E99" s="36">
        <v>30000</v>
      </c>
      <c r="F99" s="36">
        <v>100000000</v>
      </c>
      <c r="G99" s="36" t="s">
        <v>126</v>
      </c>
      <c r="H99" s="36"/>
      <c r="I99" s="36"/>
      <c r="J99" s="36">
        <v>150.60758860000001</v>
      </c>
      <c r="K99" s="36"/>
      <c r="L99" s="36">
        <v>3.0121517720000002</v>
      </c>
      <c r="M99" s="36">
        <v>0.9</v>
      </c>
    </row>
    <row r="100" spans="2:13" ht="14.5">
      <c r="B100" s="36">
        <v>256</v>
      </c>
      <c r="C100" s="36" t="s">
        <v>127</v>
      </c>
      <c r="D100" s="36">
        <v>2020</v>
      </c>
      <c r="E100" s="36">
        <v>100000000</v>
      </c>
      <c r="F100" s="36">
        <v>1000000000</v>
      </c>
      <c r="G100" s="36" t="s">
        <v>126</v>
      </c>
      <c r="H100" s="36"/>
      <c r="I100" s="36"/>
      <c r="J100" s="36">
        <v>97.050628720000006</v>
      </c>
      <c r="K100" s="36"/>
      <c r="L100" s="36">
        <v>1.9410125739999999</v>
      </c>
      <c r="M100" s="36">
        <v>0.9</v>
      </c>
    </row>
    <row r="101" spans="2:13" ht="14.5">
      <c r="B101" s="36">
        <v>262</v>
      </c>
      <c r="C101" s="36" t="s">
        <v>128</v>
      </c>
      <c r="D101" s="36">
        <v>2020</v>
      </c>
      <c r="E101" s="36">
        <v>10000</v>
      </c>
      <c r="F101" s="36">
        <v>30000</v>
      </c>
      <c r="G101" s="36" t="s">
        <v>126</v>
      </c>
      <c r="H101" s="36"/>
      <c r="I101" s="36"/>
      <c r="J101" s="36">
        <v>367.09440769999998</v>
      </c>
      <c r="K101" s="36"/>
      <c r="L101" s="36">
        <v>7.3418881550000004</v>
      </c>
      <c r="M101" s="36">
        <v>0.5</v>
      </c>
    </row>
    <row r="102" spans="2:13" ht="14.5">
      <c r="B102" s="36">
        <v>263</v>
      </c>
      <c r="C102" s="36" t="s">
        <v>128</v>
      </c>
      <c r="D102" s="36">
        <v>2020</v>
      </c>
      <c r="E102" s="36">
        <v>30000</v>
      </c>
      <c r="F102" s="36">
        <v>100000000</v>
      </c>
      <c r="G102" s="36" t="s">
        <v>126</v>
      </c>
      <c r="H102" s="36"/>
      <c r="I102" s="36"/>
      <c r="J102" s="36">
        <v>226.79123730000001</v>
      </c>
      <c r="K102" s="36"/>
      <c r="L102" s="36">
        <v>4.5358247470000004</v>
      </c>
      <c r="M102" s="36">
        <v>0.5</v>
      </c>
    </row>
    <row r="103" spans="2:13" ht="14.5">
      <c r="B103" s="36">
        <v>264</v>
      </c>
      <c r="C103" s="36" t="s">
        <v>128</v>
      </c>
      <c r="D103" s="36">
        <v>2020</v>
      </c>
      <c r="E103" s="36">
        <v>100000000</v>
      </c>
      <c r="F103" s="36">
        <v>1000000000</v>
      </c>
      <c r="G103" s="36" t="s">
        <v>126</v>
      </c>
      <c r="H103" s="36"/>
      <c r="I103" s="36"/>
      <c r="J103" s="36">
        <v>146.14291600000001</v>
      </c>
      <c r="K103" s="36"/>
      <c r="L103" s="36">
        <v>2.92285832</v>
      </c>
      <c r="M103" s="36">
        <v>0.5</v>
      </c>
    </row>
    <row r="104" spans="2:13" ht="14.5">
      <c r="B104" s="36">
        <v>270</v>
      </c>
      <c r="C104" s="36" t="s">
        <v>129</v>
      </c>
      <c r="D104" s="36">
        <v>2020</v>
      </c>
      <c r="E104" s="36">
        <v>10000</v>
      </c>
      <c r="F104" s="36">
        <v>30000</v>
      </c>
      <c r="G104" s="36" t="s">
        <v>126</v>
      </c>
      <c r="H104" s="36"/>
      <c r="I104" s="36"/>
      <c r="J104" s="36">
        <v>229.93250380000001</v>
      </c>
      <c r="K104" s="36"/>
      <c r="L104" s="36">
        <v>4.5986500760000002</v>
      </c>
      <c r="M104" s="36">
        <v>0.92</v>
      </c>
    </row>
    <row r="105" spans="2:13" ht="14.5">
      <c r="B105" s="36">
        <v>271</v>
      </c>
      <c r="C105" s="36" t="s">
        <v>129</v>
      </c>
      <c r="D105" s="36">
        <v>2020</v>
      </c>
      <c r="E105" s="36">
        <v>30000</v>
      </c>
      <c r="F105" s="36">
        <v>100000000</v>
      </c>
      <c r="G105" s="36" t="s">
        <v>126</v>
      </c>
      <c r="H105" s="36"/>
      <c r="I105" s="36"/>
      <c r="J105" s="36">
        <v>142.0524964</v>
      </c>
      <c r="K105" s="36"/>
      <c r="L105" s="36">
        <v>2.8410499279999999</v>
      </c>
      <c r="M105" s="36">
        <v>0.92</v>
      </c>
    </row>
    <row r="106" spans="2:13" ht="14.5">
      <c r="B106" s="36">
        <v>272</v>
      </c>
      <c r="C106" s="36" t="s">
        <v>129</v>
      </c>
      <c r="D106" s="36">
        <v>2020</v>
      </c>
      <c r="E106" s="36">
        <v>100000000</v>
      </c>
      <c r="F106" s="36">
        <v>1000000000</v>
      </c>
      <c r="G106" s="36" t="s">
        <v>126</v>
      </c>
      <c r="H106" s="36"/>
      <c r="I106" s="36"/>
      <c r="J106" s="36">
        <v>91.537778500000002</v>
      </c>
      <c r="K106" s="36"/>
      <c r="L106" s="36">
        <v>1.83075557</v>
      </c>
      <c r="M106" s="36">
        <v>0.92</v>
      </c>
    </row>
    <row r="107" spans="2:13" ht="14.5">
      <c r="B107" s="36">
        <v>278</v>
      </c>
      <c r="C107" s="36" t="s">
        <v>130</v>
      </c>
      <c r="D107" s="36">
        <v>2020</v>
      </c>
      <c r="E107" s="36">
        <v>10000</v>
      </c>
      <c r="F107" s="36">
        <v>30000</v>
      </c>
      <c r="G107" s="36" t="s">
        <v>126</v>
      </c>
      <c r="H107" s="36"/>
      <c r="I107" s="36"/>
      <c r="J107" s="36">
        <v>229.93250380000001</v>
      </c>
      <c r="K107" s="36"/>
      <c r="L107" s="36">
        <v>4.5986500760000002</v>
      </c>
      <c r="M107" s="36">
        <v>0.85</v>
      </c>
    </row>
    <row r="108" spans="2:13" ht="14.5">
      <c r="B108" s="36">
        <v>279</v>
      </c>
      <c r="C108" s="36" t="s">
        <v>130</v>
      </c>
      <c r="D108" s="36">
        <v>2020</v>
      </c>
      <c r="E108" s="36">
        <v>30000</v>
      </c>
      <c r="F108" s="36">
        <v>100000000</v>
      </c>
      <c r="G108" s="36" t="s">
        <v>126</v>
      </c>
      <c r="H108" s="36"/>
      <c r="I108" s="36"/>
      <c r="J108" s="36">
        <v>142.0524964</v>
      </c>
      <c r="K108" s="36"/>
      <c r="L108" s="36">
        <v>2.8410499279999999</v>
      </c>
      <c r="M108" s="36">
        <v>0.85</v>
      </c>
    </row>
    <row r="109" spans="2:13" ht="14.5">
      <c r="B109" s="36">
        <v>280</v>
      </c>
      <c r="C109" s="36" t="s">
        <v>130</v>
      </c>
      <c r="D109" s="36">
        <v>2020</v>
      </c>
      <c r="E109" s="36">
        <v>100000000</v>
      </c>
      <c r="F109" s="36">
        <v>1000000000</v>
      </c>
      <c r="G109" s="36" t="s">
        <v>126</v>
      </c>
      <c r="H109" s="36"/>
      <c r="I109" s="36"/>
      <c r="J109" s="36">
        <v>91.537778500000002</v>
      </c>
      <c r="K109" s="36"/>
      <c r="L109" s="36">
        <v>1.83075557</v>
      </c>
      <c r="M109" s="36">
        <v>0.85</v>
      </c>
    </row>
    <row r="110" spans="2:13" ht="14.5">
      <c r="B110" s="36">
        <v>286</v>
      </c>
      <c r="C110" s="36" t="s">
        <v>131</v>
      </c>
      <c r="D110" s="36">
        <v>2020</v>
      </c>
      <c r="E110" s="36">
        <v>10000</v>
      </c>
      <c r="F110" s="36">
        <v>30000</v>
      </c>
      <c r="G110" s="36" t="s">
        <v>126</v>
      </c>
      <c r="H110" s="36"/>
      <c r="I110" s="36"/>
      <c r="J110" s="36">
        <v>439.00905879999999</v>
      </c>
      <c r="K110" s="36"/>
      <c r="L110" s="36">
        <v>8.7801811759999993</v>
      </c>
      <c r="M110" s="36">
        <v>0.85</v>
      </c>
    </row>
    <row r="111" spans="2:13" ht="14.5">
      <c r="B111" s="36">
        <v>287</v>
      </c>
      <c r="C111" s="36" t="s">
        <v>131</v>
      </c>
      <c r="D111" s="36">
        <v>2020</v>
      </c>
      <c r="E111" s="36">
        <v>30000</v>
      </c>
      <c r="F111" s="36">
        <v>100000000</v>
      </c>
      <c r="G111" s="36" t="s">
        <v>126</v>
      </c>
      <c r="H111" s="36"/>
      <c r="I111" s="36"/>
      <c r="J111" s="36">
        <v>271.22016989999997</v>
      </c>
      <c r="K111" s="36"/>
      <c r="L111" s="36">
        <v>5.424403399</v>
      </c>
      <c r="M111" s="36">
        <v>0.85</v>
      </c>
    </row>
    <row r="112" spans="2:13" ht="14.5">
      <c r="B112" s="36">
        <v>288</v>
      </c>
      <c r="C112" s="36" t="s">
        <v>131</v>
      </c>
      <c r="D112" s="36">
        <v>2020</v>
      </c>
      <c r="E112" s="36">
        <v>100000000</v>
      </c>
      <c r="F112" s="36">
        <v>1000000000</v>
      </c>
      <c r="G112" s="36" t="s">
        <v>126</v>
      </c>
      <c r="H112" s="36"/>
      <c r="I112" s="36"/>
      <c r="J112" s="36">
        <v>174.77265420000001</v>
      </c>
      <c r="K112" s="36"/>
      <c r="L112" s="36">
        <v>3.4954530849999998</v>
      </c>
      <c r="M112" s="36">
        <v>0.85</v>
      </c>
    </row>
    <row r="113" spans="2:13" ht="14.5">
      <c r="B113" s="36">
        <v>294</v>
      </c>
      <c r="C113" s="36" t="s">
        <v>132</v>
      </c>
      <c r="D113" s="36">
        <v>2020</v>
      </c>
      <c r="E113" s="36">
        <v>10000</v>
      </c>
      <c r="F113" s="36">
        <v>30000</v>
      </c>
      <c r="G113" s="36" t="s">
        <v>126</v>
      </c>
      <c r="H113" s="36"/>
      <c r="I113" s="36"/>
      <c r="J113" s="36">
        <v>229.93250380000001</v>
      </c>
      <c r="K113" s="36"/>
      <c r="L113" s="36">
        <v>4.5986500760000002</v>
      </c>
      <c r="M113" s="36">
        <v>0.92</v>
      </c>
    </row>
    <row r="114" spans="2:13" ht="14.5">
      <c r="B114" s="36">
        <v>295</v>
      </c>
      <c r="C114" s="36" t="s">
        <v>132</v>
      </c>
      <c r="D114" s="36">
        <v>2020</v>
      </c>
      <c r="E114" s="36">
        <v>30000</v>
      </c>
      <c r="F114" s="36">
        <v>100000000</v>
      </c>
      <c r="G114" s="36" t="s">
        <v>126</v>
      </c>
      <c r="H114" s="36"/>
      <c r="I114" s="36"/>
      <c r="J114" s="36">
        <v>142.0524964</v>
      </c>
      <c r="K114" s="36"/>
      <c r="L114" s="36">
        <v>2.8410499279999999</v>
      </c>
      <c r="M114" s="36">
        <v>0.92</v>
      </c>
    </row>
    <row r="115" spans="2:13" ht="14.5">
      <c r="B115" s="36">
        <v>296</v>
      </c>
      <c r="C115" s="36" t="s">
        <v>132</v>
      </c>
      <c r="D115" s="36">
        <v>2020</v>
      </c>
      <c r="E115" s="36">
        <v>100000000</v>
      </c>
      <c r="F115" s="36">
        <v>1000000000</v>
      </c>
      <c r="G115" s="36" t="s">
        <v>126</v>
      </c>
      <c r="H115" s="36"/>
      <c r="I115" s="36"/>
      <c r="J115" s="36">
        <v>91.537778500000002</v>
      </c>
      <c r="K115" s="36"/>
      <c r="L115" s="36">
        <v>1.83075557</v>
      </c>
      <c r="M115" s="36">
        <v>0.92</v>
      </c>
    </row>
    <row r="116" spans="2:13" ht="14.5">
      <c r="B116" s="36">
        <v>302</v>
      </c>
      <c r="C116" s="36" t="s">
        <v>133</v>
      </c>
      <c r="D116" s="36">
        <v>2020</v>
      </c>
      <c r="E116" s="36">
        <v>10000</v>
      </c>
      <c r="F116" s="36">
        <v>30000</v>
      </c>
      <c r="G116" s="36" t="s">
        <v>112</v>
      </c>
      <c r="H116" s="36"/>
      <c r="I116" s="36"/>
      <c r="J116" s="36">
        <v>129.30888160000001</v>
      </c>
      <c r="K116" s="36"/>
      <c r="L116" s="36">
        <v>2.5861776320000001</v>
      </c>
      <c r="M116" s="36">
        <v>4</v>
      </c>
    </row>
    <row r="117" spans="2:13" ht="14.5">
      <c r="B117" s="36">
        <v>303</v>
      </c>
      <c r="C117" s="36" t="s">
        <v>133</v>
      </c>
      <c r="D117" s="36">
        <v>2020</v>
      </c>
      <c r="E117" s="36">
        <v>30000</v>
      </c>
      <c r="F117" s="36">
        <v>100000000</v>
      </c>
      <c r="G117" s="36" t="s">
        <v>112</v>
      </c>
      <c r="H117" s="36"/>
      <c r="I117" s="36"/>
      <c r="J117" s="36">
        <v>79.887137039999999</v>
      </c>
      <c r="K117" s="36"/>
      <c r="L117" s="36">
        <v>1.597742741</v>
      </c>
      <c r="M117" s="36">
        <v>4</v>
      </c>
    </row>
    <row r="118" spans="2:13" ht="14.5">
      <c r="B118" s="36">
        <v>304</v>
      </c>
      <c r="C118" s="36" t="s">
        <v>133</v>
      </c>
      <c r="D118" s="36">
        <v>2020</v>
      </c>
      <c r="E118" s="36">
        <v>100000000</v>
      </c>
      <c r="F118" s="36">
        <v>1000000000</v>
      </c>
      <c r="G118" s="36" t="s">
        <v>112</v>
      </c>
      <c r="H118" s="36"/>
      <c r="I118" s="36"/>
      <c r="J118" s="36">
        <v>51.478792980000001</v>
      </c>
      <c r="K118" s="36"/>
      <c r="L118" s="36">
        <v>1.02957586</v>
      </c>
      <c r="M118" s="36">
        <v>4</v>
      </c>
    </row>
    <row r="119" spans="2:13" ht="14.5">
      <c r="B119" s="36">
        <v>310</v>
      </c>
      <c r="C119" s="36" t="s">
        <v>134</v>
      </c>
      <c r="D119" s="36">
        <v>2020</v>
      </c>
      <c r="E119" s="36">
        <v>10000</v>
      </c>
      <c r="F119" s="36">
        <v>30000</v>
      </c>
      <c r="G119" s="36" t="s">
        <v>112</v>
      </c>
      <c r="H119" s="36"/>
      <c r="I119" s="36"/>
      <c r="J119" s="36">
        <v>129.30888160000001</v>
      </c>
      <c r="K119" s="36"/>
      <c r="L119" s="36">
        <v>2.5861776320000001</v>
      </c>
      <c r="M119" s="36">
        <v>4</v>
      </c>
    </row>
    <row r="120" spans="2:13" ht="14.5">
      <c r="B120" s="36">
        <v>311</v>
      </c>
      <c r="C120" s="36" t="s">
        <v>134</v>
      </c>
      <c r="D120" s="36">
        <v>2020</v>
      </c>
      <c r="E120" s="36">
        <v>30000</v>
      </c>
      <c r="F120" s="36">
        <v>100000000</v>
      </c>
      <c r="G120" s="36" t="s">
        <v>112</v>
      </c>
      <c r="H120" s="36"/>
      <c r="I120" s="36"/>
      <c r="J120" s="36">
        <v>79.887137039999999</v>
      </c>
      <c r="K120" s="36"/>
      <c r="L120" s="36">
        <v>1.597742741</v>
      </c>
      <c r="M120" s="36">
        <v>4</v>
      </c>
    </row>
    <row r="121" spans="2:13" ht="14.5">
      <c r="B121" s="36">
        <v>312</v>
      </c>
      <c r="C121" s="36" t="s">
        <v>134</v>
      </c>
      <c r="D121" s="36">
        <v>2020</v>
      </c>
      <c r="E121" s="36">
        <v>100000000</v>
      </c>
      <c r="F121" s="36">
        <v>1000000000</v>
      </c>
      <c r="G121" s="36" t="s">
        <v>112</v>
      </c>
      <c r="H121" s="36"/>
      <c r="I121" s="36"/>
      <c r="J121" s="36">
        <v>51.478792980000001</v>
      </c>
      <c r="K121" s="36"/>
      <c r="L121" s="36">
        <v>1.02957586</v>
      </c>
      <c r="M121" s="36">
        <v>4</v>
      </c>
    </row>
    <row r="122" spans="2:13" ht="14.5">
      <c r="B122" s="36">
        <v>318</v>
      </c>
      <c r="C122" s="36" t="s">
        <v>135</v>
      </c>
      <c r="D122" s="36">
        <v>2020</v>
      </c>
      <c r="E122" s="36">
        <v>10000</v>
      </c>
      <c r="F122" s="36">
        <v>30000</v>
      </c>
      <c r="G122" s="36" t="s">
        <v>136</v>
      </c>
      <c r="H122" s="36"/>
      <c r="I122" s="36"/>
      <c r="J122" s="36">
        <v>278.09050439999999</v>
      </c>
      <c r="K122" s="36"/>
      <c r="L122" s="36">
        <v>5.5618100889999997</v>
      </c>
      <c r="M122" s="36">
        <v>0.92</v>
      </c>
    </row>
    <row r="123" spans="2:13" ht="14.5">
      <c r="B123" s="36">
        <v>319</v>
      </c>
      <c r="C123" s="36" t="s">
        <v>135</v>
      </c>
      <c r="D123" s="36">
        <v>2020</v>
      </c>
      <c r="E123" s="36">
        <v>30000</v>
      </c>
      <c r="F123" s="36">
        <v>100000000</v>
      </c>
      <c r="G123" s="36" t="s">
        <v>136</v>
      </c>
      <c r="H123" s="36"/>
      <c r="I123" s="36"/>
      <c r="J123" s="36">
        <v>171.80455019999999</v>
      </c>
      <c r="K123" s="36"/>
      <c r="L123" s="36">
        <v>3.436091003</v>
      </c>
      <c r="M123" s="36">
        <v>0.92</v>
      </c>
    </row>
    <row r="124" spans="2:13" ht="14.5">
      <c r="B124" s="36">
        <v>320</v>
      </c>
      <c r="C124" s="36" t="s">
        <v>135</v>
      </c>
      <c r="D124" s="36">
        <v>2020</v>
      </c>
      <c r="E124" s="36">
        <v>100000000</v>
      </c>
      <c r="F124" s="36">
        <v>1000000000</v>
      </c>
      <c r="G124" s="36" t="s">
        <v>136</v>
      </c>
      <c r="H124" s="36"/>
      <c r="I124" s="36"/>
      <c r="J124" s="36">
        <v>110.7098239</v>
      </c>
      <c r="K124" s="36"/>
      <c r="L124" s="36">
        <v>2.2141964779999999</v>
      </c>
      <c r="M124" s="36">
        <v>0.92</v>
      </c>
    </row>
    <row r="125" spans="2:13" ht="14.5">
      <c r="B125" s="36">
        <v>326</v>
      </c>
      <c r="C125" s="36" t="s">
        <v>137</v>
      </c>
      <c r="D125" s="36">
        <v>2020</v>
      </c>
      <c r="E125" s="36">
        <v>10000</v>
      </c>
      <c r="F125" s="36">
        <v>30000</v>
      </c>
      <c r="G125" s="36" t="s">
        <v>136</v>
      </c>
      <c r="H125" s="36"/>
      <c r="I125" s="36"/>
      <c r="J125" s="36">
        <v>663.09440770000003</v>
      </c>
      <c r="K125" s="36"/>
      <c r="L125" s="36">
        <v>13.341888150000001</v>
      </c>
      <c r="M125" s="36">
        <v>0.5</v>
      </c>
    </row>
    <row r="126" spans="2:13" ht="14.5">
      <c r="B126" s="36">
        <v>327</v>
      </c>
      <c r="C126" s="36" t="s">
        <v>137</v>
      </c>
      <c r="D126" s="36">
        <v>2020</v>
      </c>
      <c r="E126" s="36">
        <v>30000</v>
      </c>
      <c r="F126" s="36">
        <v>100000000</v>
      </c>
      <c r="G126" s="36" t="s">
        <v>136</v>
      </c>
      <c r="H126" s="36"/>
      <c r="I126" s="36"/>
      <c r="J126" s="36">
        <v>409.79123729999998</v>
      </c>
      <c r="K126" s="36"/>
      <c r="L126" s="36">
        <v>8.5358247469999995</v>
      </c>
      <c r="M126" s="36">
        <v>0.5</v>
      </c>
    </row>
    <row r="127" spans="2:13" ht="14.5">
      <c r="B127" s="36">
        <v>328</v>
      </c>
      <c r="C127" s="36" t="s">
        <v>137</v>
      </c>
      <c r="D127" s="36">
        <v>2020</v>
      </c>
      <c r="E127" s="36">
        <v>100000000</v>
      </c>
      <c r="F127" s="36">
        <v>1000000000</v>
      </c>
      <c r="G127" s="36" t="s">
        <v>136</v>
      </c>
      <c r="H127" s="36"/>
      <c r="I127" s="36"/>
      <c r="J127" s="36">
        <v>264.14291600000001</v>
      </c>
      <c r="K127" s="36"/>
      <c r="L127" s="36">
        <v>4.9228583199999996</v>
      </c>
      <c r="M127" s="36">
        <v>0.5</v>
      </c>
    </row>
    <row r="128" spans="2:13" ht="14.5">
      <c r="B128" s="36">
        <v>334</v>
      </c>
      <c r="C128" s="36" t="s">
        <v>138</v>
      </c>
      <c r="D128" s="36">
        <v>2020</v>
      </c>
      <c r="E128" s="36">
        <v>10000</v>
      </c>
      <c r="F128" s="36">
        <v>30000</v>
      </c>
      <c r="G128" s="36" t="s">
        <v>136</v>
      </c>
      <c r="H128" s="36"/>
      <c r="I128" s="36"/>
      <c r="J128" s="36">
        <v>257.88906800000001</v>
      </c>
      <c r="K128" s="36"/>
      <c r="L128" s="36">
        <v>5.1577813609999996</v>
      </c>
      <c r="M128" s="36">
        <v>0.92</v>
      </c>
    </row>
    <row r="129" spans="2:13" ht="14.5">
      <c r="B129" s="36">
        <v>335</v>
      </c>
      <c r="C129" s="36" t="s">
        <v>138</v>
      </c>
      <c r="D129" s="36">
        <v>2020</v>
      </c>
      <c r="E129" s="36">
        <v>30000</v>
      </c>
      <c r="F129" s="36">
        <v>100000000</v>
      </c>
      <c r="G129" s="36" t="s">
        <v>136</v>
      </c>
      <c r="H129" s="36"/>
      <c r="I129" s="36"/>
      <c r="J129" s="36">
        <v>157.18168499999999</v>
      </c>
      <c r="K129" s="36"/>
      <c r="L129" s="36">
        <v>3.1436337000000001</v>
      </c>
      <c r="M129" s="36">
        <v>0.92</v>
      </c>
    </row>
    <row r="130" spans="2:13" ht="14.5">
      <c r="B130" s="36">
        <v>336</v>
      </c>
      <c r="C130" s="36" t="s">
        <v>138</v>
      </c>
      <c r="D130" s="36">
        <v>2020</v>
      </c>
      <c r="E130" s="36">
        <v>100000000</v>
      </c>
      <c r="F130" s="36">
        <v>1000000000</v>
      </c>
      <c r="G130" s="36" t="s">
        <v>136</v>
      </c>
      <c r="H130" s="36"/>
      <c r="I130" s="36"/>
      <c r="J130" s="36">
        <v>100.1771828</v>
      </c>
      <c r="K130" s="36"/>
      <c r="L130" s="36">
        <v>2.0035436560000002</v>
      </c>
      <c r="M130" s="36">
        <v>0.92</v>
      </c>
    </row>
    <row r="131" spans="2:13" ht="14.5">
      <c r="B131" s="36">
        <v>342</v>
      </c>
      <c r="C131" s="36" t="s">
        <v>139</v>
      </c>
      <c r="D131" s="36">
        <v>2020</v>
      </c>
      <c r="E131" s="36">
        <v>10000</v>
      </c>
      <c r="F131" s="36">
        <v>30000</v>
      </c>
      <c r="G131" s="36" t="s">
        <v>136</v>
      </c>
      <c r="H131" s="36"/>
      <c r="I131" s="36"/>
      <c r="J131" s="36">
        <v>272.53597780000001</v>
      </c>
      <c r="K131" s="36"/>
      <c r="L131" s="36">
        <v>5.4507195560000001</v>
      </c>
      <c r="M131" s="36">
        <v>0.85</v>
      </c>
    </row>
    <row r="132" spans="2:13" ht="14.5">
      <c r="B132" s="36">
        <v>343</v>
      </c>
      <c r="C132" s="36" t="s">
        <v>139</v>
      </c>
      <c r="D132" s="36">
        <v>2020</v>
      </c>
      <c r="E132" s="36">
        <v>30000</v>
      </c>
      <c r="F132" s="36">
        <v>100000000</v>
      </c>
      <c r="G132" s="36" t="s">
        <v>136</v>
      </c>
      <c r="H132" s="36"/>
      <c r="I132" s="36"/>
      <c r="J132" s="36">
        <v>171.0341937</v>
      </c>
      <c r="K132" s="36"/>
      <c r="L132" s="36">
        <v>3.4206838739999998</v>
      </c>
      <c r="M132" s="36">
        <v>0.85</v>
      </c>
    </row>
    <row r="133" spans="2:13" ht="14.5">
      <c r="B133" s="36">
        <v>344</v>
      </c>
      <c r="C133" s="36" t="s">
        <v>139</v>
      </c>
      <c r="D133" s="36">
        <v>2020</v>
      </c>
      <c r="E133" s="36">
        <v>100000000</v>
      </c>
      <c r="F133" s="36">
        <v>1000000000</v>
      </c>
      <c r="G133" s="36" t="s">
        <v>136</v>
      </c>
      <c r="H133" s="36"/>
      <c r="I133" s="36"/>
      <c r="J133" s="36">
        <v>111.92908319999999</v>
      </c>
      <c r="K133" s="36"/>
      <c r="L133" s="36">
        <v>2.2385816639999998</v>
      </c>
      <c r="M133" s="36">
        <v>0.85</v>
      </c>
    </row>
    <row r="134" spans="2:13" ht="14.5">
      <c r="B134" s="36">
        <v>350</v>
      </c>
      <c r="C134" s="36" t="s">
        <v>140</v>
      </c>
      <c r="D134" s="36">
        <v>2020</v>
      </c>
      <c r="E134" s="36">
        <v>10000</v>
      </c>
      <c r="F134" s="36">
        <v>30000</v>
      </c>
      <c r="G134" s="36" t="s">
        <v>136</v>
      </c>
      <c r="H134" s="36"/>
      <c r="I134" s="36"/>
      <c r="J134" s="36">
        <v>474.81828960000001</v>
      </c>
      <c r="K134" s="36"/>
      <c r="L134" s="36">
        <v>9.4963657920000006</v>
      </c>
      <c r="M134" s="36">
        <v>0.85</v>
      </c>
    </row>
    <row r="135" spans="2:13" ht="14.5">
      <c r="B135" s="36">
        <v>351</v>
      </c>
      <c r="C135" s="36" t="s">
        <v>140</v>
      </c>
      <c r="D135" s="36">
        <v>2020</v>
      </c>
      <c r="E135" s="36">
        <v>30000</v>
      </c>
      <c r="F135" s="36">
        <v>100000000</v>
      </c>
      <c r="G135" s="36" t="s">
        <v>136</v>
      </c>
      <c r="H135" s="36"/>
      <c r="I135" s="36"/>
      <c r="J135" s="36">
        <v>291.80137359999998</v>
      </c>
      <c r="K135" s="36"/>
      <c r="L135" s="36">
        <v>5.8360274710000004</v>
      </c>
      <c r="M135" s="36">
        <v>0.85</v>
      </c>
    </row>
    <row r="136" spans="2:13" ht="14.5">
      <c r="B136" s="36">
        <v>352</v>
      </c>
      <c r="C136" s="36" t="s">
        <v>140</v>
      </c>
      <c r="D136" s="36">
        <v>2020</v>
      </c>
      <c r="E136" s="36">
        <v>100000000</v>
      </c>
      <c r="F136" s="36">
        <v>1000000000</v>
      </c>
      <c r="G136" s="36" t="s">
        <v>136</v>
      </c>
      <c r="H136" s="36"/>
      <c r="I136" s="36"/>
      <c r="J136" s="36">
        <v>187.18903409999999</v>
      </c>
      <c r="K136" s="36"/>
      <c r="L136" s="36">
        <v>3.7437806830000002</v>
      </c>
      <c r="M136" s="36">
        <v>0.85</v>
      </c>
    </row>
    <row r="137" spans="2:13" ht="14.5">
      <c r="B137" s="36">
        <v>358</v>
      </c>
      <c r="C137" s="36" t="s">
        <v>141</v>
      </c>
      <c r="D137" s="36">
        <v>2020</v>
      </c>
      <c r="E137" s="36">
        <v>10000</v>
      </c>
      <c r="F137" s="36">
        <v>30000</v>
      </c>
      <c r="G137" s="36" t="s">
        <v>136</v>
      </c>
      <c r="H137" s="36"/>
      <c r="I137" s="36"/>
      <c r="J137" s="36">
        <v>315.398619</v>
      </c>
      <c r="K137" s="36"/>
      <c r="L137" s="36">
        <v>6.3079723799999998</v>
      </c>
      <c r="M137" s="36">
        <v>0.9</v>
      </c>
    </row>
    <row r="138" spans="2:13" ht="14.5">
      <c r="B138" s="36">
        <v>359</v>
      </c>
      <c r="C138" s="36" t="s">
        <v>141</v>
      </c>
      <c r="D138" s="36">
        <v>2020</v>
      </c>
      <c r="E138" s="36">
        <v>30000</v>
      </c>
      <c r="F138" s="36">
        <v>100000000</v>
      </c>
      <c r="G138" s="36" t="s">
        <v>136</v>
      </c>
      <c r="H138" s="36"/>
      <c r="I138" s="36"/>
      <c r="J138" s="36">
        <v>191.7699959</v>
      </c>
      <c r="K138" s="36"/>
      <c r="L138" s="36">
        <v>3.8353999179999998</v>
      </c>
      <c r="M138" s="36">
        <v>0.9</v>
      </c>
    </row>
    <row r="139" spans="2:13" ht="14.5">
      <c r="B139" s="36">
        <v>360</v>
      </c>
      <c r="C139" s="36" t="s">
        <v>141</v>
      </c>
      <c r="D139" s="36">
        <v>2020</v>
      </c>
      <c r="E139" s="36">
        <v>100000000</v>
      </c>
      <c r="F139" s="36">
        <v>1000000000</v>
      </c>
      <c r="G139" s="36" t="s">
        <v>136</v>
      </c>
      <c r="H139" s="36"/>
      <c r="I139" s="36"/>
      <c r="J139" s="36">
        <v>121.8833885</v>
      </c>
      <c r="K139" s="36"/>
      <c r="L139" s="36">
        <v>2.43766777</v>
      </c>
      <c r="M139" s="36">
        <v>0.9</v>
      </c>
    </row>
    <row r="140" spans="2:13" ht="14.5">
      <c r="B140" s="36">
        <v>366</v>
      </c>
      <c r="C140" s="36" t="s">
        <v>142</v>
      </c>
      <c r="D140" s="36">
        <v>2020</v>
      </c>
      <c r="E140" s="36">
        <v>10000</v>
      </c>
      <c r="F140" s="36">
        <v>30000</v>
      </c>
      <c r="G140" s="36" t="s">
        <v>136</v>
      </c>
      <c r="H140" s="36"/>
      <c r="I140" s="36"/>
      <c r="J140" s="36">
        <v>263.57643239999999</v>
      </c>
      <c r="K140" s="36"/>
      <c r="L140" s="36">
        <v>5.2715286480000003</v>
      </c>
      <c r="M140" s="36">
        <v>0.92</v>
      </c>
    </row>
    <row r="141" spans="2:13" ht="14.5">
      <c r="B141" s="36">
        <v>367</v>
      </c>
      <c r="C141" s="36" t="s">
        <v>142</v>
      </c>
      <c r="D141" s="36">
        <v>2020</v>
      </c>
      <c r="E141" s="36">
        <v>30000</v>
      </c>
      <c r="F141" s="36">
        <v>100000000</v>
      </c>
      <c r="G141" s="36" t="s">
        <v>136</v>
      </c>
      <c r="H141" s="36"/>
      <c r="I141" s="36"/>
      <c r="J141" s="36">
        <v>161.15778900000001</v>
      </c>
      <c r="K141" s="36"/>
      <c r="L141" s="36">
        <v>3.2231557799999999</v>
      </c>
      <c r="M141" s="36">
        <v>0.92</v>
      </c>
    </row>
    <row r="142" spans="2:13" ht="14.5">
      <c r="B142" s="36">
        <v>368</v>
      </c>
      <c r="C142" s="36" t="s">
        <v>142</v>
      </c>
      <c r="D142" s="36">
        <v>2020</v>
      </c>
      <c r="E142" s="36">
        <v>100000000</v>
      </c>
      <c r="F142" s="36">
        <v>1000000000</v>
      </c>
      <c r="G142" s="36" t="s">
        <v>136</v>
      </c>
      <c r="H142" s="36"/>
      <c r="I142" s="36"/>
      <c r="J142" s="36">
        <v>102.93782710000001</v>
      </c>
      <c r="K142" s="36"/>
      <c r="L142" s="36">
        <v>2.0587565419999998</v>
      </c>
      <c r="M142" s="36">
        <v>0.92</v>
      </c>
    </row>
    <row r="143" spans="2:13" ht="14.5">
      <c r="B143" s="36">
        <v>374</v>
      </c>
      <c r="C143" s="36" t="s">
        <v>143</v>
      </c>
      <c r="D143" s="36">
        <v>2020</v>
      </c>
      <c r="E143" s="36">
        <v>10000</v>
      </c>
      <c r="F143" s="36">
        <v>30000</v>
      </c>
      <c r="G143" s="36" t="s">
        <v>144</v>
      </c>
      <c r="H143" s="36"/>
      <c r="I143" s="36"/>
      <c r="J143" s="36">
        <v>560.89913750000005</v>
      </c>
      <c r="K143" s="36"/>
      <c r="L143" s="36">
        <v>11.217982749999999</v>
      </c>
      <c r="M143" s="36">
        <v>0.9</v>
      </c>
    </row>
    <row r="144" spans="2:13" ht="14.5">
      <c r="B144" s="36">
        <v>375</v>
      </c>
      <c r="C144" s="36" t="s">
        <v>143</v>
      </c>
      <c r="D144" s="36">
        <v>2020</v>
      </c>
      <c r="E144" s="36">
        <v>30000</v>
      </c>
      <c r="F144" s="36">
        <v>100000000</v>
      </c>
      <c r="G144" s="36" t="s">
        <v>144</v>
      </c>
      <c r="H144" s="36"/>
      <c r="I144" s="36"/>
      <c r="J144" s="36">
        <v>346.52396420000002</v>
      </c>
      <c r="K144" s="36"/>
      <c r="L144" s="36">
        <v>6.9304792849999997</v>
      </c>
      <c r="M144" s="36">
        <v>0.9</v>
      </c>
    </row>
    <row r="145" spans="2:13" ht="14.5">
      <c r="B145" s="36">
        <v>376</v>
      </c>
      <c r="C145" s="36" t="s">
        <v>143</v>
      </c>
      <c r="D145" s="36">
        <v>2020</v>
      </c>
      <c r="E145" s="36">
        <v>100000000</v>
      </c>
      <c r="F145" s="36">
        <v>1000000000</v>
      </c>
      <c r="G145" s="36" t="s">
        <v>144</v>
      </c>
      <c r="H145" s="36"/>
      <c r="I145" s="36"/>
      <c r="J145" s="36">
        <v>223.29796859999999</v>
      </c>
      <c r="K145" s="36"/>
      <c r="L145" s="36">
        <v>4.4659593720000004</v>
      </c>
      <c r="M145" s="36">
        <v>0.9</v>
      </c>
    </row>
    <row r="146" spans="2:13" ht="14.5">
      <c r="B146" s="36">
        <v>382</v>
      </c>
      <c r="C146" s="36" t="s">
        <v>145</v>
      </c>
      <c r="D146" s="36">
        <v>2020</v>
      </c>
      <c r="E146" s="36">
        <v>10000</v>
      </c>
      <c r="F146" s="36">
        <v>30000</v>
      </c>
      <c r="G146" s="36" t="s">
        <v>146</v>
      </c>
      <c r="H146" s="36"/>
      <c r="I146" s="36"/>
      <c r="J146" s="36">
        <v>228.0929864</v>
      </c>
      <c r="K146" s="36"/>
      <c r="L146" s="36">
        <v>4.561859729</v>
      </c>
      <c r="M146" s="36">
        <v>0.92</v>
      </c>
    </row>
    <row r="147" spans="2:13" ht="14.5">
      <c r="B147" s="36">
        <v>383</v>
      </c>
      <c r="C147" s="36" t="s">
        <v>145</v>
      </c>
      <c r="D147" s="36">
        <v>2020</v>
      </c>
      <c r="E147" s="36">
        <v>30000</v>
      </c>
      <c r="F147" s="36">
        <v>100000000</v>
      </c>
      <c r="G147" s="36" t="s">
        <v>146</v>
      </c>
      <c r="H147" s="36"/>
      <c r="I147" s="36"/>
      <c r="J147" s="36">
        <v>140.91604100000001</v>
      </c>
      <c r="K147" s="36"/>
      <c r="L147" s="36">
        <v>2.8183208209999999</v>
      </c>
      <c r="M147" s="36">
        <v>0.92</v>
      </c>
    </row>
    <row r="148" spans="2:13" ht="14.5">
      <c r="B148" s="36">
        <v>384</v>
      </c>
      <c r="C148" s="36" t="s">
        <v>145</v>
      </c>
      <c r="D148" s="36">
        <v>2020</v>
      </c>
      <c r="E148" s="36">
        <v>100000000</v>
      </c>
      <c r="F148" s="36">
        <v>1000000000</v>
      </c>
      <c r="G148" s="36" t="s">
        <v>146</v>
      </c>
      <c r="H148" s="36"/>
      <c r="I148" s="36"/>
      <c r="J148" s="36">
        <v>90.805453459999995</v>
      </c>
      <c r="K148" s="36"/>
      <c r="L148" s="36">
        <v>1.8161090689999999</v>
      </c>
      <c r="M148" s="36">
        <v>0.92</v>
      </c>
    </row>
    <row r="149" spans="2:13" ht="14.5">
      <c r="B149" s="36">
        <v>390</v>
      </c>
      <c r="C149" s="36" t="s">
        <v>147</v>
      </c>
      <c r="D149" s="36">
        <v>2020</v>
      </c>
      <c r="E149" s="36">
        <v>10000</v>
      </c>
      <c r="F149" s="36">
        <v>30000</v>
      </c>
      <c r="G149" s="36" t="s">
        <v>146</v>
      </c>
      <c r="H149" s="36"/>
      <c r="I149" s="36"/>
      <c r="J149" s="36">
        <v>243.78015740000001</v>
      </c>
      <c r="K149" s="36"/>
      <c r="L149" s="36">
        <v>4.8756031479999997</v>
      </c>
      <c r="M149" s="36">
        <v>0.9</v>
      </c>
    </row>
    <row r="150" spans="2:13" ht="14.5">
      <c r="B150" s="36">
        <v>391</v>
      </c>
      <c r="C150" s="36" t="s">
        <v>147</v>
      </c>
      <c r="D150" s="36">
        <v>2020</v>
      </c>
      <c r="E150" s="36">
        <v>30000</v>
      </c>
      <c r="F150" s="36">
        <v>100000000</v>
      </c>
      <c r="G150" s="36" t="s">
        <v>146</v>
      </c>
      <c r="H150" s="36"/>
      <c r="I150" s="36"/>
      <c r="J150" s="36">
        <v>150.60758860000001</v>
      </c>
      <c r="K150" s="36"/>
      <c r="L150" s="36">
        <v>3.0121517720000002</v>
      </c>
      <c r="M150" s="36">
        <v>0.9</v>
      </c>
    </row>
    <row r="151" spans="2:13" ht="14.5">
      <c r="B151" s="36">
        <v>392</v>
      </c>
      <c r="C151" s="36" t="s">
        <v>147</v>
      </c>
      <c r="D151" s="36">
        <v>2020</v>
      </c>
      <c r="E151" s="36">
        <v>100000000</v>
      </c>
      <c r="F151" s="36">
        <v>1000000000</v>
      </c>
      <c r="G151" s="36" t="s">
        <v>146</v>
      </c>
      <c r="H151" s="36"/>
      <c r="I151" s="36"/>
      <c r="J151" s="36">
        <v>97.050628720000006</v>
      </c>
      <c r="K151" s="36"/>
      <c r="L151" s="36">
        <v>1.9410125739999999</v>
      </c>
      <c r="M151" s="36">
        <v>0.9</v>
      </c>
    </row>
    <row r="152" spans="2:13" ht="14.5">
      <c r="B152" s="36">
        <v>398</v>
      </c>
      <c r="C152" s="36" t="s">
        <v>148</v>
      </c>
      <c r="D152" s="36">
        <v>2020</v>
      </c>
      <c r="E152" s="36">
        <v>10000</v>
      </c>
      <c r="F152" s="36">
        <v>30000</v>
      </c>
      <c r="G152" s="36" t="s">
        <v>146</v>
      </c>
      <c r="H152" s="36"/>
      <c r="I152" s="36"/>
      <c r="J152" s="36">
        <v>367.09440769999998</v>
      </c>
      <c r="K152" s="36"/>
      <c r="L152" s="36">
        <v>7.3418881550000004</v>
      </c>
      <c r="M152" s="36">
        <v>0.5</v>
      </c>
    </row>
    <row r="153" spans="2:13" ht="14.5">
      <c r="B153" s="36">
        <v>399</v>
      </c>
      <c r="C153" s="36" t="s">
        <v>148</v>
      </c>
      <c r="D153" s="36">
        <v>2020</v>
      </c>
      <c r="E153" s="36">
        <v>30000</v>
      </c>
      <c r="F153" s="36">
        <v>100000000</v>
      </c>
      <c r="G153" s="36" t="s">
        <v>146</v>
      </c>
      <c r="H153" s="36"/>
      <c r="I153" s="36"/>
      <c r="J153" s="36">
        <v>226.79123730000001</v>
      </c>
      <c r="K153" s="36"/>
      <c r="L153" s="36">
        <v>4.5358247470000004</v>
      </c>
      <c r="M153" s="36">
        <v>0.5</v>
      </c>
    </row>
    <row r="154" spans="2:13" ht="14.5">
      <c r="B154" s="36">
        <v>400</v>
      </c>
      <c r="C154" s="36" t="s">
        <v>148</v>
      </c>
      <c r="D154" s="36">
        <v>2020</v>
      </c>
      <c r="E154" s="36">
        <v>100000000</v>
      </c>
      <c r="F154" s="36">
        <v>1000000000</v>
      </c>
      <c r="G154" s="36" t="s">
        <v>146</v>
      </c>
      <c r="H154" s="36"/>
      <c r="I154" s="36"/>
      <c r="J154" s="36">
        <v>146.14291600000001</v>
      </c>
      <c r="K154" s="36"/>
      <c r="L154" s="36">
        <v>2.92285832</v>
      </c>
      <c r="M154" s="36">
        <v>0.5</v>
      </c>
    </row>
    <row r="155" spans="2:13" ht="14.5">
      <c r="B155" s="36">
        <v>406</v>
      </c>
      <c r="C155" s="36" t="s">
        <v>149</v>
      </c>
      <c r="D155" s="36">
        <v>2020</v>
      </c>
      <c r="E155" s="36">
        <v>10000</v>
      </c>
      <c r="F155" s="36">
        <v>30000</v>
      </c>
      <c r="G155" s="36" t="s">
        <v>146</v>
      </c>
      <c r="H155" s="36"/>
      <c r="I155" s="36"/>
      <c r="J155" s="36">
        <v>229.93250380000001</v>
      </c>
      <c r="K155" s="36"/>
      <c r="L155" s="36">
        <v>4.5986500760000002</v>
      </c>
      <c r="M155" s="36">
        <v>0.92</v>
      </c>
    </row>
    <row r="156" spans="2:13" ht="14.5">
      <c r="B156" s="36">
        <v>407</v>
      </c>
      <c r="C156" s="36" t="s">
        <v>149</v>
      </c>
      <c r="D156" s="36">
        <v>2020</v>
      </c>
      <c r="E156" s="36">
        <v>30000</v>
      </c>
      <c r="F156" s="36">
        <v>100000000</v>
      </c>
      <c r="G156" s="36" t="s">
        <v>146</v>
      </c>
      <c r="H156" s="36"/>
      <c r="I156" s="36"/>
      <c r="J156" s="36">
        <v>142.0524964</v>
      </c>
      <c r="K156" s="36"/>
      <c r="L156" s="36">
        <v>2.8410499279999999</v>
      </c>
      <c r="M156" s="36">
        <v>0.92</v>
      </c>
    </row>
    <row r="157" spans="2:13" ht="14.5">
      <c r="B157" s="36">
        <v>408</v>
      </c>
      <c r="C157" s="36" t="s">
        <v>149</v>
      </c>
      <c r="D157" s="36">
        <v>2020</v>
      </c>
      <c r="E157" s="36">
        <v>100000000</v>
      </c>
      <c r="F157" s="36">
        <v>1000000000</v>
      </c>
      <c r="G157" s="36" t="s">
        <v>146</v>
      </c>
      <c r="H157" s="36"/>
      <c r="I157" s="36"/>
      <c r="J157" s="36">
        <v>91.537778500000002</v>
      </c>
      <c r="K157" s="36"/>
      <c r="L157" s="36">
        <v>1.83075557</v>
      </c>
      <c r="M157" s="36">
        <v>0.92</v>
      </c>
    </row>
    <row r="158" spans="2:13" ht="14.5">
      <c r="B158" s="36">
        <v>414</v>
      </c>
      <c r="C158" s="36" t="s">
        <v>150</v>
      </c>
      <c r="D158" s="36">
        <v>2020</v>
      </c>
      <c r="E158" s="36">
        <v>10000</v>
      </c>
      <c r="F158" s="36">
        <v>30000</v>
      </c>
      <c r="G158" s="36" t="s">
        <v>146</v>
      </c>
      <c r="H158" s="36"/>
      <c r="I158" s="36"/>
      <c r="J158" s="36">
        <v>229.93250380000001</v>
      </c>
      <c r="K158" s="36"/>
      <c r="L158" s="36">
        <v>4.5986500760000002</v>
      </c>
      <c r="M158" s="36">
        <v>0.85</v>
      </c>
    </row>
    <row r="159" spans="2:13" ht="14.5">
      <c r="B159" s="36">
        <v>415</v>
      </c>
      <c r="C159" s="36" t="s">
        <v>150</v>
      </c>
      <c r="D159" s="36">
        <v>2020</v>
      </c>
      <c r="E159" s="36">
        <v>30000</v>
      </c>
      <c r="F159" s="36">
        <v>100000000</v>
      </c>
      <c r="G159" s="36" t="s">
        <v>146</v>
      </c>
      <c r="H159" s="36"/>
      <c r="I159" s="36"/>
      <c r="J159" s="36">
        <v>142.0524964</v>
      </c>
      <c r="K159" s="36"/>
      <c r="L159" s="36">
        <v>2.8410499279999999</v>
      </c>
      <c r="M159" s="36">
        <v>0.85</v>
      </c>
    </row>
    <row r="160" spans="2:13" ht="14.5">
      <c r="B160" s="36">
        <v>416</v>
      </c>
      <c r="C160" s="36" t="s">
        <v>150</v>
      </c>
      <c r="D160" s="36">
        <v>2020</v>
      </c>
      <c r="E160" s="36">
        <v>100000000</v>
      </c>
      <c r="F160" s="36">
        <v>1000000000</v>
      </c>
      <c r="G160" s="36" t="s">
        <v>146</v>
      </c>
      <c r="H160" s="36"/>
      <c r="I160" s="36"/>
      <c r="J160" s="36">
        <v>91.537778500000002</v>
      </c>
      <c r="K160" s="36"/>
      <c r="L160" s="36">
        <v>1.83075557</v>
      </c>
      <c r="M160" s="36">
        <v>0.85</v>
      </c>
    </row>
    <row r="161" spans="2:13" ht="14.5">
      <c r="B161" s="36">
        <v>422</v>
      </c>
      <c r="C161" s="36" t="s">
        <v>151</v>
      </c>
      <c r="D161" s="36">
        <v>2020</v>
      </c>
      <c r="E161" s="36">
        <v>10000</v>
      </c>
      <c r="F161" s="36">
        <v>30000</v>
      </c>
      <c r="G161" s="36" t="s">
        <v>146</v>
      </c>
      <c r="H161" s="36"/>
      <c r="I161" s="36"/>
      <c r="J161" s="36">
        <v>439.00905879999999</v>
      </c>
      <c r="K161" s="36"/>
      <c r="L161" s="36">
        <v>8.7801811759999993</v>
      </c>
      <c r="M161" s="36">
        <v>0.85</v>
      </c>
    </row>
    <row r="162" spans="2:13" ht="14.5">
      <c r="B162" s="36">
        <v>423</v>
      </c>
      <c r="C162" s="36" t="s">
        <v>151</v>
      </c>
      <c r="D162" s="36">
        <v>2020</v>
      </c>
      <c r="E162" s="36">
        <v>30000</v>
      </c>
      <c r="F162" s="36">
        <v>100000000</v>
      </c>
      <c r="G162" s="36" t="s">
        <v>146</v>
      </c>
      <c r="H162" s="36"/>
      <c r="I162" s="36"/>
      <c r="J162" s="36">
        <v>271.22016989999997</v>
      </c>
      <c r="K162" s="36"/>
      <c r="L162" s="36">
        <v>5.424403399</v>
      </c>
      <c r="M162" s="36">
        <v>0.85</v>
      </c>
    </row>
    <row r="163" spans="2:13" ht="14.5">
      <c r="B163" s="36">
        <v>424</v>
      </c>
      <c r="C163" s="36" t="s">
        <v>151</v>
      </c>
      <c r="D163" s="36">
        <v>2020</v>
      </c>
      <c r="E163" s="36">
        <v>100000000</v>
      </c>
      <c r="F163" s="36">
        <v>1000000000</v>
      </c>
      <c r="G163" s="36" t="s">
        <v>146</v>
      </c>
      <c r="H163" s="36"/>
      <c r="I163" s="36"/>
      <c r="J163" s="36">
        <v>174.77265420000001</v>
      </c>
      <c r="K163" s="36"/>
      <c r="L163" s="36">
        <v>3.4954530849999998</v>
      </c>
      <c r="M163" s="36">
        <v>0.85</v>
      </c>
    </row>
    <row r="164" spans="2:13" ht="14.5">
      <c r="B164" s="36">
        <v>430</v>
      </c>
      <c r="C164" s="36" t="s">
        <v>152</v>
      </c>
      <c r="D164" s="36">
        <v>2020</v>
      </c>
      <c r="E164" s="36">
        <v>10000</v>
      </c>
      <c r="F164" s="36">
        <v>30000</v>
      </c>
      <c r="G164" s="36" t="s">
        <v>146</v>
      </c>
      <c r="H164" s="36"/>
      <c r="I164" s="36"/>
      <c r="J164" s="36">
        <v>229.93250380000001</v>
      </c>
      <c r="K164" s="36"/>
      <c r="L164" s="36">
        <v>4.5986500760000002</v>
      </c>
      <c r="M164" s="36">
        <v>0.92</v>
      </c>
    </row>
    <row r="165" spans="2:13" ht="14.5">
      <c r="B165" s="36">
        <v>431</v>
      </c>
      <c r="C165" s="36" t="s">
        <v>152</v>
      </c>
      <c r="D165" s="36">
        <v>2020</v>
      </c>
      <c r="E165" s="36">
        <v>30000</v>
      </c>
      <c r="F165" s="36">
        <v>100000000</v>
      </c>
      <c r="G165" s="36" t="s">
        <v>146</v>
      </c>
      <c r="H165" s="36"/>
      <c r="I165" s="36"/>
      <c r="J165" s="36">
        <v>142.0524964</v>
      </c>
      <c r="K165" s="36"/>
      <c r="L165" s="36">
        <v>2.8410499279999999</v>
      </c>
      <c r="M165" s="36">
        <v>0.92</v>
      </c>
    </row>
    <row r="166" spans="2:13" ht="14.5">
      <c r="B166" s="36">
        <v>432</v>
      </c>
      <c r="C166" s="36" t="s">
        <v>152</v>
      </c>
      <c r="D166" s="36">
        <v>2020</v>
      </c>
      <c r="E166" s="36">
        <v>100000000</v>
      </c>
      <c r="F166" s="36">
        <v>1000000000</v>
      </c>
      <c r="G166" s="36" t="s">
        <v>146</v>
      </c>
      <c r="H166" s="36"/>
      <c r="I166" s="36"/>
      <c r="J166" s="36">
        <v>91.537778500000002</v>
      </c>
      <c r="K166" s="36"/>
      <c r="L166" s="36">
        <v>1.83075557</v>
      </c>
      <c r="M166" s="36">
        <v>0.92</v>
      </c>
    </row>
    <row r="167" spans="2:13" ht="14.5">
      <c r="B167" s="36">
        <v>438</v>
      </c>
      <c r="C167" s="36" t="s">
        <v>153</v>
      </c>
      <c r="D167" s="36">
        <v>2020</v>
      </c>
      <c r="E167" s="36">
        <v>10000</v>
      </c>
      <c r="F167" s="36">
        <v>30000</v>
      </c>
      <c r="G167" s="36" t="s">
        <v>154</v>
      </c>
      <c r="H167" s="36"/>
      <c r="I167" s="36"/>
      <c r="J167" s="36">
        <v>228.0929864</v>
      </c>
      <c r="K167" s="36"/>
      <c r="L167" s="36">
        <v>4.561859729</v>
      </c>
      <c r="M167" s="36">
        <v>0.92</v>
      </c>
    </row>
    <row r="168" spans="2:13" ht="14.5">
      <c r="B168" s="36">
        <v>439</v>
      </c>
      <c r="C168" s="36" t="s">
        <v>153</v>
      </c>
      <c r="D168" s="36">
        <v>2020</v>
      </c>
      <c r="E168" s="36">
        <v>30000</v>
      </c>
      <c r="F168" s="36">
        <v>100000000</v>
      </c>
      <c r="G168" s="36" t="s">
        <v>154</v>
      </c>
      <c r="H168" s="36"/>
      <c r="I168" s="36"/>
      <c r="J168" s="36">
        <v>140.91604100000001</v>
      </c>
      <c r="K168" s="36"/>
      <c r="L168" s="36">
        <v>2.8183208209999999</v>
      </c>
      <c r="M168" s="36">
        <v>0.92</v>
      </c>
    </row>
    <row r="169" spans="2:13" ht="14.5">
      <c r="B169" s="36">
        <v>440</v>
      </c>
      <c r="C169" s="36" t="s">
        <v>153</v>
      </c>
      <c r="D169" s="36">
        <v>2020</v>
      </c>
      <c r="E169" s="36">
        <v>100000000</v>
      </c>
      <c r="F169" s="36">
        <v>1000000000</v>
      </c>
      <c r="G169" s="36" t="s">
        <v>154</v>
      </c>
      <c r="H169" s="36"/>
      <c r="I169" s="36"/>
      <c r="J169" s="36">
        <v>90.805453459999995</v>
      </c>
      <c r="K169" s="36"/>
      <c r="L169" s="36">
        <v>1.8161090689999999</v>
      </c>
      <c r="M169" s="36">
        <v>0.92</v>
      </c>
    </row>
    <row r="170" spans="2:13" ht="14.5">
      <c r="B170" s="36">
        <v>446</v>
      </c>
      <c r="C170" s="36" t="s">
        <v>155</v>
      </c>
      <c r="D170" s="36">
        <v>2020</v>
      </c>
      <c r="E170" s="36">
        <v>10000</v>
      </c>
      <c r="F170" s="36">
        <v>30000</v>
      </c>
      <c r="G170" s="36" t="s">
        <v>154</v>
      </c>
      <c r="H170" s="36"/>
      <c r="I170" s="36"/>
      <c r="J170" s="36">
        <v>243.78015740000001</v>
      </c>
      <c r="K170" s="36"/>
      <c r="L170" s="36">
        <v>4.8756031479999997</v>
      </c>
      <c r="M170" s="36">
        <v>0.9</v>
      </c>
    </row>
    <row r="171" spans="2:13" ht="14.5">
      <c r="B171" s="36">
        <v>447</v>
      </c>
      <c r="C171" s="36" t="s">
        <v>155</v>
      </c>
      <c r="D171" s="36">
        <v>2020</v>
      </c>
      <c r="E171" s="36">
        <v>30000</v>
      </c>
      <c r="F171" s="36">
        <v>100000000</v>
      </c>
      <c r="G171" s="36" t="s">
        <v>154</v>
      </c>
      <c r="H171" s="36"/>
      <c r="I171" s="36"/>
      <c r="J171" s="36">
        <v>150.60758860000001</v>
      </c>
      <c r="K171" s="36"/>
      <c r="L171" s="36">
        <v>3.0121517720000002</v>
      </c>
      <c r="M171" s="36">
        <v>0.9</v>
      </c>
    </row>
    <row r="172" spans="2:13" ht="14.5">
      <c r="B172" s="36">
        <v>448</v>
      </c>
      <c r="C172" s="36" t="s">
        <v>155</v>
      </c>
      <c r="D172" s="36">
        <v>2020</v>
      </c>
      <c r="E172" s="36">
        <v>100000000</v>
      </c>
      <c r="F172" s="36">
        <v>1000000000</v>
      </c>
      <c r="G172" s="36" t="s">
        <v>154</v>
      </c>
      <c r="H172" s="36"/>
      <c r="I172" s="36"/>
      <c r="J172" s="36">
        <v>97.050628720000006</v>
      </c>
      <c r="K172" s="36"/>
      <c r="L172" s="36">
        <v>1.9410125739999999</v>
      </c>
      <c r="M172" s="36">
        <v>0.9</v>
      </c>
    </row>
    <row r="173" spans="2:13" ht="14.5">
      <c r="B173" s="36">
        <v>454</v>
      </c>
      <c r="C173" s="36" t="s">
        <v>156</v>
      </c>
      <c r="D173" s="36">
        <v>2020</v>
      </c>
      <c r="E173" s="36">
        <v>10000</v>
      </c>
      <c r="F173" s="36">
        <v>30000</v>
      </c>
      <c r="G173" s="36" t="s">
        <v>154</v>
      </c>
      <c r="H173" s="36"/>
      <c r="I173" s="36"/>
      <c r="J173" s="36">
        <v>367.09440769999998</v>
      </c>
      <c r="K173" s="36"/>
      <c r="L173" s="36">
        <v>7.3418881550000004</v>
      </c>
      <c r="M173" s="36">
        <v>0.5</v>
      </c>
    </row>
    <row r="174" spans="2:13" ht="14.5">
      <c r="B174" s="36">
        <v>455</v>
      </c>
      <c r="C174" s="36" t="s">
        <v>156</v>
      </c>
      <c r="D174" s="36">
        <v>2020</v>
      </c>
      <c r="E174" s="36">
        <v>30000</v>
      </c>
      <c r="F174" s="36">
        <v>100000000</v>
      </c>
      <c r="G174" s="36" t="s">
        <v>154</v>
      </c>
      <c r="H174" s="36"/>
      <c r="I174" s="36"/>
      <c r="J174" s="36">
        <v>226.79123730000001</v>
      </c>
      <c r="K174" s="36"/>
      <c r="L174" s="36">
        <v>4.5358247470000004</v>
      </c>
      <c r="M174" s="36">
        <v>0.5</v>
      </c>
    </row>
    <row r="175" spans="2:13" ht="14.5">
      <c r="B175" s="36">
        <v>456</v>
      </c>
      <c r="C175" s="36" t="s">
        <v>156</v>
      </c>
      <c r="D175" s="36">
        <v>2020</v>
      </c>
      <c r="E175" s="36">
        <v>100000000</v>
      </c>
      <c r="F175" s="36">
        <v>1000000000</v>
      </c>
      <c r="G175" s="36" t="s">
        <v>154</v>
      </c>
      <c r="H175" s="36"/>
      <c r="I175" s="36"/>
      <c r="J175" s="36">
        <v>146.14291600000001</v>
      </c>
      <c r="K175" s="36"/>
      <c r="L175" s="36">
        <v>2.92285832</v>
      </c>
      <c r="M175" s="36">
        <v>0.5</v>
      </c>
    </row>
    <row r="176" spans="2:13" ht="14.5">
      <c r="B176" s="36">
        <v>462</v>
      </c>
      <c r="C176" s="36" t="s">
        <v>157</v>
      </c>
      <c r="D176" s="36">
        <v>2020</v>
      </c>
      <c r="E176" s="36">
        <v>10000</v>
      </c>
      <c r="F176" s="36">
        <v>30000</v>
      </c>
      <c r="G176" s="36" t="s">
        <v>154</v>
      </c>
      <c r="H176" s="36"/>
      <c r="I176" s="36"/>
      <c r="J176" s="36">
        <v>229.93250380000001</v>
      </c>
      <c r="K176" s="36"/>
      <c r="L176" s="36">
        <v>4.5986500760000002</v>
      </c>
      <c r="M176" s="36">
        <v>0.92</v>
      </c>
    </row>
    <row r="177" spans="2:13" ht="14.5">
      <c r="B177" s="36">
        <v>463</v>
      </c>
      <c r="C177" s="36" t="s">
        <v>157</v>
      </c>
      <c r="D177" s="36">
        <v>2020</v>
      </c>
      <c r="E177" s="36">
        <v>30000</v>
      </c>
      <c r="F177" s="36">
        <v>100000000</v>
      </c>
      <c r="G177" s="36" t="s">
        <v>154</v>
      </c>
      <c r="H177" s="36"/>
      <c r="I177" s="36"/>
      <c r="J177" s="36">
        <v>142.0524964</v>
      </c>
      <c r="K177" s="36"/>
      <c r="L177" s="36">
        <v>2.8410499279999999</v>
      </c>
      <c r="M177" s="36">
        <v>0.92</v>
      </c>
    </row>
    <row r="178" spans="2:13" ht="14.5">
      <c r="B178" s="36">
        <v>464</v>
      </c>
      <c r="C178" s="36" t="s">
        <v>157</v>
      </c>
      <c r="D178" s="36">
        <v>2020</v>
      </c>
      <c r="E178" s="36">
        <v>100000000</v>
      </c>
      <c r="F178" s="36">
        <v>1000000000</v>
      </c>
      <c r="G178" s="36" t="s">
        <v>154</v>
      </c>
      <c r="H178" s="36"/>
      <c r="I178" s="36"/>
      <c r="J178" s="36">
        <v>91.537778500000002</v>
      </c>
      <c r="K178" s="36"/>
      <c r="L178" s="36">
        <v>1.83075557</v>
      </c>
      <c r="M178" s="36">
        <v>0.92</v>
      </c>
    </row>
    <row r="179" spans="2:13" ht="14.5">
      <c r="B179" s="36">
        <v>470</v>
      </c>
      <c r="C179" s="36" t="s">
        <v>158</v>
      </c>
      <c r="D179" s="36">
        <v>2020</v>
      </c>
      <c r="E179" s="36">
        <v>10000</v>
      </c>
      <c r="F179" s="36">
        <v>30000</v>
      </c>
      <c r="G179" s="36" t="s">
        <v>154</v>
      </c>
      <c r="H179" s="36"/>
      <c r="I179" s="36"/>
      <c r="J179" s="36">
        <v>229.93250380000001</v>
      </c>
      <c r="K179" s="36"/>
      <c r="L179" s="36">
        <v>4.5986500760000002</v>
      </c>
      <c r="M179" s="36">
        <v>0.85</v>
      </c>
    </row>
    <row r="180" spans="2:13" ht="14.5">
      <c r="B180" s="36">
        <v>471</v>
      </c>
      <c r="C180" s="36" t="s">
        <v>158</v>
      </c>
      <c r="D180" s="36">
        <v>2020</v>
      </c>
      <c r="E180" s="36">
        <v>30000</v>
      </c>
      <c r="F180" s="36">
        <v>100000000</v>
      </c>
      <c r="G180" s="36" t="s">
        <v>154</v>
      </c>
      <c r="H180" s="36"/>
      <c r="I180" s="36"/>
      <c r="J180" s="36">
        <v>142.0524964</v>
      </c>
      <c r="K180" s="36"/>
      <c r="L180" s="36">
        <v>2.8410499279999999</v>
      </c>
      <c r="M180" s="36">
        <v>0.85</v>
      </c>
    </row>
    <row r="181" spans="2:13" ht="14.5">
      <c r="B181" s="36">
        <v>472</v>
      </c>
      <c r="C181" s="36" t="s">
        <v>158</v>
      </c>
      <c r="D181" s="36">
        <v>2020</v>
      </c>
      <c r="E181" s="36">
        <v>100000000</v>
      </c>
      <c r="F181" s="36">
        <v>1000000000</v>
      </c>
      <c r="G181" s="36" t="s">
        <v>154</v>
      </c>
      <c r="H181" s="36"/>
      <c r="I181" s="36"/>
      <c r="J181" s="36">
        <v>91.537778500000002</v>
      </c>
      <c r="K181" s="36"/>
      <c r="L181" s="36">
        <v>1.83075557</v>
      </c>
      <c r="M181" s="36">
        <v>0.85</v>
      </c>
    </row>
    <row r="182" spans="2:13" ht="14.5">
      <c r="B182" s="36">
        <v>478</v>
      </c>
      <c r="C182" s="36" t="s">
        <v>159</v>
      </c>
      <c r="D182" s="36">
        <v>2020</v>
      </c>
      <c r="E182" s="36">
        <v>10000</v>
      </c>
      <c r="F182" s="36">
        <v>30000</v>
      </c>
      <c r="G182" s="36" t="s">
        <v>154</v>
      </c>
      <c r="H182" s="36"/>
      <c r="I182" s="36"/>
      <c r="J182" s="36">
        <v>439.00905879999999</v>
      </c>
      <c r="K182" s="36"/>
      <c r="L182" s="36">
        <v>8.7801811759999993</v>
      </c>
      <c r="M182" s="36">
        <v>0.85</v>
      </c>
    </row>
    <row r="183" spans="2:13" ht="14.5">
      <c r="B183" s="36">
        <v>479</v>
      </c>
      <c r="C183" s="36" t="s">
        <v>159</v>
      </c>
      <c r="D183" s="36">
        <v>2020</v>
      </c>
      <c r="E183" s="36">
        <v>30000</v>
      </c>
      <c r="F183" s="36">
        <v>100000000</v>
      </c>
      <c r="G183" s="36" t="s">
        <v>154</v>
      </c>
      <c r="H183" s="36"/>
      <c r="I183" s="36"/>
      <c r="J183" s="36">
        <v>271.22016989999997</v>
      </c>
      <c r="K183" s="36"/>
      <c r="L183" s="36">
        <v>5.424403399</v>
      </c>
      <c r="M183" s="36">
        <v>0.85</v>
      </c>
    </row>
    <row r="184" spans="2:13" ht="14.5">
      <c r="B184" s="36">
        <v>480</v>
      </c>
      <c r="C184" s="36" t="s">
        <v>159</v>
      </c>
      <c r="D184" s="36">
        <v>2020</v>
      </c>
      <c r="E184" s="36">
        <v>100000000</v>
      </c>
      <c r="F184" s="36">
        <v>1000000000</v>
      </c>
      <c r="G184" s="36" t="s">
        <v>154</v>
      </c>
      <c r="H184" s="36"/>
      <c r="I184" s="36"/>
      <c r="J184" s="36">
        <v>174.77265420000001</v>
      </c>
      <c r="K184" s="36"/>
      <c r="L184" s="36">
        <v>3.4954530849999998</v>
      </c>
      <c r="M184" s="36">
        <v>0.85</v>
      </c>
    </row>
    <row r="185" spans="2:13" ht="14.5">
      <c r="B185" s="36">
        <v>486</v>
      </c>
      <c r="C185" s="36" t="s">
        <v>160</v>
      </c>
      <c r="D185" s="36">
        <v>2020</v>
      </c>
      <c r="E185" s="36">
        <v>10000</v>
      </c>
      <c r="F185" s="36">
        <v>30000</v>
      </c>
      <c r="G185" s="36" t="s">
        <v>154</v>
      </c>
      <c r="H185" s="36"/>
      <c r="I185" s="36"/>
      <c r="J185" s="36">
        <v>229.93250380000001</v>
      </c>
      <c r="K185" s="36"/>
      <c r="L185" s="36">
        <v>4.5986500760000002</v>
      </c>
      <c r="M185" s="36">
        <v>0.92</v>
      </c>
    </row>
    <row r="186" spans="2:13" ht="14.5">
      <c r="B186" s="36">
        <v>487</v>
      </c>
      <c r="C186" s="36" t="s">
        <v>160</v>
      </c>
      <c r="D186" s="36">
        <v>2020</v>
      </c>
      <c r="E186" s="36">
        <v>30000</v>
      </c>
      <c r="F186" s="36">
        <v>100000000</v>
      </c>
      <c r="G186" s="36" t="s">
        <v>154</v>
      </c>
      <c r="H186" s="36"/>
      <c r="I186" s="36"/>
      <c r="J186" s="36">
        <v>142.0524964</v>
      </c>
      <c r="K186" s="36"/>
      <c r="L186" s="36">
        <v>2.8410499279999999</v>
      </c>
      <c r="M186" s="36">
        <v>0.92</v>
      </c>
    </row>
    <row r="187" spans="2:13" ht="14.5">
      <c r="B187" s="36">
        <v>488</v>
      </c>
      <c r="C187" s="36" t="s">
        <v>160</v>
      </c>
      <c r="D187" s="36">
        <v>2020</v>
      </c>
      <c r="E187" s="36">
        <v>100000000</v>
      </c>
      <c r="F187" s="36">
        <v>1000000000</v>
      </c>
      <c r="G187" s="36" t="s">
        <v>154</v>
      </c>
      <c r="H187" s="36"/>
      <c r="I187" s="36"/>
      <c r="J187" s="36">
        <v>91.537778500000002</v>
      </c>
      <c r="K187" s="36"/>
      <c r="L187" s="36">
        <v>1.83075557</v>
      </c>
      <c r="M187" s="36">
        <v>0.92</v>
      </c>
    </row>
    <row r="188" spans="2:13" ht="14.5">
      <c r="B188" s="36">
        <v>494</v>
      </c>
      <c r="C188" s="36" t="s">
        <v>161</v>
      </c>
      <c r="D188" s="36">
        <v>2020</v>
      </c>
      <c r="E188" s="36">
        <v>10000</v>
      </c>
      <c r="F188" s="36">
        <v>30000</v>
      </c>
      <c r="G188" s="36" t="s">
        <v>162</v>
      </c>
      <c r="H188" s="36"/>
      <c r="I188" s="36"/>
      <c r="J188" s="36">
        <v>228.0929864</v>
      </c>
      <c r="K188" s="36"/>
      <c r="L188" s="36">
        <v>4.561859729</v>
      </c>
      <c r="M188" s="36">
        <v>0.92</v>
      </c>
    </row>
    <row r="189" spans="2:13" ht="14.5">
      <c r="B189" s="36">
        <v>495</v>
      </c>
      <c r="C189" s="36" t="s">
        <v>161</v>
      </c>
      <c r="D189" s="36">
        <v>2020</v>
      </c>
      <c r="E189" s="36">
        <v>30000</v>
      </c>
      <c r="F189" s="36">
        <v>100000000</v>
      </c>
      <c r="G189" s="36" t="s">
        <v>162</v>
      </c>
      <c r="H189" s="36"/>
      <c r="I189" s="36"/>
      <c r="J189" s="36">
        <v>140.91604100000001</v>
      </c>
      <c r="K189" s="36"/>
      <c r="L189" s="36">
        <v>2.8183208209999999</v>
      </c>
      <c r="M189" s="36">
        <v>0.92</v>
      </c>
    </row>
    <row r="190" spans="2:13" ht="14.5">
      <c r="B190" s="36">
        <v>496</v>
      </c>
      <c r="C190" s="36" t="s">
        <v>161</v>
      </c>
      <c r="D190" s="36">
        <v>2020</v>
      </c>
      <c r="E190" s="36">
        <v>100000000</v>
      </c>
      <c r="F190" s="36">
        <v>1000000000</v>
      </c>
      <c r="G190" s="36" t="s">
        <v>162</v>
      </c>
      <c r="H190" s="36"/>
      <c r="I190" s="36"/>
      <c r="J190" s="36">
        <v>90.805453459999995</v>
      </c>
      <c r="K190" s="36"/>
      <c r="L190" s="36">
        <v>1.8161090689999999</v>
      </c>
      <c r="M190" s="36">
        <v>0.92</v>
      </c>
    </row>
    <row r="191" spans="2:13" ht="14.5">
      <c r="B191" s="36">
        <v>502</v>
      </c>
      <c r="C191" s="36" t="s">
        <v>163</v>
      </c>
      <c r="D191" s="36">
        <v>2020</v>
      </c>
      <c r="E191" s="36">
        <v>10000</v>
      </c>
      <c r="F191" s="36">
        <v>30000</v>
      </c>
      <c r="G191" s="36" t="s">
        <v>162</v>
      </c>
      <c r="H191" s="36"/>
      <c r="I191" s="36"/>
      <c r="J191" s="36">
        <v>243.78015740000001</v>
      </c>
      <c r="K191" s="36"/>
      <c r="L191" s="36">
        <v>4.8756031479999997</v>
      </c>
      <c r="M191" s="36">
        <v>0.9</v>
      </c>
    </row>
    <row r="192" spans="2:13" ht="14.5">
      <c r="B192" s="36">
        <v>503</v>
      </c>
      <c r="C192" s="36" t="s">
        <v>163</v>
      </c>
      <c r="D192" s="36">
        <v>2020</v>
      </c>
      <c r="E192" s="36">
        <v>30000</v>
      </c>
      <c r="F192" s="36">
        <v>100000000</v>
      </c>
      <c r="G192" s="36" t="s">
        <v>162</v>
      </c>
      <c r="H192" s="36"/>
      <c r="I192" s="36"/>
      <c r="J192" s="36">
        <v>150.60758860000001</v>
      </c>
      <c r="K192" s="36"/>
      <c r="L192" s="36">
        <v>3.0121517720000002</v>
      </c>
      <c r="M192" s="36">
        <v>0.9</v>
      </c>
    </row>
    <row r="193" spans="2:13" ht="14.5">
      <c r="B193" s="36">
        <v>504</v>
      </c>
      <c r="C193" s="36" t="s">
        <v>163</v>
      </c>
      <c r="D193" s="36">
        <v>2020</v>
      </c>
      <c r="E193" s="36">
        <v>100000000</v>
      </c>
      <c r="F193" s="36">
        <v>1000000000</v>
      </c>
      <c r="G193" s="36" t="s">
        <v>162</v>
      </c>
      <c r="H193" s="36"/>
      <c r="I193" s="36"/>
      <c r="J193" s="36">
        <v>97.050628720000006</v>
      </c>
      <c r="K193" s="36"/>
      <c r="L193" s="36">
        <v>1.9410125739999999</v>
      </c>
      <c r="M193" s="36">
        <v>0.9</v>
      </c>
    </row>
    <row r="194" spans="2:13" ht="14.5">
      <c r="B194" s="36">
        <v>510</v>
      </c>
      <c r="C194" s="36" t="s">
        <v>164</v>
      </c>
      <c r="D194" s="36">
        <v>2020</v>
      </c>
      <c r="E194" s="36">
        <v>10000</v>
      </c>
      <c r="F194" s="36">
        <v>30000</v>
      </c>
      <c r="G194" s="36" t="s">
        <v>162</v>
      </c>
      <c r="H194" s="36"/>
      <c r="I194" s="36"/>
      <c r="J194" s="36">
        <v>367.09440769999998</v>
      </c>
      <c r="K194" s="36"/>
      <c r="L194" s="36">
        <v>7.3418881550000004</v>
      </c>
      <c r="M194" s="36">
        <v>0.5</v>
      </c>
    </row>
    <row r="195" spans="2:13" ht="14.5">
      <c r="B195" s="36">
        <v>511</v>
      </c>
      <c r="C195" s="36" t="s">
        <v>164</v>
      </c>
      <c r="D195" s="36">
        <v>2020</v>
      </c>
      <c r="E195" s="36">
        <v>30000</v>
      </c>
      <c r="F195" s="36">
        <v>100000000</v>
      </c>
      <c r="G195" s="36" t="s">
        <v>162</v>
      </c>
      <c r="H195" s="36"/>
      <c r="I195" s="36"/>
      <c r="J195" s="36">
        <v>226.79123730000001</v>
      </c>
      <c r="K195" s="36"/>
      <c r="L195" s="36">
        <v>4.5358247470000004</v>
      </c>
      <c r="M195" s="36">
        <v>0.5</v>
      </c>
    </row>
    <row r="196" spans="2:13" ht="14.5">
      <c r="B196" s="36">
        <v>512</v>
      </c>
      <c r="C196" s="36" t="s">
        <v>164</v>
      </c>
      <c r="D196" s="36">
        <v>2020</v>
      </c>
      <c r="E196" s="36">
        <v>100000000</v>
      </c>
      <c r="F196" s="36">
        <v>1000000000</v>
      </c>
      <c r="G196" s="36" t="s">
        <v>162</v>
      </c>
      <c r="H196" s="36"/>
      <c r="I196" s="36"/>
      <c r="J196" s="36">
        <v>146.14291600000001</v>
      </c>
      <c r="K196" s="36"/>
      <c r="L196" s="36">
        <v>2.92285832</v>
      </c>
      <c r="M196" s="36">
        <v>0.5</v>
      </c>
    </row>
    <row r="197" spans="2:13" ht="14.5">
      <c r="B197" s="36">
        <v>518</v>
      </c>
      <c r="C197" s="36" t="s">
        <v>165</v>
      </c>
      <c r="D197" s="36">
        <v>2020</v>
      </c>
      <c r="E197" s="36">
        <v>10000</v>
      </c>
      <c r="F197" s="36">
        <v>30000</v>
      </c>
      <c r="G197" s="36" t="s">
        <v>162</v>
      </c>
      <c r="H197" s="36"/>
      <c r="I197" s="36"/>
      <c r="J197" s="36">
        <v>229.93250380000001</v>
      </c>
      <c r="K197" s="36"/>
      <c r="L197" s="36">
        <v>4.5986500760000002</v>
      </c>
      <c r="M197" s="36">
        <v>0.92</v>
      </c>
    </row>
    <row r="198" spans="2:13" ht="14.5">
      <c r="B198" s="36">
        <v>519</v>
      </c>
      <c r="C198" s="36" t="s">
        <v>165</v>
      </c>
      <c r="D198" s="36">
        <v>2020</v>
      </c>
      <c r="E198" s="36">
        <v>30000</v>
      </c>
      <c r="F198" s="36">
        <v>100000000</v>
      </c>
      <c r="G198" s="36" t="s">
        <v>162</v>
      </c>
      <c r="H198" s="36"/>
      <c r="I198" s="36"/>
      <c r="J198" s="36">
        <v>142.0524964</v>
      </c>
      <c r="K198" s="36"/>
      <c r="L198" s="36">
        <v>2.8410499279999999</v>
      </c>
      <c r="M198" s="36">
        <v>0.92</v>
      </c>
    </row>
    <row r="199" spans="2:13" ht="14.5">
      <c r="B199" s="36">
        <v>520</v>
      </c>
      <c r="C199" s="36" t="s">
        <v>165</v>
      </c>
      <c r="D199" s="36">
        <v>2020</v>
      </c>
      <c r="E199" s="36">
        <v>100000000</v>
      </c>
      <c r="F199" s="36">
        <v>1000000000</v>
      </c>
      <c r="G199" s="36" t="s">
        <v>162</v>
      </c>
      <c r="H199" s="36"/>
      <c r="I199" s="36"/>
      <c r="J199" s="36">
        <v>91.537778500000002</v>
      </c>
      <c r="K199" s="36"/>
      <c r="L199" s="36">
        <v>1.83075557</v>
      </c>
      <c r="M199" s="36">
        <v>0.92</v>
      </c>
    </row>
    <row r="200" spans="2:13" ht="14.5">
      <c r="B200" s="36">
        <v>526</v>
      </c>
      <c r="C200" s="36" t="s">
        <v>166</v>
      </c>
      <c r="D200" s="36">
        <v>2020</v>
      </c>
      <c r="E200" s="36">
        <v>10000</v>
      </c>
      <c r="F200" s="36">
        <v>30000</v>
      </c>
      <c r="G200" s="36" t="s">
        <v>162</v>
      </c>
      <c r="H200" s="36"/>
      <c r="I200" s="36"/>
      <c r="J200" s="36">
        <v>229.93250380000001</v>
      </c>
      <c r="K200" s="36"/>
      <c r="L200" s="36">
        <v>4.5986500760000002</v>
      </c>
      <c r="M200" s="36">
        <v>0.85</v>
      </c>
    </row>
    <row r="201" spans="2:13" ht="14.5">
      <c r="B201" s="36">
        <v>527</v>
      </c>
      <c r="C201" s="36" t="s">
        <v>166</v>
      </c>
      <c r="D201" s="36">
        <v>2020</v>
      </c>
      <c r="E201" s="36">
        <v>30000</v>
      </c>
      <c r="F201" s="36">
        <v>100000000</v>
      </c>
      <c r="G201" s="36" t="s">
        <v>162</v>
      </c>
      <c r="H201" s="36"/>
      <c r="I201" s="36"/>
      <c r="J201" s="36">
        <v>142.0524964</v>
      </c>
      <c r="K201" s="36"/>
      <c r="L201" s="36">
        <v>2.8410499279999999</v>
      </c>
      <c r="M201" s="36">
        <v>0.85</v>
      </c>
    </row>
    <row r="202" spans="2:13" ht="14.5">
      <c r="B202" s="36">
        <v>528</v>
      </c>
      <c r="C202" s="36" t="s">
        <v>166</v>
      </c>
      <c r="D202" s="36">
        <v>2020</v>
      </c>
      <c r="E202" s="36">
        <v>100000000</v>
      </c>
      <c r="F202" s="36">
        <v>1000000000</v>
      </c>
      <c r="G202" s="36" t="s">
        <v>162</v>
      </c>
      <c r="H202" s="36"/>
      <c r="I202" s="36"/>
      <c r="J202" s="36">
        <v>91.537778500000002</v>
      </c>
      <c r="K202" s="36"/>
      <c r="L202" s="36">
        <v>1.83075557</v>
      </c>
      <c r="M202" s="36">
        <v>0.85</v>
      </c>
    </row>
    <row r="203" spans="2:13" ht="14.5">
      <c r="B203" s="36">
        <v>534</v>
      </c>
      <c r="C203" s="36" t="s">
        <v>167</v>
      </c>
      <c r="D203" s="36">
        <v>2020</v>
      </c>
      <c r="E203" s="36">
        <v>10000</v>
      </c>
      <c r="F203" s="36">
        <v>30000</v>
      </c>
      <c r="G203" s="36" t="s">
        <v>162</v>
      </c>
      <c r="H203" s="36"/>
      <c r="I203" s="36"/>
      <c r="J203" s="36">
        <v>439.00905879999999</v>
      </c>
      <c r="K203" s="36"/>
      <c r="L203" s="36">
        <v>8.7801811759999993</v>
      </c>
      <c r="M203" s="36">
        <v>0.85</v>
      </c>
    </row>
    <row r="204" spans="2:13" ht="14.5">
      <c r="B204" s="36">
        <v>535</v>
      </c>
      <c r="C204" s="36" t="s">
        <v>167</v>
      </c>
      <c r="D204" s="36">
        <v>2020</v>
      </c>
      <c r="E204" s="36">
        <v>30000</v>
      </c>
      <c r="F204" s="36">
        <v>100000000</v>
      </c>
      <c r="G204" s="36" t="s">
        <v>162</v>
      </c>
      <c r="H204" s="36"/>
      <c r="I204" s="36"/>
      <c r="J204" s="36">
        <v>271.22016989999997</v>
      </c>
      <c r="K204" s="36"/>
      <c r="L204" s="36">
        <v>5.424403399</v>
      </c>
      <c r="M204" s="36">
        <v>0.85</v>
      </c>
    </row>
    <row r="205" spans="2:13" ht="14.5">
      <c r="B205" s="36">
        <v>536</v>
      </c>
      <c r="C205" s="36" t="s">
        <v>167</v>
      </c>
      <c r="D205" s="36">
        <v>2020</v>
      </c>
      <c r="E205" s="36">
        <v>100000000</v>
      </c>
      <c r="F205" s="36">
        <v>1000000000</v>
      </c>
      <c r="G205" s="36" t="s">
        <v>162</v>
      </c>
      <c r="H205" s="36"/>
      <c r="I205" s="36"/>
      <c r="J205" s="36">
        <v>174.77265420000001</v>
      </c>
      <c r="K205" s="36"/>
      <c r="L205" s="36">
        <v>3.4954530849999998</v>
      </c>
      <c r="M205" s="36">
        <v>0.85</v>
      </c>
    </row>
    <row r="206" spans="2:13" ht="14.5">
      <c r="B206" s="36">
        <v>542</v>
      </c>
      <c r="C206" s="36" t="s">
        <v>168</v>
      </c>
      <c r="D206" s="36">
        <v>2020</v>
      </c>
      <c r="E206" s="36">
        <v>10000</v>
      </c>
      <c r="F206" s="36">
        <v>30000</v>
      </c>
      <c r="G206" s="36" t="s">
        <v>162</v>
      </c>
      <c r="H206" s="36"/>
      <c r="I206" s="36"/>
      <c r="J206" s="36">
        <v>229.93250380000001</v>
      </c>
      <c r="K206" s="36"/>
      <c r="L206" s="36">
        <v>4.5986500760000002</v>
      </c>
      <c r="M206" s="36">
        <v>0.92</v>
      </c>
    </row>
    <row r="207" spans="2:13" ht="14.5">
      <c r="B207" s="36">
        <v>543</v>
      </c>
      <c r="C207" s="36" t="s">
        <v>168</v>
      </c>
      <c r="D207" s="36">
        <v>2020</v>
      </c>
      <c r="E207" s="36">
        <v>30000</v>
      </c>
      <c r="F207" s="36">
        <v>100000000</v>
      </c>
      <c r="G207" s="36" t="s">
        <v>162</v>
      </c>
      <c r="H207" s="36"/>
      <c r="I207" s="36"/>
      <c r="J207" s="36">
        <v>142.0524964</v>
      </c>
      <c r="K207" s="36"/>
      <c r="L207" s="36">
        <v>2.8410499279999999</v>
      </c>
      <c r="M207" s="36">
        <v>0.92</v>
      </c>
    </row>
    <row r="208" spans="2:13" ht="14.5">
      <c r="B208" s="36">
        <v>544</v>
      </c>
      <c r="C208" s="36" t="s">
        <v>168</v>
      </c>
      <c r="D208" s="36">
        <v>2020</v>
      </c>
      <c r="E208" s="36">
        <v>100000000</v>
      </c>
      <c r="F208" s="36">
        <v>1000000000</v>
      </c>
      <c r="G208" s="36" t="s">
        <v>162</v>
      </c>
      <c r="H208" s="36"/>
      <c r="I208" s="36"/>
      <c r="J208" s="36">
        <v>91.537778500000002</v>
      </c>
      <c r="K208" s="36"/>
      <c r="L208" s="36">
        <v>1.83075557</v>
      </c>
      <c r="M208" s="36">
        <v>0.92</v>
      </c>
    </row>
    <row r="211" spans="2:13" ht="14.5">
      <c r="B211" s="36"/>
      <c r="C211" s="36"/>
      <c r="D211" s="36"/>
      <c r="E211" s="36" t="s">
        <v>169</v>
      </c>
      <c r="F211" s="36"/>
      <c r="G211" s="36"/>
      <c r="H211" s="36"/>
      <c r="I211" s="36"/>
      <c r="J211" s="36"/>
      <c r="K211" s="36"/>
      <c r="L211" s="36"/>
      <c r="M211" s="36"/>
    </row>
    <row r="214" spans="2:13" ht="14.5">
      <c r="E214" s="36" t="s">
        <v>170</v>
      </c>
      <c r="F214" s="36"/>
      <c r="G214" s="36" t="s">
        <v>171</v>
      </c>
      <c r="H214" s="36" t="s">
        <v>172</v>
      </c>
      <c r="I214" s="36" t="s">
        <v>173</v>
      </c>
      <c r="J214" s="36" t="s">
        <v>174</v>
      </c>
      <c r="K214" s="36" t="s">
        <v>175</v>
      </c>
      <c r="L214" s="36" t="s">
        <v>176</v>
      </c>
      <c r="M214" s="36" t="s">
        <v>177</v>
      </c>
    </row>
    <row r="215" spans="2:13" ht="14.5">
      <c r="E215" s="36">
        <v>0</v>
      </c>
      <c r="F215" s="36">
        <v>100</v>
      </c>
      <c r="G215" s="36">
        <v>1.154114905977079</v>
      </c>
      <c r="H215" s="36">
        <v>0.93565033688622579</v>
      </c>
      <c r="I215" s="36">
        <v>0.66408028103416028</v>
      </c>
      <c r="J215" s="36">
        <v>1.9246933699213251</v>
      </c>
      <c r="K215" s="36">
        <v>0.47948066374459231</v>
      </c>
      <c r="L215" s="36">
        <v>0.62635795840279518</v>
      </c>
      <c r="M215" s="36">
        <v>0.51956327985941808</v>
      </c>
    </row>
    <row r="216" spans="2:13" ht="14.5">
      <c r="E216" s="36">
        <v>100</v>
      </c>
      <c r="F216" s="36">
        <v>300</v>
      </c>
      <c r="G216" s="36">
        <v>1.154114905977079</v>
      </c>
      <c r="H216" s="36">
        <v>0.93565033688622579</v>
      </c>
      <c r="I216" s="36">
        <v>0.66408028103416028</v>
      </c>
      <c r="J216" s="36">
        <v>1.9246933699213251</v>
      </c>
      <c r="K216" s="36">
        <v>0.47948066374459231</v>
      </c>
      <c r="L216" s="36">
        <v>0.62635795840279518</v>
      </c>
      <c r="M216" s="36">
        <v>0.51956327985941808</v>
      </c>
    </row>
    <row r="217" spans="2:13" ht="14.5">
      <c r="E217" s="36">
        <v>300</v>
      </c>
      <c r="F217" s="36">
        <v>1000</v>
      </c>
      <c r="G217" s="36">
        <v>1.154114905977079</v>
      </c>
      <c r="H217" s="36">
        <v>0.93565033688622579</v>
      </c>
      <c r="I217" s="36">
        <v>0.66408028103416028</v>
      </c>
      <c r="J217" s="36">
        <v>1.9246933699213251</v>
      </c>
      <c r="K217" s="36">
        <v>0.47948066374459231</v>
      </c>
      <c r="L217" s="36">
        <v>0.62635795840279518</v>
      </c>
      <c r="M217" s="36">
        <v>0.51956327985941808</v>
      </c>
    </row>
    <row r="218" spans="2:13" ht="14.5">
      <c r="E218" s="36">
        <v>1000</v>
      </c>
      <c r="F218" s="36">
        <v>3000</v>
      </c>
      <c r="G218" s="36">
        <v>1.154114905977079</v>
      </c>
      <c r="H218" s="36">
        <v>0.93565033688622579</v>
      </c>
      <c r="I218" s="36">
        <v>0.66408028103416028</v>
      </c>
      <c r="J218" s="36">
        <v>1.9246933699213251</v>
      </c>
      <c r="K218" s="36">
        <v>0.47948066374459231</v>
      </c>
      <c r="L218" s="36">
        <v>0.62635795840279518</v>
      </c>
      <c r="M218" s="36">
        <v>0.51956327985941808</v>
      </c>
    </row>
    <row r="219" spans="2:13" ht="14.5">
      <c r="E219" s="36">
        <v>3000</v>
      </c>
      <c r="F219" s="36">
        <v>10000</v>
      </c>
      <c r="G219" s="36">
        <v>1.1696973051112178</v>
      </c>
      <c r="H219" s="36">
        <v>0.93565033687537613</v>
      </c>
      <c r="I219" s="36">
        <v>0.66408028117537976</v>
      </c>
      <c r="J219" s="36">
        <v>1.9246933699392781</v>
      </c>
      <c r="K219" s="36">
        <v>0.47948066395583366</v>
      </c>
      <c r="L219" s="36">
        <v>0.62635795850505482</v>
      </c>
      <c r="M219" s="36">
        <v>0.51956327985457174</v>
      </c>
    </row>
    <row r="220" spans="2:13" ht="14.5">
      <c r="E220" s="36">
        <v>10000</v>
      </c>
      <c r="F220" s="36">
        <v>30000</v>
      </c>
      <c r="G220" s="36">
        <v>1.1852868702593582</v>
      </c>
      <c r="H220" s="36">
        <v>0.93565033689653365</v>
      </c>
      <c r="I220" s="36">
        <v>0.66408028094839322</v>
      </c>
      <c r="J220" s="36">
        <v>1.924693370580552</v>
      </c>
      <c r="K220" s="36">
        <v>0.47948066398051264</v>
      </c>
      <c r="L220" s="36">
        <v>0.62635795854429743</v>
      </c>
      <c r="M220" s="36">
        <v>0.51956327968146243</v>
      </c>
    </row>
    <row r="221" spans="2:13" ht="14.5">
      <c r="E221" s="36">
        <v>30000</v>
      </c>
      <c r="F221" s="36">
        <v>100000</v>
      </c>
      <c r="G221" s="36">
        <v>1.2040210347193872</v>
      </c>
      <c r="H221" s="36">
        <v>0.93565033681178</v>
      </c>
      <c r="I221" s="36">
        <v>0.66408028102415584</v>
      </c>
      <c r="J221" s="36">
        <v>1.9246933704304108</v>
      </c>
      <c r="K221" s="36">
        <v>0.47948066391735289</v>
      </c>
      <c r="L221" s="36">
        <v>0.62635795849595632</v>
      </c>
      <c r="M221" s="36">
        <v>0.51956327972199245</v>
      </c>
    </row>
    <row r="222" spans="2:13" ht="14.5">
      <c r="E222" s="36">
        <v>100000</v>
      </c>
      <c r="F222" s="36">
        <v>1000000</v>
      </c>
      <c r="G222" s="36">
        <v>1.2227638143960418</v>
      </c>
      <c r="H222" s="36">
        <v>0.93565033691829125</v>
      </c>
      <c r="I222" s="36">
        <v>0.66408028097646554</v>
      </c>
      <c r="J222" s="36">
        <v>1.9246933696222084</v>
      </c>
      <c r="K222" s="36">
        <v>0.47948066391147132</v>
      </c>
      <c r="L222" s="36">
        <v>0.62635795839738129</v>
      </c>
      <c r="M222" s="36">
        <v>0.51956327994016349</v>
      </c>
    </row>
    <row r="224" spans="2:13" ht="14.5">
      <c r="E224" s="36" t="s">
        <v>178</v>
      </c>
      <c r="F224" s="36"/>
      <c r="G224" s="36" t="s">
        <v>171</v>
      </c>
      <c r="H224" s="36" t="s">
        <v>172</v>
      </c>
      <c r="I224" s="36" t="s">
        <v>173</v>
      </c>
      <c r="J224" s="36" t="s">
        <v>174</v>
      </c>
      <c r="K224" s="36" t="s">
        <v>175</v>
      </c>
      <c r="L224" s="36" t="s">
        <v>176</v>
      </c>
      <c r="M224" s="36" t="s">
        <v>177</v>
      </c>
    </row>
    <row r="225" spans="5:13" ht="14.5">
      <c r="E225" s="36">
        <v>0</v>
      </c>
      <c r="F225" s="36">
        <v>100</v>
      </c>
      <c r="G225" s="36">
        <v>1.1541149061235363</v>
      </c>
      <c r="H225" s="36">
        <v>0.93565033767122874</v>
      </c>
      <c r="I225" s="36">
        <v>0.66408028063679736</v>
      </c>
      <c r="J225" s="36">
        <v>1.9246933692494639</v>
      </c>
      <c r="K225" s="36">
        <v>0.47948066402663686</v>
      </c>
      <c r="L225" s="36">
        <v>0.62635795844331588</v>
      </c>
      <c r="M225" s="36">
        <v>0.51956328004078434</v>
      </c>
    </row>
    <row r="226" spans="5:13" ht="14.5">
      <c r="E226" s="36">
        <v>100</v>
      </c>
      <c r="F226" s="36">
        <v>300</v>
      </c>
      <c r="G226" s="36">
        <v>1.1541149061235363</v>
      </c>
      <c r="H226" s="36">
        <v>0.93565033767122874</v>
      </c>
      <c r="I226" s="36">
        <v>0.66408028063679736</v>
      </c>
      <c r="J226" s="36">
        <v>1.9246933692494639</v>
      </c>
      <c r="K226" s="36">
        <v>0.47948066402663686</v>
      </c>
      <c r="L226" s="36">
        <v>0.62635795844331588</v>
      </c>
      <c r="M226" s="36">
        <v>0.51956328004078434</v>
      </c>
    </row>
    <row r="227" spans="5:13" ht="14.5">
      <c r="E227" s="36">
        <v>300</v>
      </c>
      <c r="F227" s="36">
        <v>1000</v>
      </c>
      <c r="G227" s="36">
        <v>1.1541149061235363</v>
      </c>
      <c r="H227" s="36">
        <v>0.93565033767122874</v>
      </c>
      <c r="I227" s="36">
        <v>0.66408028063679736</v>
      </c>
      <c r="J227" s="36">
        <v>1.9246933692494639</v>
      </c>
      <c r="K227" s="36">
        <v>0.47948066402663686</v>
      </c>
      <c r="L227" s="36">
        <v>0.62635795844331588</v>
      </c>
      <c r="M227" s="36">
        <v>0.51956328004078434</v>
      </c>
    </row>
    <row r="228" spans="5:13" ht="14.5">
      <c r="E228" s="36">
        <v>1000</v>
      </c>
      <c r="F228" s="36">
        <v>3000</v>
      </c>
      <c r="G228" s="36">
        <v>1.1541149061235363</v>
      </c>
      <c r="H228" s="36">
        <v>0.93565033767122874</v>
      </c>
      <c r="I228" s="36">
        <v>0.66408028063679736</v>
      </c>
      <c r="J228" s="36">
        <v>1.9246933692494639</v>
      </c>
      <c r="K228" s="36">
        <v>0.47948066402663686</v>
      </c>
      <c r="L228" s="36">
        <v>0.62635795844331588</v>
      </c>
      <c r="M228" s="36">
        <v>0.51956328004078434</v>
      </c>
    </row>
    <row r="229" spans="5:13" ht="14.5">
      <c r="E229" s="36">
        <v>3000</v>
      </c>
      <c r="F229" s="36">
        <v>10000</v>
      </c>
      <c r="G229" s="36">
        <v>1.1696973049710913</v>
      </c>
      <c r="H229" s="36">
        <v>0.93565033699053335</v>
      </c>
      <c r="I229" s="36">
        <v>0.66408028076669678</v>
      </c>
      <c r="J229" s="36">
        <v>1.9246933707761817</v>
      </c>
      <c r="K229" s="36">
        <v>0.47948066395583366</v>
      </c>
      <c r="L229" s="36">
        <v>0.62635795828515428</v>
      </c>
      <c r="M229" s="36">
        <v>0.51956327962865301</v>
      </c>
    </row>
    <row r="230" spans="5:13" ht="14.5">
      <c r="E230" s="36">
        <v>10000</v>
      </c>
      <c r="F230" s="36">
        <v>30000</v>
      </c>
      <c r="G230" s="36">
        <v>1.1852868702593582</v>
      </c>
      <c r="H230" s="36">
        <v>0.93565033710163659</v>
      </c>
      <c r="I230" s="36">
        <v>0.66408028085794224</v>
      </c>
      <c r="J230" s="36">
        <v>1.9246933701586419</v>
      </c>
      <c r="K230" s="36">
        <v>0.47948066398051259</v>
      </c>
      <c r="L230" s="36">
        <v>0.62635795845898445</v>
      </c>
      <c r="M230" s="36">
        <v>0.51956327979535533</v>
      </c>
    </row>
    <row r="231" spans="5:13" ht="14.5">
      <c r="E231" s="36">
        <v>30000</v>
      </c>
      <c r="F231" s="36">
        <v>100000</v>
      </c>
      <c r="G231" s="36">
        <v>1.2040210347193869</v>
      </c>
      <c r="H231" s="36">
        <v>0.93565033714376855</v>
      </c>
      <c r="I231" s="36">
        <v>0.66408028087774795</v>
      </c>
      <c r="J231" s="36">
        <v>1.9246933701023103</v>
      </c>
      <c r="K231" s="36">
        <v>0.47948066391735289</v>
      </c>
      <c r="L231" s="36">
        <v>0.62635795835786501</v>
      </c>
      <c r="M231" s="36">
        <v>0.51956327981056183</v>
      </c>
    </row>
    <row r="232" spans="5:13" ht="14.5">
      <c r="E232" s="36">
        <v>100000</v>
      </c>
      <c r="F232" s="36">
        <v>1000000</v>
      </c>
      <c r="G232" s="36">
        <v>1.2227638143960418</v>
      </c>
      <c r="H232" s="36">
        <v>0.93565033700806921</v>
      </c>
      <c r="I232" s="36">
        <v>0.66408028083961312</v>
      </c>
      <c r="J232" s="36">
        <v>1.9246933703847937</v>
      </c>
      <c r="K232" s="36">
        <v>0.47948066391147126</v>
      </c>
      <c r="L232" s="36">
        <v>0.6263579583973814</v>
      </c>
      <c r="M232" s="36">
        <v>0.5195632797343066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FC34-0413-4976-A5B9-36CDB3F62621}">
  <dimension ref="A1"/>
  <sheetViews>
    <sheetView workbookViewId="0"/>
  </sheetViews>
  <sheetFormatPr defaultRowHeight="12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Cover</vt:lpstr>
      <vt:lpstr>CCS</vt:lpstr>
      <vt:lpstr>IND</vt:lpstr>
      <vt:lpstr>IND_TECH</vt:lpstr>
      <vt:lpstr>pivot_SEAI</vt:lpstr>
      <vt:lpstr>data_SEAI</vt:lpstr>
      <vt:lpstr>techs</vt:lpstr>
      <vt:lpstr>Cement</vt:lpstr>
      <vt:lpstr>Chemicals</vt:lpstr>
      <vt:lpstr>Food_and_Drink</vt:lpstr>
      <vt:lpstr>Lime</vt:lpstr>
      <vt:lpstr>Metals</vt:lpstr>
      <vt:lpstr>Other_Industry</vt:lpstr>
      <vt:lpstr>Other_Minerals</vt:lpstr>
      <vt:lpstr>Refining</vt:lpstr>
      <vt:lpstr>Wood_Products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2024-08-12T11:10:10Z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178737819194793</vt:r8>
  </property>
</Properties>
</file>